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pivotTables/pivotTable3.xml" ContentType="application/vnd.openxmlformats-officedocument.spreadsheetml.pivotTable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4.xml" ContentType="application/vnd.openxmlformats-officedocument.spreadsheetml.pivotTable+xml"/>
  <Override PartName="/xl/drawings/drawing6.xml" ContentType="application/vnd.openxmlformats-officedocument.drawing+xml"/>
  <Override PartName="/xl/pivotTables/pivotTable5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ctrlProps/ctrlProp1.xml" ContentType="application/vnd.ms-excel.controlproperties+xml"/>
  <Override PartName="/xl/ctrlProps/ctrlProp2.xml" ContentType="application/vnd.ms-excel.controlproperties+xml"/>
  <Override PartName="/xl/printerSettings/printerSettings6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rinterSettings/printerSettings5.bin" ContentType="application/vnd.openxmlformats-officedocument.spreadsheetml.printerSettings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DATA\PRICING&amp;RATES\Rate Case\Rate Design\2024 Rate Case Rate Design MFRs\Submitted Models\"/>
    </mc:Choice>
  </mc:AlternateContent>
  <xr:revisionPtr revIDLastSave="0" documentId="13_ncr:1_{4B18D592-4006-4D45-86D5-B324EEE4FD9D}" xr6:coauthVersionLast="47" xr6:coauthVersionMax="47" xr10:uidLastSave="{00000000-0000-0000-0000-000000000000}"/>
  <bookViews>
    <workbookView xWindow="-28920" yWindow="-120" windowWidth="29040" windowHeight="15840" tabRatio="918" xr2:uid="{49024F56-CBB3-419F-8A7D-EC32F9141D53}"/>
    <workbookView xWindow="-28920" yWindow="-120" windowWidth="29040" windowHeight="15840" xr2:uid="{373B9021-9348-478E-BC42-157C5BFB6EBA}"/>
  </bookViews>
  <sheets>
    <sheet name="COS Inputs" sheetId="13" r:id="rId1"/>
    <sheet name="Summary" sheetId="8" r:id="rId2"/>
    <sheet name="Comparison" sheetId="26" r:id="rId3"/>
    <sheet name="Recon" sheetId="6" r:id="rId4"/>
    <sheet name="Allocation" sheetId="5" r:id="rId5"/>
    <sheet name="PAC Weights" sheetId="7" r:id="rId6"/>
    <sheet name="Pole - TSN Prices" sheetId="14" r:id="rId7"/>
    <sheet name="Pole Designation" sheetId="16" r:id="rId8"/>
    <sheet name="Pole Analysis" sheetId="17" r:id="rId9"/>
    <sheet name="OHC - TSN Prices" sheetId="18" r:id="rId10"/>
    <sheet name="OHC Avg and Neutral" sheetId="20" r:id="rId11"/>
    <sheet name="OHC Analysis" sheetId="19" r:id="rId12"/>
    <sheet name="OH Conductor Analysis (ORIG)" sheetId="12" state="hidden" r:id="rId13"/>
    <sheet name="UG Conductor Analysis" sheetId="11" r:id="rId14"/>
    <sheet name="Transformer - TSN Prices" sheetId="21" r:id="rId15"/>
    <sheet name="Transformer Averages" sheetId="23" r:id="rId16"/>
    <sheet name="Transformer Analysis" sheetId="22" r:id="rId17"/>
    <sheet name="Chart for Workpapers" sheetId="24" r:id="rId18"/>
    <sheet name="Line Transformer Analysis" sheetId="10" r:id="rId19"/>
    <sheet name="Plant Accounting Inputs" sheetId="1" r:id="rId20"/>
    <sheet name="BL017 NEW inputs" sheetId="2" r:id="rId21"/>
    <sheet name="BL017 Test" sheetId="3" state="hidden" r:id="rId22"/>
  </sheets>
  <definedNames>
    <definedName name="_xlnm._FilterDatabase" localSheetId="9" hidden="1">'OHC - TSN Prices'!$Y$1:$Y$486</definedName>
    <definedName name="_xlnm._FilterDatabase" localSheetId="10" hidden="1">'OHC Avg and Neutral'!$L$1:$M$69</definedName>
    <definedName name="_xlnm._FilterDatabase" localSheetId="6" hidden="1">'Pole - TSN Prices'!$F$1:$F$2000</definedName>
    <definedName name="_xlnm._FilterDatabase" localSheetId="7" hidden="1">'Pole Designation'!$A$1:$A$67</definedName>
    <definedName name="_xlnm._FilterDatabase" localSheetId="1" hidden="1">Summary!#REF!</definedName>
    <definedName name="_xlnm._FilterDatabase" localSheetId="14" hidden="1">'Transformer - TSN Prices'!$AB$1:$AB$1019</definedName>
    <definedName name="_xlnm._FilterDatabase" localSheetId="15" hidden="1">'Transformer Averages'!$L$1:$M$107</definedName>
    <definedName name="_xlnm.Extract" localSheetId="9">'OHC - TSN Prices'!$AA$1</definedName>
    <definedName name="_xlnm.Extract" localSheetId="10">'OHC Avg and Neutral'!$R$1:$S$1</definedName>
    <definedName name="_xlnm.Extract" localSheetId="6">'Pole - TSN Prices'!$AI$1</definedName>
    <definedName name="_xlnm.Extract" localSheetId="7">'Pole Designation'!$J$1</definedName>
    <definedName name="_xlnm.Extract" localSheetId="14">'Transformer - TSN Prices'!$AD$1</definedName>
    <definedName name="_xlnm.Extract" localSheetId="15">'Transformer Averages'!$R$1:$S$1</definedName>
    <definedName name="mds_on">#REF!</definedName>
    <definedName name="Secondary_poles_ratio">#REF!</definedName>
    <definedName name="Secondary_wires_ratio">#REF!</definedName>
    <definedName name="solver_eng" localSheetId="16" hidden="1">1</definedName>
    <definedName name="solver_neg" localSheetId="16" hidden="1">1</definedName>
    <definedName name="solver_num" localSheetId="16" hidden="1">0</definedName>
    <definedName name="solver_opt" localSheetId="16" hidden="1">'Transformer Analysis'!$L$4</definedName>
    <definedName name="solver_typ" localSheetId="16" hidden="1">1</definedName>
    <definedName name="solver_val" localSheetId="16" hidden="1">0</definedName>
    <definedName name="solver_ver" localSheetId="16" hidden="1">3</definedName>
  </definedNames>
  <calcPr calcId="191029" concurrentManualCount="1"/>
  <pivotCaches>
    <pivotCache cacheId="1" r:id="rId23"/>
    <pivotCache cacheId="2" r:id="rId24"/>
    <pivotCache cacheId="3" r:id="rId25"/>
    <pivotCache cacheId="4" r:id="rId26"/>
    <pivotCache cacheId="5" r:id="rId2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26" l="1"/>
  <c r="D30" i="26"/>
  <c r="C30" i="26"/>
  <c r="E29" i="26"/>
  <c r="D29" i="26"/>
  <c r="C29" i="26"/>
  <c r="D28" i="26"/>
  <c r="C28" i="26"/>
  <c r="D27" i="26"/>
  <c r="C27" i="26"/>
  <c r="E26" i="26"/>
  <c r="D26" i="26"/>
  <c r="C26" i="26"/>
  <c r="E25" i="26"/>
  <c r="D25" i="26"/>
  <c r="C25" i="26"/>
  <c r="D24" i="26"/>
  <c r="C24" i="26"/>
  <c r="D23" i="26"/>
  <c r="C23" i="26"/>
  <c r="E20" i="26"/>
  <c r="E19" i="26"/>
  <c r="E18" i="26"/>
  <c r="E28" i="26" s="1"/>
  <c r="E17" i="26"/>
  <c r="E27" i="26" s="1"/>
  <c r="E16" i="26"/>
  <c r="E15" i="26"/>
  <c r="E14" i="26"/>
  <c r="E24" i="26" s="1"/>
  <c r="E13" i="26"/>
  <c r="E23" i="26" s="1"/>
  <c r="I3" i="16"/>
  <c r="I4" i="16"/>
  <c r="I5" i="16"/>
  <c r="I6" i="16"/>
  <c r="I7" i="16"/>
  <c r="I8" i="16"/>
  <c r="I9" i="16"/>
  <c r="I10" i="16"/>
  <c r="I11" i="16"/>
  <c r="I12" i="16"/>
  <c r="I13" i="16"/>
  <c r="I14" i="16"/>
  <c r="I15" i="16"/>
  <c r="I16" i="16"/>
  <c r="I17" i="16"/>
  <c r="I18" i="16"/>
  <c r="I19" i="16"/>
  <c r="I20" i="16"/>
  <c r="I21" i="16"/>
  <c r="I22" i="16"/>
  <c r="I23" i="16"/>
  <c r="I24" i="16"/>
  <c r="I25" i="16"/>
  <c r="I26" i="16"/>
  <c r="I27" i="16"/>
  <c r="I28" i="16"/>
  <c r="I29" i="16"/>
  <c r="I30" i="16"/>
  <c r="I31" i="16"/>
  <c r="I32" i="16"/>
  <c r="I33" i="16"/>
  <c r="I34" i="16"/>
  <c r="I35" i="16"/>
  <c r="I36" i="16"/>
  <c r="I37" i="16"/>
  <c r="I38" i="16"/>
  <c r="I39" i="16"/>
  <c r="I40" i="16"/>
  <c r="I41" i="16"/>
  <c r="I42" i="16"/>
  <c r="I43" i="16"/>
  <c r="I44" i="16"/>
  <c r="I45" i="16"/>
  <c r="I46" i="16"/>
  <c r="I47" i="16"/>
  <c r="I48" i="16"/>
  <c r="I49" i="16"/>
  <c r="I50" i="16"/>
  <c r="I51" i="16"/>
  <c r="I52" i="16"/>
  <c r="I53" i="16"/>
  <c r="I54" i="16"/>
  <c r="I55" i="16"/>
  <c r="I56" i="16"/>
  <c r="I57" i="16"/>
  <c r="I58" i="16"/>
  <c r="I59" i="16"/>
  <c r="I60" i="16"/>
  <c r="I61" i="16"/>
  <c r="I62" i="16"/>
  <c r="I63" i="16"/>
  <c r="I64" i="16"/>
  <c r="I65" i="16"/>
  <c r="I66" i="16"/>
  <c r="I67" i="16"/>
  <c r="I2" i="16"/>
  <c r="B3" i="24" l="1"/>
  <c r="C3" i="24"/>
  <c r="D3" i="24"/>
  <c r="B4" i="24"/>
  <c r="C4" i="24"/>
  <c r="D4" i="24"/>
  <c r="B5" i="24"/>
  <c r="C5" i="24"/>
  <c r="D5" i="24"/>
  <c r="B6" i="24"/>
  <c r="C6" i="24"/>
  <c r="D6" i="24"/>
  <c r="B7" i="24"/>
  <c r="C7" i="24"/>
  <c r="D7" i="24"/>
  <c r="B8" i="24"/>
  <c r="C8" i="24"/>
  <c r="D8" i="24"/>
  <c r="B9" i="24"/>
  <c r="C9" i="24"/>
  <c r="D9" i="24"/>
  <c r="B10" i="24"/>
  <c r="C10" i="24"/>
  <c r="D10" i="24"/>
  <c r="B11" i="24"/>
  <c r="C11" i="24"/>
  <c r="D11" i="24"/>
  <c r="B12" i="24"/>
  <c r="C12" i="24"/>
  <c r="D12" i="24"/>
  <c r="B13" i="24"/>
  <c r="C13" i="24"/>
  <c r="D13" i="24"/>
  <c r="B14" i="24"/>
  <c r="C14" i="24"/>
  <c r="D14" i="24"/>
  <c r="B15" i="24"/>
  <c r="C15" i="24"/>
  <c r="D15" i="24"/>
  <c r="B16" i="24"/>
  <c r="C16" i="24"/>
  <c r="D16" i="24"/>
  <c r="B17" i="24"/>
  <c r="C17" i="24"/>
  <c r="D17" i="24"/>
  <c r="B18" i="24"/>
  <c r="C18" i="24"/>
  <c r="D18" i="24"/>
  <c r="B19" i="24"/>
  <c r="C19" i="24"/>
  <c r="D19" i="24"/>
  <c r="B20" i="24"/>
  <c r="C20" i="24"/>
  <c r="D20" i="24"/>
  <c r="B21" i="24"/>
  <c r="C21" i="24"/>
  <c r="D21" i="24"/>
  <c r="B22" i="24"/>
  <c r="C22" i="24"/>
  <c r="D22" i="24"/>
  <c r="B23" i="24"/>
  <c r="C23" i="24"/>
  <c r="D23" i="24"/>
  <c r="B24" i="24"/>
  <c r="C24" i="24"/>
  <c r="D24" i="24"/>
  <c r="B25" i="24"/>
  <c r="C25" i="24"/>
  <c r="D25" i="24"/>
  <c r="B26" i="24"/>
  <c r="C26" i="24"/>
  <c r="D26" i="24"/>
  <c r="B27" i="24"/>
  <c r="C27" i="24"/>
  <c r="D27" i="24"/>
  <c r="B28" i="24"/>
  <c r="C28" i="24"/>
  <c r="D28" i="24"/>
  <c r="B29" i="24"/>
  <c r="C29" i="24"/>
  <c r="D29" i="24"/>
  <c r="B30" i="24"/>
  <c r="C30" i="24"/>
  <c r="D30" i="24"/>
  <c r="B31" i="24"/>
  <c r="C31" i="24"/>
  <c r="D31" i="24"/>
  <c r="B32" i="24"/>
  <c r="C32" i="24"/>
  <c r="D32" i="24"/>
  <c r="B33" i="24"/>
  <c r="C33" i="24"/>
  <c r="D33" i="24"/>
  <c r="B34" i="24"/>
  <c r="C34" i="24"/>
  <c r="D34" i="24"/>
  <c r="B35" i="24"/>
  <c r="C35" i="24"/>
  <c r="D35" i="24"/>
  <c r="D2" i="24"/>
  <c r="C2" i="24"/>
  <c r="B2" i="24"/>
  <c r="M9" i="22"/>
  <c r="N43" i="8" l="1"/>
  <c r="C3" i="22"/>
  <c r="B3" i="22"/>
  <c r="AC26" i="22"/>
  <c r="AC25" i="22"/>
  <c r="AB9" i="22"/>
  <c r="AB22" i="22" s="1"/>
  <c r="AB17" i="22"/>
  <c r="AB16" i="22"/>
  <c r="AB23" i="22" s="1"/>
  <c r="AB15" i="22"/>
  <c r="AB14" i="22"/>
  <c r="AB13" i="22"/>
  <c r="AB12" i="22"/>
  <c r="AB11" i="22"/>
  <c r="AB10" i="22"/>
  <c r="T11" i="22"/>
  <c r="W11" i="22" s="1"/>
  <c r="U11" i="22"/>
  <c r="V11" i="22"/>
  <c r="X11" i="22"/>
  <c r="Y11" i="22"/>
  <c r="T12" i="22"/>
  <c r="U12" i="22"/>
  <c r="V12" i="22"/>
  <c r="W12" i="22"/>
  <c r="X12" i="22"/>
  <c r="Y12" i="22"/>
  <c r="T13" i="22"/>
  <c r="W13" i="22" s="1"/>
  <c r="U13" i="22"/>
  <c r="V13" i="22"/>
  <c r="X13" i="22"/>
  <c r="Y13" i="22"/>
  <c r="T14" i="22"/>
  <c r="U14" i="22"/>
  <c r="V14" i="22"/>
  <c r="W14" i="22"/>
  <c r="X14" i="22"/>
  <c r="Y14" i="22"/>
  <c r="T15" i="22"/>
  <c r="U15" i="22"/>
  <c r="V15" i="22"/>
  <c r="W15" i="22"/>
  <c r="X15" i="22"/>
  <c r="Y15" i="22"/>
  <c r="T16" i="22"/>
  <c r="U16" i="22"/>
  <c r="V16" i="22"/>
  <c r="W16" i="22"/>
  <c r="X16" i="22"/>
  <c r="Y16" i="22"/>
  <c r="T17" i="22"/>
  <c r="W17" i="22" s="1"/>
  <c r="U17" i="22"/>
  <c r="V17" i="22"/>
  <c r="X17" i="22"/>
  <c r="Y17" i="22"/>
  <c r="T18" i="22"/>
  <c r="U18" i="22"/>
  <c r="V18" i="22"/>
  <c r="W18" i="22"/>
  <c r="X18" i="22"/>
  <c r="Y18" i="22"/>
  <c r="T19" i="22"/>
  <c r="U19" i="22"/>
  <c r="V19" i="22"/>
  <c r="W19" i="22"/>
  <c r="X19" i="22"/>
  <c r="Y19" i="22"/>
  <c r="T20" i="22"/>
  <c r="U20" i="22"/>
  <c r="V20" i="22"/>
  <c r="W20" i="22"/>
  <c r="X20" i="22"/>
  <c r="Y20" i="22"/>
  <c r="T21" i="22"/>
  <c r="W21" i="22" s="1"/>
  <c r="U21" i="22"/>
  <c r="V21" i="22"/>
  <c r="X21" i="22"/>
  <c r="Y21" i="22"/>
  <c r="T22" i="22"/>
  <c r="U22" i="22"/>
  <c r="V22" i="22"/>
  <c r="W22" i="22"/>
  <c r="X22" i="22"/>
  <c r="Y22" i="22"/>
  <c r="T23" i="22"/>
  <c r="U23" i="22"/>
  <c r="V23" i="22"/>
  <c r="W23" i="22"/>
  <c r="X23" i="22"/>
  <c r="Y23" i="22"/>
  <c r="T24" i="22"/>
  <c r="W24" i="22" s="1"/>
  <c r="U24" i="22"/>
  <c r="V24" i="22"/>
  <c r="X24" i="22"/>
  <c r="Y24" i="22"/>
  <c r="T25" i="22"/>
  <c r="W25" i="22" s="1"/>
  <c r="U25" i="22"/>
  <c r="V25" i="22"/>
  <c r="X25" i="22"/>
  <c r="Y25" i="22"/>
  <c r="T26" i="22"/>
  <c r="U26" i="22"/>
  <c r="V26" i="22"/>
  <c r="W26" i="22"/>
  <c r="X26" i="22"/>
  <c r="Y26" i="22"/>
  <c r="T27" i="22"/>
  <c r="W27" i="22" s="1"/>
  <c r="U27" i="22"/>
  <c r="V27" i="22"/>
  <c r="X27" i="22"/>
  <c r="Y27" i="22"/>
  <c r="T28" i="22"/>
  <c r="U28" i="22"/>
  <c r="V28" i="22"/>
  <c r="W28" i="22"/>
  <c r="X28" i="22"/>
  <c r="Y28" i="22"/>
  <c r="T29" i="22"/>
  <c r="W29" i="22" s="1"/>
  <c r="U29" i="22"/>
  <c r="V29" i="22"/>
  <c r="X29" i="22"/>
  <c r="Y29" i="22"/>
  <c r="T30" i="22"/>
  <c r="U30" i="22"/>
  <c r="V30" i="22"/>
  <c r="W30" i="22"/>
  <c r="X30" i="22"/>
  <c r="Y30" i="22"/>
  <c r="T31" i="22"/>
  <c r="W31" i="22" s="1"/>
  <c r="U31" i="22"/>
  <c r="V31" i="22"/>
  <c r="X31" i="22"/>
  <c r="Y31" i="22"/>
  <c r="T32" i="22"/>
  <c r="U32" i="22"/>
  <c r="V32" i="22"/>
  <c r="W32" i="22"/>
  <c r="X32" i="22"/>
  <c r="Y32" i="22"/>
  <c r="T33" i="22"/>
  <c r="W33" i="22" s="1"/>
  <c r="U33" i="22"/>
  <c r="V33" i="22"/>
  <c r="X33" i="22"/>
  <c r="Y33" i="22"/>
  <c r="T34" i="22"/>
  <c r="U34" i="22"/>
  <c r="V34" i="22"/>
  <c r="W34" i="22"/>
  <c r="X34" i="22"/>
  <c r="Y34" i="22"/>
  <c r="T35" i="22"/>
  <c r="W35" i="22" s="1"/>
  <c r="U35" i="22"/>
  <c r="V35" i="22"/>
  <c r="X35" i="22"/>
  <c r="Y35" i="22"/>
  <c r="T36" i="22"/>
  <c r="U36" i="22"/>
  <c r="V36" i="22"/>
  <c r="W36" i="22"/>
  <c r="X36" i="22"/>
  <c r="Y36" i="22"/>
  <c r="T37" i="22"/>
  <c r="W37" i="22" s="1"/>
  <c r="U37" i="22"/>
  <c r="V37" i="22"/>
  <c r="X37" i="22"/>
  <c r="Y37" i="22"/>
  <c r="T38" i="22"/>
  <c r="U38" i="22"/>
  <c r="V38" i="22"/>
  <c r="W38" i="22"/>
  <c r="X38" i="22"/>
  <c r="Y38" i="22"/>
  <c r="T39" i="22"/>
  <c r="W39" i="22" s="1"/>
  <c r="U39" i="22"/>
  <c r="V39" i="22"/>
  <c r="X39" i="22"/>
  <c r="Y39" i="22"/>
  <c r="T40" i="22"/>
  <c r="U40" i="22"/>
  <c r="V40" i="22"/>
  <c r="W40" i="22"/>
  <c r="X40" i="22"/>
  <c r="Y40" i="22"/>
  <c r="T41" i="22"/>
  <c r="W41" i="22" s="1"/>
  <c r="U41" i="22"/>
  <c r="V41" i="22"/>
  <c r="X41" i="22"/>
  <c r="Y41" i="22"/>
  <c r="T42" i="22"/>
  <c r="U42" i="22"/>
  <c r="V42" i="22"/>
  <c r="W42" i="22"/>
  <c r="X42" i="22"/>
  <c r="Y42" i="22"/>
  <c r="T43" i="22"/>
  <c r="W43" i="22" s="1"/>
  <c r="U43" i="22"/>
  <c r="V43" i="22"/>
  <c r="X43" i="22"/>
  <c r="Y43" i="22"/>
  <c r="T44" i="22"/>
  <c r="U44" i="22"/>
  <c r="V44" i="22"/>
  <c r="W44" i="22"/>
  <c r="X44" i="22"/>
  <c r="Y44" i="22"/>
  <c r="T45" i="22"/>
  <c r="U45" i="22"/>
  <c r="V45" i="22"/>
  <c r="W45" i="22"/>
  <c r="X45" i="22"/>
  <c r="Y45" i="22"/>
  <c r="T46" i="22"/>
  <c r="U46" i="22"/>
  <c r="V46" i="22"/>
  <c r="W46" i="22"/>
  <c r="X46" i="22"/>
  <c r="Y46" i="22"/>
  <c r="T47" i="22"/>
  <c r="W47" i="22" s="1"/>
  <c r="U47" i="22"/>
  <c r="V47" i="22"/>
  <c r="X47" i="22"/>
  <c r="Y47" i="22"/>
  <c r="T48" i="22"/>
  <c r="U48" i="22"/>
  <c r="V48" i="22"/>
  <c r="W48" i="22"/>
  <c r="X48" i="22"/>
  <c r="Y48" i="22"/>
  <c r="T49" i="22"/>
  <c r="U49" i="22"/>
  <c r="V49" i="22"/>
  <c r="W49" i="22"/>
  <c r="X49" i="22"/>
  <c r="Y49" i="22"/>
  <c r="Y10" i="22"/>
  <c r="X10" i="22"/>
  <c r="V10" i="22"/>
  <c r="U10" i="22"/>
  <c r="T10" i="22"/>
  <c r="W10" i="22" s="1"/>
  <c r="T3" i="23"/>
  <c r="U3" i="23" s="1"/>
  <c r="T4" i="23"/>
  <c r="U4" i="23" s="1"/>
  <c r="T5" i="23"/>
  <c r="U5" i="23"/>
  <c r="T6" i="23"/>
  <c r="U6" i="23" s="1"/>
  <c r="T7" i="23"/>
  <c r="U7" i="23" s="1"/>
  <c r="T8" i="23"/>
  <c r="U8" i="23" s="1"/>
  <c r="T9" i="23"/>
  <c r="U9" i="23"/>
  <c r="T10" i="23"/>
  <c r="U10" i="23" s="1"/>
  <c r="T11" i="23"/>
  <c r="U11" i="23" s="1"/>
  <c r="T12" i="23"/>
  <c r="U12" i="23" s="1"/>
  <c r="T13" i="23"/>
  <c r="U13" i="23"/>
  <c r="T14" i="23"/>
  <c r="U14" i="23" s="1"/>
  <c r="T15" i="23"/>
  <c r="U15" i="23" s="1"/>
  <c r="T16" i="23"/>
  <c r="U16" i="23" s="1"/>
  <c r="T17" i="23"/>
  <c r="U17" i="23"/>
  <c r="T18" i="23"/>
  <c r="U18" i="23" s="1"/>
  <c r="T19" i="23"/>
  <c r="U19" i="23" s="1"/>
  <c r="T20" i="23"/>
  <c r="U20" i="23" s="1"/>
  <c r="T21" i="23"/>
  <c r="U21" i="23"/>
  <c r="T22" i="23"/>
  <c r="U22" i="23" s="1"/>
  <c r="T23" i="23"/>
  <c r="U23" i="23" s="1"/>
  <c r="T24" i="23"/>
  <c r="U24" i="23" s="1"/>
  <c r="T25" i="23"/>
  <c r="U25" i="23"/>
  <c r="T26" i="23"/>
  <c r="U26" i="23" s="1"/>
  <c r="T27" i="23"/>
  <c r="U27" i="23" s="1"/>
  <c r="T28" i="23"/>
  <c r="U28" i="23" s="1"/>
  <c r="T29" i="23"/>
  <c r="U29" i="23"/>
  <c r="T30" i="23"/>
  <c r="U30" i="23" s="1"/>
  <c r="T31" i="23"/>
  <c r="U31" i="23" s="1"/>
  <c r="T32" i="23"/>
  <c r="U32" i="23" s="1"/>
  <c r="T33" i="23"/>
  <c r="U33" i="23"/>
  <c r="T34" i="23"/>
  <c r="U34" i="23" s="1"/>
  <c r="T35" i="23"/>
  <c r="U35" i="23" s="1"/>
  <c r="T36" i="23"/>
  <c r="U36" i="23" s="1"/>
  <c r="T37" i="23"/>
  <c r="U37" i="23"/>
  <c r="T38" i="23"/>
  <c r="U38" i="23" s="1"/>
  <c r="T39" i="23"/>
  <c r="U39" i="23" s="1"/>
  <c r="T40" i="23"/>
  <c r="U40" i="23" s="1"/>
  <c r="T41" i="23"/>
  <c r="U41" i="23"/>
  <c r="T2" i="23"/>
  <c r="U2" i="23" s="1"/>
  <c r="M13" i="22"/>
  <c r="M12" i="22"/>
  <c r="M11" i="22"/>
  <c r="M10" i="22"/>
  <c r="M22" i="22"/>
  <c r="E11" i="22"/>
  <c r="H11" i="22" s="1"/>
  <c r="F11" i="22"/>
  <c r="G11" i="22"/>
  <c r="I11" i="22"/>
  <c r="J11" i="22"/>
  <c r="E12" i="22"/>
  <c r="F12" i="22"/>
  <c r="G12" i="22"/>
  <c r="H12" i="22"/>
  <c r="I12" i="22"/>
  <c r="J12" i="22"/>
  <c r="E13" i="22"/>
  <c r="F13" i="22"/>
  <c r="G13" i="22"/>
  <c r="H13" i="22"/>
  <c r="I13" i="22"/>
  <c r="J13" i="22"/>
  <c r="E14" i="22"/>
  <c r="F14" i="22"/>
  <c r="G14" i="22"/>
  <c r="H14" i="22"/>
  <c r="I14" i="22"/>
  <c r="J14" i="22"/>
  <c r="E15" i="22"/>
  <c r="H15" i="22" s="1"/>
  <c r="F15" i="22"/>
  <c r="G15" i="22"/>
  <c r="I15" i="22"/>
  <c r="J15" i="22"/>
  <c r="E16" i="22"/>
  <c r="F16" i="22"/>
  <c r="G16" i="22"/>
  <c r="H16" i="22"/>
  <c r="I16" i="22"/>
  <c r="J16" i="22"/>
  <c r="E17" i="22"/>
  <c r="F17" i="22"/>
  <c r="G17" i="22"/>
  <c r="H17" i="22"/>
  <c r="I17" i="22"/>
  <c r="J17" i="22"/>
  <c r="E18" i="22"/>
  <c r="F18" i="22"/>
  <c r="G18" i="22"/>
  <c r="H18" i="22"/>
  <c r="I18" i="22"/>
  <c r="J18" i="22"/>
  <c r="E19" i="22"/>
  <c r="H19" i="22" s="1"/>
  <c r="F19" i="22"/>
  <c r="G19" i="22"/>
  <c r="I19" i="22"/>
  <c r="J19" i="22"/>
  <c r="E20" i="22"/>
  <c r="F20" i="22"/>
  <c r="G20" i="22"/>
  <c r="H20" i="22"/>
  <c r="I20" i="22"/>
  <c r="J20" i="22"/>
  <c r="E21" i="22"/>
  <c r="F21" i="22"/>
  <c r="G21" i="22"/>
  <c r="H21" i="22"/>
  <c r="I21" i="22"/>
  <c r="J21" i="22"/>
  <c r="E22" i="22"/>
  <c r="F22" i="22"/>
  <c r="G22" i="22"/>
  <c r="H22" i="22"/>
  <c r="I22" i="22"/>
  <c r="J22" i="22"/>
  <c r="E23" i="22"/>
  <c r="H23" i="22" s="1"/>
  <c r="F23" i="22"/>
  <c r="G23" i="22"/>
  <c r="I23" i="22"/>
  <c r="J23" i="22"/>
  <c r="E24" i="22"/>
  <c r="F24" i="22"/>
  <c r="G24" i="22"/>
  <c r="H24" i="22"/>
  <c r="I24" i="22"/>
  <c r="J24" i="22"/>
  <c r="E25" i="22"/>
  <c r="F25" i="22"/>
  <c r="G25" i="22"/>
  <c r="H25" i="22"/>
  <c r="I25" i="22"/>
  <c r="J25" i="22"/>
  <c r="E26" i="22"/>
  <c r="F26" i="22"/>
  <c r="G26" i="22"/>
  <c r="H26" i="22"/>
  <c r="I26" i="22"/>
  <c r="J26" i="22"/>
  <c r="E27" i="22"/>
  <c r="H27" i="22" s="1"/>
  <c r="F27" i="22"/>
  <c r="G27" i="22"/>
  <c r="I27" i="22"/>
  <c r="J27" i="22"/>
  <c r="E28" i="22"/>
  <c r="F28" i="22"/>
  <c r="G28" i="22"/>
  <c r="H28" i="22"/>
  <c r="I28" i="22"/>
  <c r="J28" i="22"/>
  <c r="E29" i="22"/>
  <c r="F29" i="22"/>
  <c r="G29" i="22"/>
  <c r="H29" i="22"/>
  <c r="I29" i="22"/>
  <c r="J29" i="22"/>
  <c r="E30" i="22"/>
  <c r="F30" i="22"/>
  <c r="G30" i="22"/>
  <c r="H30" i="22"/>
  <c r="I30" i="22"/>
  <c r="J30" i="22"/>
  <c r="E31" i="22"/>
  <c r="H31" i="22" s="1"/>
  <c r="F31" i="22"/>
  <c r="G31" i="22"/>
  <c r="I31" i="22"/>
  <c r="J31" i="22"/>
  <c r="E32" i="22"/>
  <c r="F32" i="22"/>
  <c r="G32" i="22"/>
  <c r="H32" i="22"/>
  <c r="I32" i="22"/>
  <c r="J32" i="22"/>
  <c r="E33" i="22"/>
  <c r="F33" i="22"/>
  <c r="G33" i="22"/>
  <c r="H33" i="22"/>
  <c r="I33" i="22"/>
  <c r="J33" i="22"/>
  <c r="E34" i="22"/>
  <c r="F34" i="22"/>
  <c r="G34" i="22"/>
  <c r="H34" i="22"/>
  <c r="I34" i="22"/>
  <c r="J34" i="22"/>
  <c r="E35" i="22"/>
  <c r="H35" i="22" s="1"/>
  <c r="F35" i="22"/>
  <c r="G35" i="22"/>
  <c r="I35" i="22"/>
  <c r="J35" i="22"/>
  <c r="E36" i="22"/>
  <c r="F36" i="22"/>
  <c r="G36" i="22"/>
  <c r="H36" i="22"/>
  <c r="I36" i="22"/>
  <c r="J36" i="22"/>
  <c r="E37" i="22"/>
  <c r="F37" i="22"/>
  <c r="G37" i="22"/>
  <c r="H37" i="22"/>
  <c r="I37" i="22"/>
  <c r="J37" i="22"/>
  <c r="E38" i="22"/>
  <c r="F38" i="22"/>
  <c r="G38" i="22"/>
  <c r="H38" i="22"/>
  <c r="I38" i="22"/>
  <c r="J38" i="22"/>
  <c r="E39" i="22"/>
  <c r="H39" i="22" s="1"/>
  <c r="F39" i="22"/>
  <c r="G39" i="22"/>
  <c r="I39" i="22"/>
  <c r="J39" i="22"/>
  <c r="E40" i="22"/>
  <c r="F40" i="22"/>
  <c r="G40" i="22"/>
  <c r="H40" i="22"/>
  <c r="I40" i="22"/>
  <c r="J40" i="22"/>
  <c r="E41" i="22"/>
  <c r="F41" i="22"/>
  <c r="G41" i="22"/>
  <c r="H41" i="22"/>
  <c r="I41" i="22"/>
  <c r="J41" i="22"/>
  <c r="E42" i="22"/>
  <c r="F42" i="22"/>
  <c r="G42" i="22"/>
  <c r="H42" i="22"/>
  <c r="I42" i="22"/>
  <c r="J42" i="22"/>
  <c r="E43" i="22"/>
  <c r="H43" i="22" s="1"/>
  <c r="F43" i="22"/>
  <c r="G43" i="22"/>
  <c r="I43" i="22"/>
  <c r="J43" i="22"/>
  <c r="J10" i="22"/>
  <c r="I10" i="22"/>
  <c r="H10" i="22"/>
  <c r="M15" i="22" s="1"/>
  <c r="G10" i="22"/>
  <c r="F10" i="22"/>
  <c r="E10" i="22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9" i="23"/>
  <c r="I8" i="23"/>
  <c r="I7" i="23"/>
  <c r="I6" i="23"/>
  <c r="I5" i="23"/>
  <c r="I4" i="23"/>
  <c r="I3" i="23"/>
  <c r="I2" i="23"/>
  <c r="N9" i="8"/>
  <c r="N8" i="8"/>
  <c r="N7" i="8"/>
  <c r="N6" i="8"/>
  <c r="N5" i="8"/>
  <c r="G9" i="8"/>
  <c r="G8" i="8"/>
  <c r="G7" i="8"/>
  <c r="G6" i="8"/>
  <c r="G5" i="8"/>
  <c r="C3" i="19"/>
  <c r="B3" i="19"/>
  <c r="C2" i="19"/>
  <c r="B2" i="19"/>
  <c r="O30" i="19"/>
  <c r="N30" i="19"/>
  <c r="N31" i="19"/>
  <c r="AE31" i="19"/>
  <c r="AE30" i="19"/>
  <c r="AD31" i="19"/>
  <c r="AD30" i="19"/>
  <c r="AD28" i="19"/>
  <c r="AE26" i="19"/>
  <c r="AE25" i="19"/>
  <c r="AD26" i="19"/>
  <c r="AD25" i="19"/>
  <c r="AD27" i="19" s="1"/>
  <c r="N28" i="19"/>
  <c r="N27" i="19"/>
  <c r="AB17" i="20"/>
  <c r="AB16" i="20"/>
  <c r="AB14" i="20"/>
  <c r="AB13" i="20"/>
  <c r="AB10" i="20"/>
  <c r="AB9" i="20"/>
  <c r="AB11" i="20"/>
  <c r="AB7" i="20"/>
  <c r="AB6" i="20"/>
  <c r="AB5" i="20"/>
  <c r="AB4" i="20"/>
  <c r="X5" i="20"/>
  <c r="X3" i="20"/>
  <c r="M16" i="22" l="1"/>
  <c r="M17" i="22"/>
  <c r="M14" i="22"/>
  <c r="M23" i="22"/>
  <c r="M19" i="22"/>
  <c r="AB19" i="22"/>
  <c r="AB20" i="22" s="1"/>
  <c r="AB25" i="22" s="1"/>
  <c r="O31" i="19"/>
  <c r="M20" i="22" l="1"/>
  <c r="M25" i="22" s="1"/>
  <c r="AB26" i="22"/>
  <c r="N25" i="22" l="1"/>
  <c r="B2" i="22" s="1"/>
  <c r="M26" i="22"/>
  <c r="N26" i="22" s="1"/>
  <c r="C2" i="22" s="1"/>
  <c r="AD9" i="19"/>
  <c r="AD17" i="19"/>
  <c r="AD16" i="19"/>
  <c r="AD15" i="19"/>
  <c r="AD14" i="19"/>
  <c r="AD13" i="19"/>
  <c r="AD12" i="19"/>
  <c r="AD11" i="19"/>
  <c r="AD10" i="19"/>
  <c r="S32" i="19"/>
  <c r="Z32" i="19" s="1"/>
  <c r="S31" i="19"/>
  <c r="Z31" i="19" s="1"/>
  <c r="S28" i="19"/>
  <c r="S27" i="19"/>
  <c r="S24" i="19"/>
  <c r="Z25" i="19"/>
  <c r="Z26" i="19"/>
  <c r="Z27" i="19"/>
  <c r="Z28" i="19"/>
  <c r="Z29" i="19"/>
  <c r="Z30" i="19"/>
  <c r="Z33" i="19"/>
  <c r="Z34" i="19"/>
  <c r="Z35" i="19"/>
  <c r="Z11" i="19"/>
  <c r="Z12" i="19"/>
  <c r="Z13" i="19"/>
  <c r="Z14" i="19"/>
  <c r="Z15" i="19"/>
  <c r="Z16" i="19"/>
  <c r="Z17" i="19"/>
  <c r="Z18" i="19"/>
  <c r="Z19" i="19"/>
  <c r="Z20" i="19"/>
  <c r="Z21" i="19"/>
  <c r="Z22" i="19"/>
  <c r="Z23" i="19"/>
  <c r="Z24" i="19"/>
  <c r="T25" i="19"/>
  <c r="V25" i="19" s="1"/>
  <c r="Y25" i="19" s="1"/>
  <c r="T26" i="19"/>
  <c r="AA26" i="19" s="1"/>
  <c r="T27" i="19"/>
  <c r="V27" i="19" s="1"/>
  <c r="Y27" i="19" s="1"/>
  <c r="T28" i="19"/>
  <c r="V28" i="19" s="1"/>
  <c r="Y28" i="19" s="1"/>
  <c r="T29" i="19"/>
  <c r="X29" i="19" s="1"/>
  <c r="T30" i="19"/>
  <c r="V30" i="19" s="1"/>
  <c r="Y30" i="19" s="1"/>
  <c r="T31" i="19"/>
  <c r="V31" i="19" s="1"/>
  <c r="T32" i="19"/>
  <c r="X32" i="19" s="1"/>
  <c r="T33" i="19"/>
  <c r="AA33" i="19" s="1"/>
  <c r="T34" i="19"/>
  <c r="V34" i="19" s="1"/>
  <c r="Y34" i="19" s="1"/>
  <c r="T35" i="19"/>
  <c r="W35" i="19" s="1"/>
  <c r="T11" i="19"/>
  <c r="AA11" i="19" s="1"/>
  <c r="T12" i="19"/>
  <c r="V12" i="19" s="1"/>
  <c r="Y12" i="19" s="1"/>
  <c r="T13" i="19"/>
  <c r="W13" i="19" s="1"/>
  <c r="T14" i="19"/>
  <c r="AA14" i="19" s="1"/>
  <c r="T15" i="19"/>
  <c r="V15" i="19" s="1"/>
  <c r="Y15" i="19" s="1"/>
  <c r="T16" i="19"/>
  <c r="V16" i="19" s="1"/>
  <c r="Y16" i="19" s="1"/>
  <c r="T17" i="19"/>
  <c r="AA17" i="19" s="1"/>
  <c r="T18" i="19"/>
  <c r="V18" i="19" s="1"/>
  <c r="Y18" i="19" s="1"/>
  <c r="T19" i="19"/>
  <c r="V19" i="19" s="1"/>
  <c r="Y19" i="19" s="1"/>
  <c r="T20" i="19"/>
  <c r="X20" i="19" s="1"/>
  <c r="T21" i="19"/>
  <c r="AA21" i="19" s="1"/>
  <c r="T22" i="19"/>
  <c r="V22" i="19" s="1"/>
  <c r="Y22" i="19" s="1"/>
  <c r="T23" i="19"/>
  <c r="X23" i="19" s="1"/>
  <c r="T24" i="19"/>
  <c r="AA24" i="19" s="1"/>
  <c r="T10" i="19"/>
  <c r="Z10" i="19"/>
  <c r="AD22" i="19"/>
  <c r="C23" i="19"/>
  <c r="C21" i="19"/>
  <c r="C17" i="19"/>
  <c r="C15" i="19"/>
  <c r="C13" i="19"/>
  <c r="C20" i="19"/>
  <c r="N11" i="19"/>
  <c r="D11" i="19"/>
  <c r="D12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10" i="19"/>
  <c r="N42" i="8" l="1"/>
  <c r="N41" i="8"/>
  <c r="N39" i="8"/>
  <c r="N38" i="8"/>
  <c r="N37" i="8"/>
  <c r="N36" i="8"/>
  <c r="N40" i="8"/>
  <c r="N35" i="8"/>
  <c r="Y31" i="19"/>
  <c r="W29" i="19"/>
  <c r="X17" i="19"/>
  <c r="X26" i="19"/>
  <c r="W20" i="19"/>
  <c r="AA30" i="19"/>
  <c r="W23" i="19"/>
  <c r="AA18" i="19"/>
  <c r="AA15" i="19"/>
  <c r="X14" i="19"/>
  <c r="V13" i="19"/>
  <c r="Y13" i="19" s="1"/>
  <c r="X11" i="19"/>
  <c r="V35" i="19"/>
  <c r="Y35" i="19" s="1"/>
  <c r="W32" i="19"/>
  <c r="AA27" i="19"/>
  <c r="X24" i="19"/>
  <c r="V23" i="19"/>
  <c r="Y23" i="19" s="1"/>
  <c r="V20" i="19"/>
  <c r="Y20" i="19" s="1"/>
  <c r="W17" i="19"/>
  <c r="W14" i="19"/>
  <c r="AA12" i="19"/>
  <c r="W11" i="19"/>
  <c r="AA34" i="19"/>
  <c r="X33" i="19"/>
  <c r="V32" i="19"/>
  <c r="Y32" i="19" s="1"/>
  <c r="V29" i="19"/>
  <c r="Y29" i="19" s="1"/>
  <c r="W26" i="19"/>
  <c r="W24" i="19"/>
  <c r="AA22" i="19"/>
  <c r="X21" i="19"/>
  <c r="AA19" i="19"/>
  <c r="X18" i="19"/>
  <c r="V17" i="19"/>
  <c r="Y17" i="19" s="1"/>
  <c r="V14" i="19"/>
  <c r="Y14" i="19" s="1"/>
  <c r="V11" i="19"/>
  <c r="Y11" i="19" s="1"/>
  <c r="W33" i="19"/>
  <c r="AA31" i="19"/>
  <c r="X30" i="19"/>
  <c r="AA28" i="19"/>
  <c r="V26" i="19"/>
  <c r="Y26" i="19" s="1"/>
  <c r="V24" i="19"/>
  <c r="Y24" i="19" s="1"/>
  <c r="W21" i="19"/>
  <c r="W18" i="19"/>
  <c r="AA16" i="19"/>
  <c r="X15" i="19"/>
  <c r="AA13" i="19"/>
  <c r="X12" i="19"/>
  <c r="AA35" i="19"/>
  <c r="X34" i="19"/>
  <c r="V33" i="19"/>
  <c r="Y33" i="19" s="1"/>
  <c r="W30" i="19"/>
  <c r="X27" i="19"/>
  <c r="AA25" i="19"/>
  <c r="AA23" i="19"/>
  <c r="X22" i="19"/>
  <c r="V21" i="19"/>
  <c r="Y21" i="19" s="1"/>
  <c r="W15" i="19"/>
  <c r="W12" i="19"/>
  <c r="W34" i="19"/>
  <c r="AA32" i="19"/>
  <c r="W27" i="19"/>
  <c r="N10" i="19"/>
  <c r="W22" i="19"/>
  <c r="AA20" i="19"/>
  <c r="X19" i="19"/>
  <c r="X16" i="19"/>
  <c r="X31" i="19"/>
  <c r="AA29" i="19"/>
  <c r="X28" i="19"/>
  <c r="X25" i="19"/>
  <c r="W19" i="19"/>
  <c r="W16" i="19"/>
  <c r="X13" i="19"/>
  <c r="X35" i="19"/>
  <c r="W31" i="19"/>
  <c r="W28" i="19"/>
  <c r="W25" i="19"/>
  <c r="AA10" i="19"/>
  <c r="V10" i="19"/>
  <c r="W10" i="19"/>
  <c r="X10" i="19"/>
  <c r="N9" i="19"/>
  <c r="N22" i="19" s="1"/>
  <c r="AD23" i="19" l="1"/>
  <c r="Y10" i="19"/>
  <c r="AD19" i="19" l="1"/>
  <c r="AD20" i="19" s="1"/>
  <c r="J11" i="19" l="1"/>
  <c r="J12" i="19"/>
  <c r="J13" i="19"/>
  <c r="J14" i="19"/>
  <c r="J15" i="19"/>
  <c r="J16" i="19"/>
  <c r="J17" i="19"/>
  <c r="J18" i="19"/>
  <c r="J19" i="19"/>
  <c r="J20" i="19"/>
  <c r="J21" i="19"/>
  <c r="J22" i="19"/>
  <c r="J23" i="19"/>
  <c r="J24" i="19"/>
  <c r="J10" i="19"/>
  <c r="P3" i="23"/>
  <c r="P4" i="23"/>
  <c r="P5" i="23"/>
  <c r="P6" i="23"/>
  <c r="P7" i="23"/>
  <c r="P8" i="23"/>
  <c r="P9" i="23"/>
  <c r="P10" i="23"/>
  <c r="P11" i="23"/>
  <c r="P12" i="23"/>
  <c r="P13" i="23"/>
  <c r="P14" i="23"/>
  <c r="P15" i="23"/>
  <c r="P16" i="23"/>
  <c r="P17" i="23"/>
  <c r="P18" i="23"/>
  <c r="P19" i="23"/>
  <c r="P20" i="23"/>
  <c r="P21" i="23"/>
  <c r="P22" i="23"/>
  <c r="P23" i="23"/>
  <c r="P24" i="23"/>
  <c r="P25" i="23"/>
  <c r="P26" i="23"/>
  <c r="P27" i="23"/>
  <c r="P28" i="23"/>
  <c r="P29" i="23"/>
  <c r="P30" i="23"/>
  <c r="P31" i="23"/>
  <c r="P32" i="23"/>
  <c r="P33" i="23"/>
  <c r="P34" i="23"/>
  <c r="P35" i="23"/>
  <c r="P36" i="23"/>
  <c r="P37" i="23"/>
  <c r="P38" i="23"/>
  <c r="P39" i="23"/>
  <c r="P40" i="23"/>
  <c r="P41" i="23"/>
  <c r="P42" i="23"/>
  <c r="P43" i="23"/>
  <c r="P44" i="23"/>
  <c r="P45" i="23"/>
  <c r="P46" i="23"/>
  <c r="P47" i="23"/>
  <c r="P48" i="23"/>
  <c r="P49" i="23"/>
  <c r="P50" i="23"/>
  <c r="P51" i="23"/>
  <c r="P52" i="23"/>
  <c r="P53" i="23"/>
  <c r="P54" i="23"/>
  <c r="P55" i="23"/>
  <c r="P56" i="23"/>
  <c r="P57" i="23"/>
  <c r="P58" i="23"/>
  <c r="P59" i="23"/>
  <c r="P60" i="23"/>
  <c r="P61" i="23"/>
  <c r="P62" i="23"/>
  <c r="P63" i="23"/>
  <c r="P64" i="23"/>
  <c r="P65" i="23"/>
  <c r="P66" i="23"/>
  <c r="P67" i="23"/>
  <c r="P68" i="23"/>
  <c r="P69" i="23"/>
  <c r="P70" i="23"/>
  <c r="P71" i="23"/>
  <c r="P72" i="23"/>
  <c r="P73" i="23"/>
  <c r="P74" i="23"/>
  <c r="P75" i="23"/>
  <c r="P76" i="23"/>
  <c r="P77" i="23"/>
  <c r="P78" i="23"/>
  <c r="P79" i="23"/>
  <c r="P80" i="23"/>
  <c r="P81" i="23"/>
  <c r="P82" i="23"/>
  <c r="P83" i="23"/>
  <c r="P84" i="23"/>
  <c r="P85" i="23"/>
  <c r="P86" i="23"/>
  <c r="P87" i="23"/>
  <c r="P88" i="23"/>
  <c r="P89" i="23"/>
  <c r="P90" i="23"/>
  <c r="P91" i="23"/>
  <c r="P92" i="23"/>
  <c r="P93" i="23"/>
  <c r="P94" i="23"/>
  <c r="P95" i="23"/>
  <c r="P96" i="23"/>
  <c r="P97" i="23"/>
  <c r="P98" i="23"/>
  <c r="P99" i="23"/>
  <c r="P100" i="23"/>
  <c r="P101" i="23"/>
  <c r="P102" i="23"/>
  <c r="P103" i="23"/>
  <c r="P104" i="23"/>
  <c r="P105" i="23"/>
  <c r="P106" i="23"/>
  <c r="P107" i="23"/>
  <c r="P2" i="23"/>
  <c r="J16" i="23"/>
  <c r="J24" i="23"/>
  <c r="J32" i="23"/>
  <c r="E3" i="23"/>
  <c r="E4" i="23"/>
  <c r="E5" i="23"/>
  <c r="E6" i="23"/>
  <c r="E7" i="23"/>
  <c r="J3" i="23" s="1"/>
  <c r="E8" i="23"/>
  <c r="J4" i="23" s="1"/>
  <c r="E9" i="23"/>
  <c r="E10" i="23"/>
  <c r="E11" i="23"/>
  <c r="E12" i="23"/>
  <c r="E13" i="23"/>
  <c r="E14" i="23"/>
  <c r="E15" i="23"/>
  <c r="J5" i="23" s="1"/>
  <c r="E16" i="23"/>
  <c r="J6" i="23" s="1"/>
  <c r="E17" i="23"/>
  <c r="J7" i="23" s="1"/>
  <c r="E18" i="23"/>
  <c r="E19" i="23"/>
  <c r="J8" i="23" s="1"/>
  <c r="E20" i="23"/>
  <c r="E21" i="23"/>
  <c r="E22" i="23"/>
  <c r="E23" i="23"/>
  <c r="E24" i="23"/>
  <c r="E25" i="23"/>
  <c r="E26" i="23"/>
  <c r="E27" i="23"/>
  <c r="J9" i="23" s="1"/>
  <c r="E28" i="23"/>
  <c r="J10" i="23" s="1"/>
  <c r="E29" i="23"/>
  <c r="J11" i="23" s="1"/>
  <c r="E30" i="23"/>
  <c r="E31" i="23"/>
  <c r="J12" i="23" s="1"/>
  <c r="E32" i="23"/>
  <c r="E33" i="23"/>
  <c r="E34" i="23"/>
  <c r="E35" i="23"/>
  <c r="E36" i="23"/>
  <c r="E37" i="23"/>
  <c r="E38" i="23"/>
  <c r="J13" i="23" s="1"/>
  <c r="E39" i="23"/>
  <c r="J14" i="23" s="1"/>
  <c r="E40" i="23"/>
  <c r="J15" i="23" s="1"/>
  <c r="E41" i="23"/>
  <c r="E42" i="23"/>
  <c r="E43" i="23"/>
  <c r="E44" i="23"/>
  <c r="E45" i="23"/>
  <c r="E46" i="23"/>
  <c r="E47" i="23"/>
  <c r="E48" i="23"/>
  <c r="E49" i="23"/>
  <c r="J17" i="23" s="1"/>
  <c r="E50" i="23"/>
  <c r="E51" i="23"/>
  <c r="J18" i="23" s="1"/>
  <c r="E52" i="23"/>
  <c r="E53" i="23"/>
  <c r="E54" i="23"/>
  <c r="J19" i="23" s="1"/>
  <c r="E55" i="23"/>
  <c r="E56" i="23"/>
  <c r="E57" i="23"/>
  <c r="E58" i="23"/>
  <c r="E59" i="23"/>
  <c r="E60" i="23"/>
  <c r="E61" i="23"/>
  <c r="J20" i="23" s="1"/>
  <c r="E62" i="23"/>
  <c r="J21" i="23" s="1"/>
  <c r="E63" i="23"/>
  <c r="E64" i="23"/>
  <c r="E65" i="23"/>
  <c r="J22" i="23" s="1"/>
  <c r="E66" i="23"/>
  <c r="E67" i="23"/>
  <c r="E68" i="23"/>
  <c r="E69" i="23"/>
  <c r="E70" i="23"/>
  <c r="E71" i="23"/>
  <c r="E72" i="23"/>
  <c r="E73" i="23"/>
  <c r="J23" i="23" s="1"/>
  <c r="E74" i="23"/>
  <c r="E75" i="23"/>
  <c r="E76" i="23"/>
  <c r="E77" i="23"/>
  <c r="E78" i="23"/>
  <c r="J25" i="23" s="1"/>
  <c r="E79" i="23"/>
  <c r="E80" i="23"/>
  <c r="E81" i="23"/>
  <c r="J26" i="23" s="1"/>
  <c r="E82" i="23"/>
  <c r="E83" i="23"/>
  <c r="E84" i="23"/>
  <c r="E85" i="23"/>
  <c r="E86" i="23"/>
  <c r="E87" i="23"/>
  <c r="E88" i="23"/>
  <c r="E89" i="23"/>
  <c r="J27" i="23" s="1"/>
  <c r="E90" i="23"/>
  <c r="J28" i="23" s="1"/>
  <c r="E91" i="23"/>
  <c r="J29" i="23" s="1"/>
  <c r="E92" i="23"/>
  <c r="E93" i="23"/>
  <c r="J30" i="23" s="1"/>
  <c r="E94" i="23"/>
  <c r="E95" i="23"/>
  <c r="E96" i="23"/>
  <c r="E97" i="23"/>
  <c r="E98" i="23"/>
  <c r="E99" i="23"/>
  <c r="E100" i="23"/>
  <c r="E101" i="23"/>
  <c r="J31" i="23" s="1"/>
  <c r="E102" i="23"/>
  <c r="E103" i="23"/>
  <c r="E104" i="23"/>
  <c r="J33" i="23" s="1"/>
  <c r="E105" i="23"/>
  <c r="E106" i="23"/>
  <c r="E107" i="23"/>
  <c r="E108" i="23"/>
  <c r="E109" i="23"/>
  <c r="E110" i="23"/>
  <c r="E111" i="23"/>
  <c r="J34" i="23" s="1"/>
  <c r="E112" i="23"/>
  <c r="J35" i="23" s="1"/>
  <c r="E113" i="23"/>
  <c r="E114" i="23"/>
  <c r="E115" i="23"/>
  <c r="E116" i="23"/>
  <c r="E2" i="23"/>
  <c r="J2" i="23" s="1"/>
  <c r="I3" i="21"/>
  <c r="I4" i="21"/>
  <c r="I5" i="21"/>
  <c r="I6" i="21"/>
  <c r="I7" i="21"/>
  <c r="I8" i="21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41" i="21"/>
  <c r="I42" i="21"/>
  <c r="I43" i="21"/>
  <c r="I44" i="21"/>
  <c r="I45" i="21"/>
  <c r="I46" i="21"/>
  <c r="I47" i="21"/>
  <c r="I48" i="21"/>
  <c r="I49" i="21"/>
  <c r="I50" i="21"/>
  <c r="I51" i="21"/>
  <c r="I52" i="21"/>
  <c r="I53" i="21"/>
  <c r="I54" i="21"/>
  <c r="I55" i="21"/>
  <c r="I56" i="21"/>
  <c r="I57" i="21"/>
  <c r="I58" i="21"/>
  <c r="I59" i="21"/>
  <c r="I60" i="21"/>
  <c r="I61" i="21"/>
  <c r="I62" i="21"/>
  <c r="I63" i="21"/>
  <c r="I64" i="21"/>
  <c r="I65" i="21"/>
  <c r="I66" i="21"/>
  <c r="I67" i="21"/>
  <c r="I68" i="21"/>
  <c r="I69" i="21"/>
  <c r="I70" i="21"/>
  <c r="I71" i="21"/>
  <c r="I72" i="21"/>
  <c r="I73" i="21"/>
  <c r="I74" i="21"/>
  <c r="I75" i="21"/>
  <c r="I76" i="21"/>
  <c r="I77" i="21"/>
  <c r="I78" i="21"/>
  <c r="I79" i="21"/>
  <c r="I80" i="21"/>
  <c r="I81" i="21"/>
  <c r="I82" i="21"/>
  <c r="I83" i="21"/>
  <c r="I84" i="21"/>
  <c r="I85" i="21"/>
  <c r="I86" i="21"/>
  <c r="I87" i="21"/>
  <c r="I88" i="21"/>
  <c r="I89" i="21"/>
  <c r="I90" i="21"/>
  <c r="I91" i="21"/>
  <c r="I92" i="21"/>
  <c r="I93" i="21"/>
  <c r="I94" i="21"/>
  <c r="I95" i="21"/>
  <c r="I96" i="21"/>
  <c r="I97" i="21"/>
  <c r="I98" i="21"/>
  <c r="I99" i="21"/>
  <c r="I100" i="21"/>
  <c r="I101" i="21"/>
  <c r="I102" i="21"/>
  <c r="I103" i="21"/>
  <c r="I104" i="21"/>
  <c r="I105" i="21"/>
  <c r="I106" i="21"/>
  <c r="I107" i="21"/>
  <c r="I108" i="21"/>
  <c r="I109" i="21"/>
  <c r="I110" i="21"/>
  <c r="I111" i="21"/>
  <c r="I112" i="21"/>
  <c r="I113" i="21"/>
  <c r="I114" i="21"/>
  <c r="I115" i="21"/>
  <c r="I116" i="21"/>
  <c r="I117" i="21"/>
  <c r="I118" i="21"/>
  <c r="I119" i="21"/>
  <c r="I120" i="21"/>
  <c r="I121" i="21"/>
  <c r="I122" i="21"/>
  <c r="I123" i="21"/>
  <c r="I124" i="21"/>
  <c r="I125" i="21"/>
  <c r="I126" i="21"/>
  <c r="I127" i="21"/>
  <c r="I128" i="21"/>
  <c r="I129" i="21"/>
  <c r="I130" i="21"/>
  <c r="I131" i="21"/>
  <c r="I132" i="21"/>
  <c r="I133" i="21"/>
  <c r="I134" i="21"/>
  <c r="I135" i="21"/>
  <c r="I136" i="21"/>
  <c r="I137" i="21"/>
  <c r="I138" i="21"/>
  <c r="I139" i="21"/>
  <c r="I140" i="21"/>
  <c r="I141" i="21"/>
  <c r="I142" i="21"/>
  <c r="I143" i="21"/>
  <c r="I144" i="21"/>
  <c r="I145" i="21"/>
  <c r="I146" i="21"/>
  <c r="I147" i="21"/>
  <c r="I148" i="21"/>
  <c r="I149" i="21"/>
  <c r="I150" i="21"/>
  <c r="I151" i="21"/>
  <c r="I152" i="21"/>
  <c r="I153" i="21"/>
  <c r="I154" i="21"/>
  <c r="I155" i="21"/>
  <c r="I156" i="21"/>
  <c r="I157" i="21"/>
  <c r="I158" i="21"/>
  <c r="I159" i="21"/>
  <c r="I160" i="21"/>
  <c r="I161" i="21"/>
  <c r="I162" i="21"/>
  <c r="I163" i="21"/>
  <c r="I164" i="21"/>
  <c r="I165" i="21"/>
  <c r="I166" i="21"/>
  <c r="I167" i="21"/>
  <c r="I168" i="21"/>
  <c r="I169" i="21"/>
  <c r="I170" i="21"/>
  <c r="I171" i="21"/>
  <c r="I172" i="21"/>
  <c r="I173" i="21"/>
  <c r="I174" i="21"/>
  <c r="I175" i="21"/>
  <c r="I176" i="21"/>
  <c r="I177" i="21"/>
  <c r="I178" i="21"/>
  <c r="I179" i="21"/>
  <c r="I180" i="21"/>
  <c r="I181" i="21"/>
  <c r="I182" i="21"/>
  <c r="I183" i="21"/>
  <c r="I184" i="21"/>
  <c r="I185" i="21"/>
  <c r="I186" i="21"/>
  <c r="I187" i="21"/>
  <c r="I188" i="21"/>
  <c r="I189" i="21"/>
  <c r="I190" i="21"/>
  <c r="I191" i="21"/>
  <c r="I192" i="21"/>
  <c r="I193" i="21"/>
  <c r="I194" i="21"/>
  <c r="I195" i="21"/>
  <c r="I196" i="21"/>
  <c r="I197" i="21"/>
  <c r="I198" i="21"/>
  <c r="I199" i="21"/>
  <c r="I200" i="21"/>
  <c r="I201" i="21"/>
  <c r="I202" i="21"/>
  <c r="I203" i="21"/>
  <c r="I204" i="21"/>
  <c r="I205" i="21"/>
  <c r="I206" i="21"/>
  <c r="I207" i="21"/>
  <c r="I208" i="21"/>
  <c r="I209" i="21"/>
  <c r="I210" i="21"/>
  <c r="I211" i="21"/>
  <c r="I212" i="21"/>
  <c r="I213" i="21"/>
  <c r="I214" i="21"/>
  <c r="I215" i="21"/>
  <c r="I216" i="21"/>
  <c r="I217" i="21"/>
  <c r="I218" i="21"/>
  <c r="I219" i="21"/>
  <c r="I220" i="21"/>
  <c r="I221" i="21"/>
  <c r="I222" i="21"/>
  <c r="I223" i="21"/>
  <c r="I224" i="21"/>
  <c r="I225" i="21"/>
  <c r="I226" i="21"/>
  <c r="I227" i="21"/>
  <c r="I228" i="21"/>
  <c r="I229" i="21"/>
  <c r="I230" i="21"/>
  <c r="I231" i="21"/>
  <c r="I232" i="21"/>
  <c r="I233" i="21"/>
  <c r="I234" i="21"/>
  <c r="I235" i="21"/>
  <c r="I236" i="21"/>
  <c r="I237" i="21"/>
  <c r="I238" i="21"/>
  <c r="I239" i="21"/>
  <c r="I240" i="21"/>
  <c r="I241" i="21"/>
  <c r="I242" i="21"/>
  <c r="I243" i="21"/>
  <c r="I244" i="21"/>
  <c r="I245" i="21"/>
  <c r="I246" i="21"/>
  <c r="I247" i="21"/>
  <c r="I248" i="21"/>
  <c r="I249" i="21"/>
  <c r="I250" i="21"/>
  <c r="I251" i="21"/>
  <c r="I252" i="21"/>
  <c r="I253" i="21"/>
  <c r="I254" i="21"/>
  <c r="I255" i="21"/>
  <c r="I256" i="21"/>
  <c r="I257" i="21"/>
  <c r="I258" i="21"/>
  <c r="I259" i="21"/>
  <c r="I260" i="21"/>
  <c r="I261" i="21"/>
  <c r="I262" i="21"/>
  <c r="I263" i="21"/>
  <c r="I264" i="21"/>
  <c r="I265" i="21"/>
  <c r="I266" i="21"/>
  <c r="I267" i="21"/>
  <c r="I268" i="21"/>
  <c r="I269" i="21"/>
  <c r="I270" i="21"/>
  <c r="I271" i="21"/>
  <c r="I272" i="21"/>
  <c r="I273" i="21"/>
  <c r="I274" i="21"/>
  <c r="I275" i="21"/>
  <c r="I276" i="21"/>
  <c r="I277" i="21"/>
  <c r="I278" i="21"/>
  <c r="I279" i="21"/>
  <c r="I280" i="21"/>
  <c r="I281" i="21"/>
  <c r="I282" i="21"/>
  <c r="I283" i="21"/>
  <c r="I284" i="21"/>
  <c r="I285" i="21"/>
  <c r="I286" i="21"/>
  <c r="I287" i="21"/>
  <c r="I288" i="21"/>
  <c r="I289" i="21"/>
  <c r="I290" i="21"/>
  <c r="I291" i="21"/>
  <c r="I292" i="21"/>
  <c r="I293" i="21"/>
  <c r="I294" i="21"/>
  <c r="I295" i="21"/>
  <c r="I296" i="21"/>
  <c r="I297" i="21"/>
  <c r="I298" i="21"/>
  <c r="I299" i="21"/>
  <c r="I300" i="21"/>
  <c r="I301" i="21"/>
  <c r="I302" i="21"/>
  <c r="I303" i="21"/>
  <c r="I304" i="21"/>
  <c r="I305" i="21"/>
  <c r="I306" i="21"/>
  <c r="I307" i="21"/>
  <c r="I308" i="21"/>
  <c r="I309" i="21"/>
  <c r="I310" i="21"/>
  <c r="I311" i="21"/>
  <c r="I312" i="21"/>
  <c r="I313" i="21"/>
  <c r="I314" i="21"/>
  <c r="I315" i="21"/>
  <c r="I316" i="21"/>
  <c r="I317" i="21"/>
  <c r="I318" i="21"/>
  <c r="I319" i="21"/>
  <c r="I320" i="21"/>
  <c r="I321" i="21"/>
  <c r="I322" i="21"/>
  <c r="I323" i="21"/>
  <c r="I324" i="21"/>
  <c r="I325" i="21"/>
  <c r="I326" i="21"/>
  <c r="I327" i="21"/>
  <c r="I328" i="21"/>
  <c r="I329" i="21"/>
  <c r="I330" i="21"/>
  <c r="I331" i="21"/>
  <c r="I332" i="21"/>
  <c r="I333" i="21"/>
  <c r="I334" i="21"/>
  <c r="I335" i="21"/>
  <c r="I336" i="21"/>
  <c r="I337" i="21"/>
  <c r="I338" i="21"/>
  <c r="I339" i="21"/>
  <c r="I340" i="21"/>
  <c r="I341" i="21"/>
  <c r="I342" i="21"/>
  <c r="I343" i="21"/>
  <c r="I344" i="21"/>
  <c r="I345" i="21"/>
  <c r="I346" i="21"/>
  <c r="I347" i="21"/>
  <c r="I348" i="21"/>
  <c r="I349" i="21"/>
  <c r="I350" i="21"/>
  <c r="I351" i="21"/>
  <c r="I352" i="21"/>
  <c r="I353" i="21"/>
  <c r="I354" i="21"/>
  <c r="I355" i="21"/>
  <c r="I356" i="21"/>
  <c r="I357" i="21"/>
  <c r="I358" i="21"/>
  <c r="I359" i="21"/>
  <c r="I360" i="21"/>
  <c r="I361" i="21"/>
  <c r="I362" i="21"/>
  <c r="I363" i="21"/>
  <c r="I364" i="21"/>
  <c r="I365" i="21"/>
  <c r="I366" i="21"/>
  <c r="I367" i="21"/>
  <c r="I368" i="21"/>
  <c r="I369" i="21"/>
  <c r="I370" i="21"/>
  <c r="I371" i="21"/>
  <c r="I372" i="21"/>
  <c r="I373" i="21"/>
  <c r="I374" i="21"/>
  <c r="I375" i="21"/>
  <c r="I376" i="21"/>
  <c r="I377" i="21"/>
  <c r="I378" i="21"/>
  <c r="I379" i="21"/>
  <c r="I380" i="21"/>
  <c r="I381" i="21"/>
  <c r="I382" i="21"/>
  <c r="I383" i="21"/>
  <c r="I384" i="21"/>
  <c r="I385" i="21"/>
  <c r="I386" i="21"/>
  <c r="I387" i="21"/>
  <c r="I388" i="21"/>
  <c r="I389" i="21"/>
  <c r="I390" i="21"/>
  <c r="I391" i="21"/>
  <c r="I392" i="21"/>
  <c r="I393" i="21"/>
  <c r="I394" i="21"/>
  <c r="I395" i="21"/>
  <c r="I396" i="21"/>
  <c r="I397" i="21"/>
  <c r="I398" i="21"/>
  <c r="I399" i="21"/>
  <c r="I400" i="21"/>
  <c r="I401" i="21"/>
  <c r="I402" i="21"/>
  <c r="I403" i="21"/>
  <c r="I404" i="21"/>
  <c r="I405" i="21"/>
  <c r="I406" i="21"/>
  <c r="I407" i="21"/>
  <c r="I408" i="21"/>
  <c r="I409" i="21"/>
  <c r="I410" i="21"/>
  <c r="I411" i="21"/>
  <c r="I412" i="21"/>
  <c r="I413" i="21"/>
  <c r="I414" i="21"/>
  <c r="I415" i="21"/>
  <c r="I416" i="21"/>
  <c r="I417" i="21"/>
  <c r="I418" i="21"/>
  <c r="I419" i="21"/>
  <c r="I420" i="21"/>
  <c r="I421" i="21"/>
  <c r="I422" i="21"/>
  <c r="I423" i="21"/>
  <c r="I424" i="21"/>
  <c r="I425" i="21"/>
  <c r="I426" i="21"/>
  <c r="I427" i="21"/>
  <c r="I428" i="21"/>
  <c r="I429" i="21"/>
  <c r="I430" i="21"/>
  <c r="I431" i="21"/>
  <c r="I432" i="21"/>
  <c r="I433" i="21"/>
  <c r="I434" i="21"/>
  <c r="I435" i="21"/>
  <c r="I436" i="21"/>
  <c r="I437" i="21"/>
  <c r="I438" i="21"/>
  <c r="I439" i="21"/>
  <c r="I440" i="21"/>
  <c r="I441" i="21"/>
  <c r="I442" i="21"/>
  <c r="I443" i="21"/>
  <c r="I444" i="21"/>
  <c r="I445" i="21"/>
  <c r="I446" i="21"/>
  <c r="I447" i="21"/>
  <c r="I448" i="21"/>
  <c r="I449" i="21"/>
  <c r="I450" i="21"/>
  <c r="I451" i="21"/>
  <c r="I452" i="21"/>
  <c r="I453" i="21"/>
  <c r="I454" i="21"/>
  <c r="I455" i="21"/>
  <c r="I456" i="21"/>
  <c r="I457" i="21"/>
  <c r="I458" i="21"/>
  <c r="I459" i="21"/>
  <c r="I460" i="21"/>
  <c r="I461" i="21"/>
  <c r="I462" i="21"/>
  <c r="I463" i="21"/>
  <c r="I464" i="21"/>
  <c r="I465" i="21"/>
  <c r="I466" i="21"/>
  <c r="I467" i="21"/>
  <c r="I468" i="21"/>
  <c r="I469" i="21"/>
  <c r="I470" i="21"/>
  <c r="I471" i="21"/>
  <c r="I472" i="21"/>
  <c r="I473" i="21"/>
  <c r="I474" i="21"/>
  <c r="I475" i="21"/>
  <c r="I476" i="21"/>
  <c r="I477" i="21"/>
  <c r="I478" i="21"/>
  <c r="I479" i="21"/>
  <c r="I480" i="21"/>
  <c r="I481" i="21"/>
  <c r="I482" i="21"/>
  <c r="I483" i="21"/>
  <c r="I484" i="21"/>
  <c r="I485" i="21"/>
  <c r="I486" i="21"/>
  <c r="I487" i="21"/>
  <c r="I488" i="21"/>
  <c r="I489" i="21"/>
  <c r="I490" i="21"/>
  <c r="I491" i="21"/>
  <c r="I492" i="21"/>
  <c r="I493" i="21"/>
  <c r="I494" i="21"/>
  <c r="I495" i="21"/>
  <c r="I496" i="21"/>
  <c r="I497" i="21"/>
  <c r="I498" i="21"/>
  <c r="I499" i="21"/>
  <c r="I500" i="21"/>
  <c r="I501" i="21"/>
  <c r="I502" i="21"/>
  <c r="I503" i="21"/>
  <c r="I504" i="21"/>
  <c r="I505" i="21"/>
  <c r="I506" i="21"/>
  <c r="I507" i="21"/>
  <c r="I508" i="21"/>
  <c r="I509" i="21"/>
  <c r="I510" i="21"/>
  <c r="I511" i="21"/>
  <c r="I512" i="21"/>
  <c r="I513" i="21"/>
  <c r="I514" i="21"/>
  <c r="I515" i="21"/>
  <c r="I516" i="21"/>
  <c r="I517" i="21"/>
  <c r="I518" i="21"/>
  <c r="I519" i="21"/>
  <c r="I520" i="21"/>
  <c r="I521" i="21"/>
  <c r="I522" i="21"/>
  <c r="I523" i="21"/>
  <c r="I524" i="21"/>
  <c r="I525" i="21"/>
  <c r="I526" i="21"/>
  <c r="I527" i="21"/>
  <c r="I528" i="21"/>
  <c r="I529" i="21"/>
  <c r="I530" i="21"/>
  <c r="I531" i="21"/>
  <c r="I532" i="21"/>
  <c r="I533" i="21"/>
  <c r="I534" i="21"/>
  <c r="I535" i="21"/>
  <c r="I536" i="21"/>
  <c r="I537" i="21"/>
  <c r="I538" i="21"/>
  <c r="I539" i="21"/>
  <c r="I540" i="21"/>
  <c r="I541" i="21"/>
  <c r="I542" i="21"/>
  <c r="I543" i="21"/>
  <c r="I544" i="21"/>
  <c r="I545" i="21"/>
  <c r="I546" i="21"/>
  <c r="I547" i="21"/>
  <c r="I548" i="21"/>
  <c r="I549" i="21"/>
  <c r="I550" i="21"/>
  <c r="I551" i="21"/>
  <c r="I552" i="21"/>
  <c r="I553" i="21"/>
  <c r="I554" i="21"/>
  <c r="I555" i="21"/>
  <c r="I556" i="21"/>
  <c r="I557" i="21"/>
  <c r="I558" i="21"/>
  <c r="I559" i="21"/>
  <c r="I560" i="21"/>
  <c r="I561" i="21"/>
  <c r="I562" i="21"/>
  <c r="I563" i="21"/>
  <c r="I564" i="21"/>
  <c r="I565" i="21"/>
  <c r="I566" i="21"/>
  <c r="I567" i="21"/>
  <c r="I568" i="21"/>
  <c r="I569" i="21"/>
  <c r="I570" i="21"/>
  <c r="I571" i="21"/>
  <c r="I572" i="21"/>
  <c r="I573" i="21"/>
  <c r="I574" i="21"/>
  <c r="I575" i="21"/>
  <c r="I576" i="21"/>
  <c r="I577" i="21"/>
  <c r="I578" i="21"/>
  <c r="I579" i="21"/>
  <c r="I580" i="21"/>
  <c r="I581" i="21"/>
  <c r="I582" i="21"/>
  <c r="I583" i="21"/>
  <c r="I584" i="21"/>
  <c r="I585" i="21"/>
  <c r="I586" i="21"/>
  <c r="I587" i="21"/>
  <c r="I588" i="21"/>
  <c r="I589" i="21"/>
  <c r="I590" i="21"/>
  <c r="I591" i="21"/>
  <c r="I592" i="21"/>
  <c r="I593" i="21"/>
  <c r="I594" i="21"/>
  <c r="I595" i="21"/>
  <c r="I596" i="21"/>
  <c r="I597" i="21"/>
  <c r="I598" i="21"/>
  <c r="I599" i="21"/>
  <c r="I600" i="21"/>
  <c r="I601" i="21"/>
  <c r="I602" i="21"/>
  <c r="I603" i="21"/>
  <c r="I604" i="21"/>
  <c r="I605" i="21"/>
  <c r="I606" i="21"/>
  <c r="I607" i="21"/>
  <c r="I608" i="21"/>
  <c r="I609" i="21"/>
  <c r="I610" i="21"/>
  <c r="I611" i="21"/>
  <c r="I612" i="21"/>
  <c r="I613" i="21"/>
  <c r="I614" i="21"/>
  <c r="I615" i="21"/>
  <c r="I616" i="21"/>
  <c r="I617" i="21"/>
  <c r="I618" i="21"/>
  <c r="I619" i="21"/>
  <c r="I620" i="21"/>
  <c r="I621" i="21"/>
  <c r="I622" i="21"/>
  <c r="I623" i="21"/>
  <c r="I624" i="21"/>
  <c r="I625" i="21"/>
  <c r="I626" i="21"/>
  <c r="I627" i="21"/>
  <c r="I628" i="21"/>
  <c r="I629" i="21"/>
  <c r="I630" i="21"/>
  <c r="I631" i="21"/>
  <c r="I632" i="21"/>
  <c r="I633" i="21"/>
  <c r="I634" i="21"/>
  <c r="I635" i="21"/>
  <c r="I636" i="21"/>
  <c r="I637" i="21"/>
  <c r="I638" i="21"/>
  <c r="I639" i="21"/>
  <c r="I640" i="21"/>
  <c r="I641" i="21"/>
  <c r="I642" i="21"/>
  <c r="I643" i="21"/>
  <c r="I644" i="21"/>
  <c r="I645" i="21"/>
  <c r="I646" i="21"/>
  <c r="I647" i="21"/>
  <c r="I648" i="21"/>
  <c r="I649" i="21"/>
  <c r="I650" i="21"/>
  <c r="I651" i="21"/>
  <c r="I652" i="21"/>
  <c r="I653" i="21"/>
  <c r="I654" i="21"/>
  <c r="I655" i="21"/>
  <c r="I656" i="21"/>
  <c r="I657" i="21"/>
  <c r="I658" i="21"/>
  <c r="I659" i="21"/>
  <c r="I660" i="21"/>
  <c r="I661" i="21"/>
  <c r="I662" i="21"/>
  <c r="I663" i="21"/>
  <c r="I664" i="21"/>
  <c r="I665" i="21"/>
  <c r="I666" i="21"/>
  <c r="I667" i="21"/>
  <c r="I668" i="21"/>
  <c r="I669" i="21"/>
  <c r="I670" i="21"/>
  <c r="I671" i="21"/>
  <c r="I672" i="21"/>
  <c r="I673" i="21"/>
  <c r="I674" i="21"/>
  <c r="I675" i="21"/>
  <c r="I676" i="21"/>
  <c r="I677" i="21"/>
  <c r="I678" i="21"/>
  <c r="I679" i="21"/>
  <c r="I680" i="21"/>
  <c r="I681" i="21"/>
  <c r="I682" i="21"/>
  <c r="I683" i="21"/>
  <c r="I684" i="21"/>
  <c r="I685" i="21"/>
  <c r="I686" i="21"/>
  <c r="I687" i="21"/>
  <c r="I688" i="21"/>
  <c r="I689" i="21"/>
  <c r="I690" i="21"/>
  <c r="I691" i="21"/>
  <c r="I692" i="21"/>
  <c r="I693" i="21"/>
  <c r="I694" i="21"/>
  <c r="I695" i="21"/>
  <c r="I696" i="21"/>
  <c r="I697" i="21"/>
  <c r="I698" i="21"/>
  <c r="I699" i="21"/>
  <c r="I700" i="21"/>
  <c r="I701" i="21"/>
  <c r="I702" i="21"/>
  <c r="I703" i="21"/>
  <c r="I704" i="21"/>
  <c r="I705" i="21"/>
  <c r="I706" i="21"/>
  <c r="I707" i="21"/>
  <c r="I708" i="21"/>
  <c r="I709" i="21"/>
  <c r="I710" i="21"/>
  <c r="I711" i="21"/>
  <c r="I712" i="21"/>
  <c r="I713" i="21"/>
  <c r="I714" i="21"/>
  <c r="I715" i="21"/>
  <c r="I716" i="21"/>
  <c r="I717" i="21"/>
  <c r="I718" i="21"/>
  <c r="I719" i="21"/>
  <c r="I720" i="21"/>
  <c r="I721" i="21"/>
  <c r="I722" i="21"/>
  <c r="I723" i="21"/>
  <c r="I724" i="21"/>
  <c r="I725" i="21"/>
  <c r="I726" i="21"/>
  <c r="I727" i="21"/>
  <c r="I728" i="21"/>
  <c r="I729" i="21"/>
  <c r="I730" i="21"/>
  <c r="I731" i="21"/>
  <c r="I732" i="21"/>
  <c r="I733" i="21"/>
  <c r="I734" i="21"/>
  <c r="I735" i="21"/>
  <c r="I736" i="21"/>
  <c r="I737" i="21"/>
  <c r="I738" i="21"/>
  <c r="I739" i="21"/>
  <c r="I740" i="21"/>
  <c r="I741" i="21"/>
  <c r="I742" i="21"/>
  <c r="I743" i="21"/>
  <c r="I744" i="21"/>
  <c r="I745" i="21"/>
  <c r="I746" i="21"/>
  <c r="I747" i="21"/>
  <c r="I748" i="21"/>
  <c r="I749" i="21"/>
  <c r="I750" i="21"/>
  <c r="I751" i="21"/>
  <c r="I752" i="21"/>
  <c r="I753" i="21"/>
  <c r="I754" i="21"/>
  <c r="I755" i="21"/>
  <c r="I756" i="21"/>
  <c r="I757" i="21"/>
  <c r="I758" i="21"/>
  <c r="I759" i="21"/>
  <c r="I760" i="21"/>
  <c r="I761" i="21"/>
  <c r="I762" i="21"/>
  <c r="I763" i="21"/>
  <c r="I764" i="21"/>
  <c r="I765" i="21"/>
  <c r="I766" i="21"/>
  <c r="I767" i="21"/>
  <c r="I768" i="21"/>
  <c r="I769" i="21"/>
  <c r="I770" i="21"/>
  <c r="I771" i="21"/>
  <c r="I772" i="21"/>
  <c r="I773" i="21"/>
  <c r="I774" i="21"/>
  <c r="I775" i="21"/>
  <c r="I776" i="21"/>
  <c r="I777" i="21"/>
  <c r="I778" i="21"/>
  <c r="I779" i="21"/>
  <c r="I780" i="21"/>
  <c r="I781" i="21"/>
  <c r="I782" i="21"/>
  <c r="I783" i="21"/>
  <c r="I784" i="21"/>
  <c r="I785" i="21"/>
  <c r="I786" i="21"/>
  <c r="I787" i="21"/>
  <c r="I788" i="21"/>
  <c r="I789" i="21"/>
  <c r="I790" i="21"/>
  <c r="I791" i="21"/>
  <c r="I792" i="21"/>
  <c r="I793" i="21"/>
  <c r="I794" i="21"/>
  <c r="I795" i="21"/>
  <c r="I796" i="21"/>
  <c r="I797" i="21"/>
  <c r="I798" i="21"/>
  <c r="I799" i="21"/>
  <c r="I800" i="21"/>
  <c r="I801" i="21"/>
  <c r="I802" i="21"/>
  <c r="I803" i="21"/>
  <c r="I804" i="21"/>
  <c r="I805" i="21"/>
  <c r="I806" i="21"/>
  <c r="I807" i="21"/>
  <c r="I808" i="21"/>
  <c r="I809" i="21"/>
  <c r="I810" i="21"/>
  <c r="I811" i="21"/>
  <c r="I812" i="21"/>
  <c r="I813" i="21"/>
  <c r="I814" i="21"/>
  <c r="I815" i="21"/>
  <c r="I816" i="21"/>
  <c r="I817" i="21"/>
  <c r="I818" i="21"/>
  <c r="I819" i="21"/>
  <c r="I820" i="21"/>
  <c r="I821" i="21"/>
  <c r="I822" i="21"/>
  <c r="I823" i="21"/>
  <c r="I824" i="21"/>
  <c r="I825" i="21"/>
  <c r="I826" i="21"/>
  <c r="I827" i="21"/>
  <c r="I828" i="21"/>
  <c r="I829" i="21"/>
  <c r="I830" i="21"/>
  <c r="I831" i="21"/>
  <c r="I832" i="21"/>
  <c r="I833" i="21"/>
  <c r="I834" i="21"/>
  <c r="I835" i="21"/>
  <c r="I836" i="21"/>
  <c r="I837" i="21"/>
  <c r="I838" i="21"/>
  <c r="I839" i="21"/>
  <c r="I840" i="21"/>
  <c r="I841" i="21"/>
  <c r="I842" i="21"/>
  <c r="I843" i="21"/>
  <c r="I844" i="21"/>
  <c r="I845" i="21"/>
  <c r="I846" i="21"/>
  <c r="I847" i="21"/>
  <c r="I848" i="21"/>
  <c r="I849" i="21"/>
  <c r="I850" i="21"/>
  <c r="I851" i="21"/>
  <c r="I852" i="21"/>
  <c r="I853" i="21"/>
  <c r="I854" i="21"/>
  <c r="I855" i="21"/>
  <c r="I856" i="21"/>
  <c r="I857" i="21"/>
  <c r="I858" i="21"/>
  <c r="I859" i="21"/>
  <c r="I860" i="21"/>
  <c r="I861" i="21"/>
  <c r="I862" i="21"/>
  <c r="I863" i="21"/>
  <c r="I864" i="21"/>
  <c r="I865" i="21"/>
  <c r="I866" i="21"/>
  <c r="I867" i="21"/>
  <c r="I868" i="21"/>
  <c r="I869" i="21"/>
  <c r="I870" i="21"/>
  <c r="I871" i="21"/>
  <c r="I872" i="21"/>
  <c r="I873" i="21"/>
  <c r="I874" i="21"/>
  <c r="I875" i="21"/>
  <c r="I876" i="21"/>
  <c r="I877" i="21"/>
  <c r="I878" i="21"/>
  <c r="I879" i="21"/>
  <c r="I880" i="21"/>
  <c r="I881" i="21"/>
  <c r="I882" i="21"/>
  <c r="I883" i="21"/>
  <c r="I884" i="21"/>
  <c r="I885" i="21"/>
  <c r="I886" i="21"/>
  <c r="I887" i="21"/>
  <c r="I888" i="21"/>
  <c r="I889" i="21"/>
  <c r="I890" i="21"/>
  <c r="I891" i="21"/>
  <c r="I892" i="21"/>
  <c r="I893" i="21"/>
  <c r="I894" i="21"/>
  <c r="I895" i="21"/>
  <c r="I896" i="21"/>
  <c r="I897" i="21"/>
  <c r="I898" i="21"/>
  <c r="I899" i="21"/>
  <c r="I900" i="21"/>
  <c r="I901" i="21"/>
  <c r="I902" i="21"/>
  <c r="I903" i="21"/>
  <c r="I904" i="21"/>
  <c r="I905" i="21"/>
  <c r="I906" i="21"/>
  <c r="I907" i="21"/>
  <c r="I908" i="21"/>
  <c r="I909" i="21"/>
  <c r="I910" i="21"/>
  <c r="I911" i="21"/>
  <c r="I912" i="21"/>
  <c r="I913" i="21"/>
  <c r="I914" i="21"/>
  <c r="I915" i="21"/>
  <c r="I916" i="21"/>
  <c r="I917" i="21"/>
  <c r="I918" i="21"/>
  <c r="I919" i="21"/>
  <c r="I920" i="21"/>
  <c r="I921" i="21"/>
  <c r="I922" i="21"/>
  <c r="I923" i="21"/>
  <c r="I924" i="21"/>
  <c r="I925" i="21"/>
  <c r="I926" i="21"/>
  <c r="I927" i="21"/>
  <c r="I928" i="21"/>
  <c r="I929" i="21"/>
  <c r="I930" i="21"/>
  <c r="I931" i="21"/>
  <c r="I932" i="21"/>
  <c r="I933" i="21"/>
  <c r="I934" i="21"/>
  <c r="I935" i="21"/>
  <c r="I936" i="21"/>
  <c r="I937" i="21"/>
  <c r="I938" i="21"/>
  <c r="I939" i="21"/>
  <c r="I940" i="21"/>
  <c r="I941" i="21"/>
  <c r="I942" i="21"/>
  <c r="I943" i="21"/>
  <c r="I944" i="21"/>
  <c r="I945" i="21"/>
  <c r="I946" i="21"/>
  <c r="I947" i="21"/>
  <c r="I948" i="21"/>
  <c r="I949" i="21"/>
  <c r="I950" i="21"/>
  <c r="I951" i="21"/>
  <c r="I952" i="21"/>
  <c r="I953" i="21"/>
  <c r="I954" i="21"/>
  <c r="I955" i="21"/>
  <c r="I956" i="21"/>
  <c r="I957" i="21"/>
  <c r="I958" i="21"/>
  <c r="I959" i="21"/>
  <c r="I960" i="21"/>
  <c r="I961" i="21"/>
  <c r="I962" i="21"/>
  <c r="I963" i="21"/>
  <c r="I964" i="21"/>
  <c r="I965" i="21"/>
  <c r="I966" i="21"/>
  <c r="I967" i="21"/>
  <c r="I968" i="21"/>
  <c r="I969" i="21"/>
  <c r="I970" i="21"/>
  <c r="I971" i="21"/>
  <c r="I972" i="21"/>
  <c r="I973" i="21"/>
  <c r="I974" i="21"/>
  <c r="I975" i="21"/>
  <c r="I976" i="21"/>
  <c r="I977" i="21"/>
  <c r="I978" i="21"/>
  <c r="I979" i="21"/>
  <c r="I980" i="21"/>
  <c r="I981" i="21"/>
  <c r="I982" i="21"/>
  <c r="I983" i="21"/>
  <c r="I984" i="21"/>
  <c r="I985" i="21"/>
  <c r="I986" i="21"/>
  <c r="I987" i="21"/>
  <c r="I988" i="21"/>
  <c r="I989" i="21"/>
  <c r="I990" i="21"/>
  <c r="I991" i="21"/>
  <c r="I992" i="21"/>
  <c r="I993" i="21"/>
  <c r="I994" i="21"/>
  <c r="I995" i="21"/>
  <c r="I996" i="21"/>
  <c r="I997" i="21"/>
  <c r="I998" i="21"/>
  <c r="I999" i="21"/>
  <c r="I1000" i="21"/>
  <c r="I1001" i="21"/>
  <c r="I1002" i="21"/>
  <c r="I1003" i="21"/>
  <c r="I1004" i="21"/>
  <c r="I1005" i="21"/>
  <c r="I1006" i="21"/>
  <c r="I1007" i="21"/>
  <c r="I1008" i="21"/>
  <c r="I1009" i="21"/>
  <c r="I1010" i="21"/>
  <c r="I1011" i="21"/>
  <c r="I1012" i="21"/>
  <c r="I1013" i="21"/>
  <c r="I1014" i="21"/>
  <c r="I1015" i="21"/>
  <c r="I1016" i="21"/>
  <c r="I1017" i="21"/>
  <c r="I1018" i="21"/>
  <c r="I1019" i="21"/>
  <c r="I1020" i="21"/>
  <c r="I1021" i="21"/>
  <c r="I1022" i="21"/>
  <c r="I1023" i="21"/>
  <c r="I1024" i="21"/>
  <c r="I1025" i="21"/>
  <c r="I1026" i="21"/>
  <c r="I1027" i="21"/>
  <c r="I1028" i="21"/>
  <c r="I1029" i="21"/>
  <c r="I1030" i="21"/>
  <c r="I1031" i="21"/>
  <c r="I1032" i="21"/>
  <c r="I1033" i="21"/>
  <c r="I1034" i="21"/>
  <c r="I1035" i="21"/>
  <c r="I1036" i="21"/>
  <c r="I1037" i="21"/>
  <c r="I1038" i="21"/>
  <c r="I1039" i="21"/>
  <c r="I1040" i="21"/>
  <c r="I1041" i="21"/>
  <c r="I1042" i="21"/>
  <c r="I1043" i="21"/>
  <c r="I1044" i="21"/>
  <c r="I1045" i="21"/>
  <c r="I1046" i="21"/>
  <c r="I1047" i="21"/>
  <c r="I1048" i="21"/>
  <c r="I1049" i="21"/>
  <c r="I1050" i="21"/>
  <c r="I1051" i="21"/>
  <c r="I1052" i="21"/>
  <c r="I1053" i="21"/>
  <c r="I1054" i="21"/>
  <c r="I1055" i="21"/>
  <c r="I1056" i="21"/>
  <c r="I1057" i="21"/>
  <c r="I1058" i="21"/>
  <c r="I1059" i="21"/>
  <c r="I1060" i="21"/>
  <c r="I1061" i="21"/>
  <c r="I1062" i="21"/>
  <c r="I1063" i="21"/>
  <c r="I1064" i="21"/>
  <c r="I1065" i="21"/>
  <c r="I1066" i="21"/>
  <c r="I1067" i="21"/>
  <c r="I1068" i="21"/>
  <c r="I1069" i="21"/>
  <c r="I1070" i="21"/>
  <c r="I1071" i="21"/>
  <c r="I1072" i="21"/>
  <c r="I1073" i="21"/>
  <c r="I1074" i="21"/>
  <c r="I1075" i="21"/>
  <c r="I1076" i="21"/>
  <c r="I1077" i="21"/>
  <c r="I1078" i="21"/>
  <c r="I1079" i="21"/>
  <c r="I1080" i="21"/>
  <c r="I1081" i="21"/>
  <c r="I1082" i="21"/>
  <c r="I1083" i="21"/>
  <c r="I1084" i="21"/>
  <c r="I1085" i="21"/>
  <c r="I1086" i="21"/>
  <c r="I1087" i="21"/>
  <c r="I1088" i="21"/>
  <c r="I1089" i="21"/>
  <c r="I1090" i="21"/>
  <c r="I1091" i="21"/>
  <c r="I1092" i="21"/>
  <c r="I1093" i="21"/>
  <c r="I1094" i="21"/>
  <c r="I1095" i="21"/>
  <c r="I1096" i="21"/>
  <c r="I1097" i="21"/>
  <c r="I1098" i="21"/>
  <c r="I1099" i="21"/>
  <c r="I1100" i="21"/>
  <c r="I1101" i="21"/>
  <c r="I1102" i="21"/>
  <c r="I1103" i="21"/>
  <c r="I1104" i="21"/>
  <c r="I1105" i="21"/>
  <c r="I1106" i="21"/>
  <c r="I1107" i="21"/>
  <c r="I1108" i="21"/>
  <c r="I1109" i="21"/>
  <c r="I1110" i="21"/>
  <c r="I1111" i="21"/>
  <c r="I1112" i="21"/>
  <c r="I1113" i="21"/>
  <c r="I1114" i="21"/>
  <c r="I1115" i="21"/>
  <c r="I1116" i="21"/>
  <c r="I1117" i="21"/>
  <c r="I1118" i="21"/>
  <c r="I1119" i="21"/>
  <c r="I1120" i="21"/>
  <c r="I1121" i="21"/>
  <c r="I1122" i="21"/>
  <c r="I1123" i="21"/>
  <c r="I1124" i="21"/>
  <c r="I1125" i="21"/>
  <c r="I1126" i="21"/>
  <c r="I1127" i="21"/>
  <c r="I1128" i="21"/>
  <c r="I1129" i="21"/>
  <c r="I1130" i="21"/>
  <c r="I1131" i="21"/>
  <c r="I1132" i="21"/>
  <c r="I1133" i="21"/>
  <c r="I1134" i="21"/>
  <c r="I1135" i="21"/>
  <c r="I1136" i="21"/>
  <c r="I1137" i="21"/>
  <c r="I1138" i="21"/>
  <c r="I1139" i="21"/>
  <c r="I1140" i="21"/>
  <c r="I1141" i="21"/>
  <c r="I1142" i="21"/>
  <c r="I1143" i="21"/>
  <c r="I1144" i="21"/>
  <c r="I1145" i="21"/>
  <c r="I1146" i="21"/>
  <c r="I1147" i="21"/>
  <c r="I1148" i="21"/>
  <c r="I1149" i="21"/>
  <c r="I1150" i="21"/>
  <c r="I1151" i="21"/>
  <c r="I1152" i="21"/>
  <c r="I1153" i="21"/>
  <c r="I1154" i="21"/>
  <c r="I1155" i="21"/>
  <c r="I1156" i="21"/>
  <c r="I1157" i="21"/>
  <c r="I1158" i="21"/>
  <c r="I1159" i="21"/>
  <c r="I1160" i="21"/>
  <c r="I1161" i="21"/>
  <c r="I1162" i="21"/>
  <c r="I1163" i="21"/>
  <c r="I1164" i="21"/>
  <c r="I1165" i="21"/>
  <c r="I1166" i="21"/>
  <c r="I1167" i="21"/>
  <c r="I1168" i="21"/>
  <c r="I1169" i="21"/>
  <c r="I1170" i="21"/>
  <c r="I1171" i="21"/>
  <c r="I1172" i="21"/>
  <c r="I1173" i="21"/>
  <c r="I1174" i="21"/>
  <c r="I1175" i="21"/>
  <c r="I1176" i="21"/>
  <c r="I1177" i="21"/>
  <c r="I1178" i="21"/>
  <c r="I1179" i="21"/>
  <c r="I1180" i="21"/>
  <c r="I1181" i="21"/>
  <c r="I1182" i="21"/>
  <c r="I1183" i="21"/>
  <c r="I1184" i="21"/>
  <c r="I1185" i="21"/>
  <c r="I1186" i="21"/>
  <c r="I1187" i="21"/>
  <c r="I1188" i="21"/>
  <c r="I1189" i="21"/>
  <c r="I1190" i="21"/>
  <c r="I1191" i="21"/>
  <c r="I1192" i="21"/>
  <c r="I1193" i="21"/>
  <c r="I1194" i="21"/>
  <c r="I1195" i="21"/>
  <c r="I1196" i="21"/>
  <c r="I1197" i="21"/>
  <c r="I1198" i="21"/>
  <c r="I1199" i="21"/>
  <c r="I1200" i="21"/>
  <c r="I1201" i="21"/>
  <c r="I1202" i="21"/>
  <c r="I1203" i="21"/>
  <c r="I1204" i="21"/>
  <c r="I1205" i="21"/>
  <c r="I1206" i="21"/>
  <c r="I1207" i="21"/>
  <c r="I1208" i="21"/>
  <c r="I1209" i="21"/>
  <c r="I1210" i="21"/>
  <c r="I1211" i="21"/>
  <c r="I1212" i="21"/>
  <c r="I1213" i="21"/>
  <c r="I1214" i="21"/>
  <c r="I1215" i="21"/>
  <c r="I1216" i="21"/>
  <c r="I1217" i="21"/>
  <c r="I1218" i="21"/>
  <c r="I1219" i="21"/>
  <c r="I1220" i="21"/>
  <c r="I1221" i="21"/>
  <c r="I1222" i="21"/>
  <c r="I1223" i="21"/>
  <c r="I1224" i="21"/>
  <c r="I1225" i="21"/>
  <c r="I1226" i="21"/>
  <c r="I1227" i="21"/>
  <c r="I1228" i="21"/>
  <c r="I1229" i="21"/>
  <c r="I1230" i="21"/>
  <c r="I1231" i="21"/>
  <c r="I1232" i="21"/>
  <c r="I1233" i="21"/>
  <c r="I1234" i="21"/>
  <c r="I1235" i="21"/>
  <c r="I1236" i="21"/>
  <c r="I1237" i="21"/>
  <c r="I1238" i="21"/>
  <c r="I1239" i="21"/>
  <c r="I1240" i="21"/>
  <c r="I1241" i="21"/>
  <c r="I1242" i="21"/>
  <c r="I1243" i="21"/>
  <c r="I1244" i="21"/>
  <c r="I1245" i="21"/>
  <c r="I1246" i="21"/>
  <c r="I1247" i="21"/>
  <c r="I1248" i="21"/>
  <c r="I1249" i="21"/>
  <c r="I1250" i="21"/>
  <c r="I1251" i="21"/>
  <c r="I1252" i="21"/>
  <c r="I1253" i="21"/>
  <c r="I1254" i="21"/>
  <c r="I1255" i="21"/>
  <c r="I1256" i="21"/>
  <c r="I1257" i="21"/>
  <c r="I1258" i="21"/>
  <c r="I1259" i="21"/>
  <c r="I1260" i="21"/>
  <c r="I1261" i="21"/>
  <c r="I1262" i="21"/>
  <c r="I1263" i="21"/>
  <c r="I1264" i="21"/>
  <c r="I1265" i="21"/>
  <c r="I1266" i="21"/>
  <c r="I1267" i="21"/>
  <c r="I1268" i="21"/>
  <c r="I1269" i="21"/>
  <c r="I1270" i="21"/>
  <c r="I1271" i="21"/>
  <c r="I1272" i="21"/>
  <c r="I1273" i="21"/>
  <c r="I1274" i="21"/>
  <c r="I1275" i="21"/>
  <c r="I1276" i="21"/>
  <c r="I1277" i="21"/>
  <c r="I1278" i="21"/>
  <c r="I1279" i="21"/>
  <c r="I1280" i="21"/>
  <c r="I1281" i="21"/>
  <c r="I1282" i="21"/>
  <c r="I1283" i="21"/>
  <c r="I1284" i="21"/>
  <c r="I1285" i="21"/>
  <c r="I1286" i="21"/>
  <c r="I1287" i="21"/>
  <c r="I1288" i="21"/>
  <c r="I1289" i="21"/>
  <c r="I1290" i="21"/>
  <c r="I1291" i="21"/>
  <c r="I1292" i="21"/>
  <c r="I1293" i="21"/>
  <c r="I1294" i="21"/>
  <c r="I1295" i="21"/>
  <c r="I1296" i="21"/>
  <c r="I1297" i="21"/>
  <c r="I1298" i="21"/>
  <c r="I1299" i="21"/>
  <c r="I1300" i="21"/>
  <c r="I1301" i="21"/>
  <c r="I1302" i="21"/>
  <c r="I1303" i="21"/>
  <c r="I1304" i="21"/>
  <c r="I1305" i="21"/>
  <c r="I1306" i="21"/>
  <c r="I1307" i="21"/>
  <c r="I1308" i="21"/>
  <c r="I1309" i="21"/>
  <c r="I1310" i="21"/>
  <c r="I1311" i="21"/>
  <c r="I1312" i="21"/>
  <c r="I1313" i="21"/>
  <c r="I1314" i="21"/>
  <c r="I1315" i="21"/>
  <c r="I1316" i="21"/>
  <c r="I1317" i="21"/>
  <c r="I1318" i="21"/>
  <c r="I1319" i="21"/>
  <c r="I1320" i="21"/>
  <c r="I1321" i="21"/>
  <c r="I1322" i="21"/>
  <c r="I1323" i="21"/>
  <c r="I1324" i="21"/>
  <c r="I1325" i="21"/>
  <c r="I1326" i="21"/>
  <c r="I1327" i="21"/>
  <c r="I1328" i="21"/>
  <c r="I1329" i="21"/>
  <c r="I1330" i="21"/>
  <c r="I1331" i="21"/>
  <c r="I1332" i="21"/>
  <c r="I1333" i="21"/>
  <c r="I1334" i="21"/>
  <c r="I1335" i="21"/>
  <c r="I1336" i="21"/>
  <c r="I1337" i="21"/>
  <c r="I1338" i="21"/>
  <c r="I1339" i="21"/>
  <c r="I1340" i="21"/>
  <c r="I1341" i="21"/>
  <c r="I1342" i="21"/>
  <c r="I1343" i="21"/>
  <c r="I1344" i="21"/>
  <c r="I1345" i="21"/>
  <c r="I1346" i="21"/>
  <c r="I1347" i="21"/>
  <c r="I1348" i="21"/>
  <c r="I1349" i="21"/>
  <c r="I1350" i="21"/>
  <c r="I1351" i="21"/>
  <c r="I1352" i="21"/>
  <c r="I1353" i="21"/>
  <c r="I1354" i="21"/>
  <c r="I1355" i="21"/>
  <c r="I1356" i="21"/>
  <c r="I1357" i="21"/>
  <c r="I1358" i="21"/>
  <c r="I1359" i="21"/>
  <c r="I1360" i="21"/>
  <c r="I1361" i="21"/>
  <c r="I1362" i="21"/>
  <c r="I1363" i="21"/>
  <c r="I1364" i="21"/>
  <c r="I1365" i="21"/>
  <c r="I1366" i="21"/>
  <c r="I1367" i="21"/>
  <c r="I1368" i="21"/>
  <c r="I1369" i="21"/>
  <c r="I1370" i="21"/>
  <c r="I1371" i="21"/>
  <c r="I1372" i="21"/>
  <c r="I1373" i="21"/>
  <c r="I1374" i="21"/>
  <c r="I1375" i="21"/>
  <c r="I1376" i="21"/>
  <c r="I1377" i="21"/>
  <c r="I1378" i="21"/>
  <c r="I1379" i="21"/>
  <c r="I1380" i="21"/>
  <c r="I1381" i="21"/>
  <c r="I1382" i="21"/>
  <c r="I1383" i="21"/>
  <c r="I1384" i="21"/>
  <c r="I1385" i="21"/>
  <c r="I1386" i="21"/>
  <c r="I1387" i="21"/>
  <c r="I1388" i="21"/>
  <c r="I1389" i="21"/>
  <c r="I1390" i="21"/>
  <c r="I1391" i="21"/>
  <c r="I1392" i="21"/>
  <c r="I1393" i="21"/>
  <c r="I1394" i="21"/>
  <c r="I1395" i="21"/>
  <c r="I1396" i="21"/>
  <c r="I1397" i="21"/>
  <c r="I1398" i="21"/>
  <c r="I1399" i="21"/>
  <c r="I1400" i="21"/>
  <c r="I1401" i="21"/>
  <c r="I1402" i="21"/>
  <c r="I1403" i="21"/>
  <c r="I1404" i="21"/>
  <c r="I1405" i="21"/>
  <c r="I1406" i="21"/>
  <c r="I1407" i="21"/>
  <c r="I1408" i="21"/>
  <c r="I1409" i="21"/>
  <c r="I1410" i="21"/>
  <c r="I1411" i="21"/>
  <c r="I1412" i="21"/>
  <c r="I1413" i="21"/>
  <c r="I1414" i="21"/>
  <c r="I1415" i="21"/>
  <c r="I1416" i="21"/>
  <c r="I1417" i="21"/>
  <c r="I1418" i="21"/>
  <c r="I1419" i="21"/>
  <c r="I1420" i="21"/>
  <c r="I1421" i="21"/>
  <c r="I1422" i="21"/>
  <c r="I1423" i="21"/>
  <c r="I1424" i="21"/>
  <c r="I1425" i="21"/>
  <c r="I1426" i="21"/>
  <c r="I1427" i="21"/>
  <c r="I1428" i="21"/>
  <c r="I1429" i="21"/>
  <c r="I1430" i="21"/>
  <c r="I1431" i="21"/>
  <c r="I1432" i="21"/>
  <c r="I1433" i="21"/>
  <c r="I1434" i="21"/>
  <c r="I1435" i="21"/>
  <c r="I1436" i="21"/>
  <c r="I1437" i="21"/>
  <c r="I1438" i="21"/>
  <c r="I1439" i="21"/>
  <c r="I1440" i="21"/>
  <c r="I1441" i="21"/>
  <c r="I1442" i="21"/>
  <c r="I1443" i="21"/>
  <c r="I1444" i="21"/>
  <c r="I1445" i="21"/>
  <c r="I1446" i="21"/>
  <c r="I1447" i="21"/>
  <c r="I1448" i="21"/>
  <c r="I1449" i="21"/>
  <c r="I1450" i="21"/>
  <c r="I1451" i="21"/>
  <c r="I1452" i="21"/>
  <c r="I1453" i="21"/>
  <c r="I1454" i="21"/>
  <c r="I1455" i="21"/>
  <c r="I1456" i="21"/>
  <c r="I1457" i="21"/>
  <c r="I1458" i="21"/>
  <c r="I1459" i="21"/>
  <c r="I1460" i="21"/>
  <c r="I1461" i="21"/>
  <c r="I1462" i="21"/>
  <c r="I1463" i="21"/>
  <c r="I1464" i="21"/>
  <c r="I1465" i="21"/>
  <c r="I1466" i="21"/>
  <c r="I1467" i="21"/>
  <c r="I1468" i="21"/>
  <c r="I1469" i="21"/>
  <c r="I1470" i="21"/>
  <c r="I1471" i="21"/>
  <c r="I1472" i="21"/>
  <c r="I1473" i="21"/>
  <c r="I1474" i="21"/>
  <c r="I1475" i="21"/>
  <c r="I1476" i="21"/>
  <c r="I1477" i="21"/>
  <c r="I1478" i="21"/>
  <c r="I1479" i="21"/>
  <c r="I1480" i="21"/>
  <c r="I1481" i="21"/>
  <c r="I1482" i="21"/>
  <c r="I1483" i="21"/>
  <c r="I1484" i="21"/>
  <c r="I1485" i="21"/>
  <c r="I1486" i="21"/>
  <c r="I1487" i="21"/>
  <c r="I1488" i="21"/>
  <c r="I1489" i="21"/>
  <c r="I1490" i="21"/>
  <c r="I1491" i="21"/>
  <c r="I1492" i="21"/>
  <c r="I1493" i="21"/>
  <c r="I1494" i="21"/>
  <c r="I1495" i="21"/>
  <c r="I1496" i="21"/>
  <c r="I1497" i="21"/>
  <c r="I1498" i="21"/>
  <c r="I1499" i="21"/>
  <c r="I1500" i="21"/>
  <c r="I1501" i="21"/>
  <c r="I1502" i="21"/>
  <c r="I1503" i="21"/>
  <c r="I1504" i="21"/>
  <c r="I1505" i="21"/>
  <c r="I1506" i="21"/>
  <c r="I1507" i="21"/>
  <c r="I1508" i="21"/>
  <c r="I1509" i="21"/>
  <c r="I1510" i="21"/>
  <c r="I1511" i="21"/>
  <c r="I1512" i="21"/>
  <c r="I1513" i="21"/>
  <c r="I1514" i="21"/>
  <c r="I1515" i="21"/>
  <c r="I1516" i="21"/>
  <c r="I1517" i="21"/>
  <c r="I1518" i="21"/>
  <c r="I1519" i="21"/>
  <c r="I1520" i="21"/>
  <c r="I1521" i="21"/>
  <c r="I1522" i="21"/>
  <c r="I1523" i="21"/>
  <c r="I1524" i="21"/>
  <c r="I1525" i="21"/>
  <c r="I1526" i="21"/>
  <c r="I1527" i="21"/>
  <c r="I1528" i="21"/>
  <c r="I1529" i="21"/>
  <c r="I1530" i="21"/>
  <c r="I1531" i="21"/>
  <c r="I1532" i="21"/>
  <c r="I1533" i="21"/>
  <c r="I1534" i="21"/>
  <c r="I1535" i="21"/>
  <c r="I1536" i="21"/>
  <c r="I1537" i="21"/>
  <c r="I1538" i="21"/>
  <c r="I1539" i="21"/>
  <c r="I1540" i="21"/>
  <c r="I1541" i="21"/>
  <c r="I1542" i="21"/>
  <c r="I1543" i="21"/>
  <c r="I1544" i="21"/>
  <c r="I1545" i="21"/>
  <c r="I1546" i="21"/>
  <c r="I1547" i="21"/>
  <c r="I1548" i="21"/>
  <c r="I1549" i="21"/>
  <c r="I1550" i="21"/>
  <c r="I1551" i="21"/>
  <c r="I1552" i="21"/>
  <c r="I1553" i="21"/>
  <c r="I1554" i="21"/>
  <c r="I1555" i="21"/>
  <c r="I1556" i="21"/>
  <c r="I1557" i="21"/>
  <c r="I1558" i="21"/>
  <c r="I1559" i="21"/>
  <c r="I1560" i="21"/>
  <c r="I1561" i="21"/>
  <c r="I1562" i="21"/>
  <c r="I1563" i="21"/>
  <c r="I1564" i="21"/>
  <c r="I1565" i="21"/>
  <c r="I1566" i="21"/>
  <c r="I1567" i="21"/>
  <c r="I1568" i="21"/>
  <c r="I1569" i="21"/>
  <c r="I1570" i="21"/>
  <c r="I1571" i="21"/>
  <c r="I1572" i="21"/>
  <c r="I1573" i="21"/>
  <c r="I1574" i="21"/>
  <c r="I1575" i="21"/>
  <c r="I1576" i="21"/>
  <c r="I1577" i="21"/>
  <c r="I1578" i="21"/>
  <c r="I1579" i="21"/>
  <c r="I1580" i="21"/>
  <c r="I1581" i="21"/>
  <c r="I1582" i="21"/>
  <c r="I1583" i="21"/>
  <c r="I1584" i="21"/>
  <c r="I1585" i="21"/>
  <c r="I1586" i="21"/>
  <c r="I1587" i="21"/>
  <c r="I1588" i="21"/>
  <c r="I1589" i="21"/>
  <c r="I1590" i="21"/>
  <c r="I1591" i="21"/>
  <c r="I1592" i="21"/>
  <c r="I1593" i="21"/>
  <c r="I1594" i="21"/>
  <c r="I1595" i="21"/>
  <c r="I1596" i="21"/>
  <c r="I1597" i="21"/>
  <c r="I1598" i="21"/>
  <c r="I1599" i="21"/>
  <c r="I1600" i="21"/>
  <c r="I1601" i="21"/>
  <c r="I1602" i="21"/>
  <c r="I1603" i="21"/>
  <c r="I1604" i="21"/>
  <c r="I1605" i="21"/>
  <c r="I1606" i="21"/>
  <c r="I1607" i="21"/>
  <c r="I1608" i="21"/>
  <c r="I1609" i="21"/>
  <c r="I1610" i="21"/>
  <c r="I1611" i="21"/>
  <c r="I1612" i="21"/>
  <c r="I1613" i="21"/>
  <c r="I1614" i="21"/>
  <c r="I1615" i="21"/>
  <c r="I1616" i="21"/>
  <c r="I1617" i="21"/>
  <c r="I1618" i="21"/>
  <c r="I1619" i="21"/>
  <c r="I1620" i="21"/>
  <c r="I1621" i="21"/>
  <c r="I1622" i="21"/>
  <c r="I1623" i="21"/>
  <c r="I1624" i="21"/>
  <c r="I1625" i="21"/>
  <c r="I1626" i="21"/>
  <c r="I1627" i="21"/>
  <c r="I1628" i="21"/>
  <c r="I1629" i="21"/>
  <c r="I1630" i="21"/>
  <c r="I1631" i="21"/>
  <c r="I1632" i="21"/>
  <c r="I1633" i="21"/>
  <c r="I1634" i="21"/>
  <c r="I1635" i="21"/>
  <c r="I1636" i="21"/>
  <c r="I1637" i="21"/>
  <c r="I1638" i="21"/>
  <c r="I1639" i="21"/>
  <c r="I1640" i="21"/>
  <c r="I1641" i="21"/>
  <c r="I1642" i="21"/>
  <c r="I1643" i="21"/>
  <c r="I1644" i="21"/>
  <c r="I1645" i="21"/>
  <c r="I1646" i="21"/>
  <c r="I1647" i="21"/>
  <c r="I1648" i="21"/>
  <c r="I1649" i="21"/>
  <c r="I1650" i="21"/>
  <c r="I1651" i="21"/>
  <c r="I1652" i="21"/>
  <c r="I1653" i="21"/>
  <c r="I1654" i="21"/>
  <c r="I1655" i="21"/>
  <c r="I1656" i="21"/>
  <c r="I1657" i="21"/>
  <c r="I1658" i="21"/>
  <c r="I1659" i="21"/>
  <c r="I1660" i="21"/>
  <c r="I1661" i="21"/>
  <c r="I1662" i="21"/>
  <c r="I1663" i="21"/>
  <c r="I1664" i="21"/>
  <c r="I1665" i="21"/>
  <c r="I1666" i="21"/>
  <c r="I1667" i="21"/>
  <c r="I1668" i="21"/>
  <c r="I1669" i="21"/>
  <c r="I1670" i="21"/>
  <c r="I1671" i="21"/>
  <c r="I1672" i="21"/>
  <c r="I1673" i="21"/>
  <c r="I1674" i="21"/>
  <c r="I1675" i="21"/>
  <c r="I1676" i="21"/>
  <c r="I1677" i="21"/>
  <c r="I1678" i="21"/>
  <c r="I1679" i="21"/>
  <c r="I1680" i="21"/>
  <c r="I1681" i="21"/>
  <c r="I1682" i="21"/>
  <c r="I1683" i="21"/>
  <c r="I1684" i="21"/>
  <c r="I1685" i="21"/>
  <c r="I1686" i="21"/>
  <c r="I1687" i="21"/>
  <c r="I1688" i="21"/>
  <c r="I1689" i="21"/>
  <c r="I1690" i="21"/>
  <c r="I1691" i="21"/>
  <c r="I1692" i="21"/>
  <c r="I1693" i="21"/>
  <c r="I1694" i="21"/>
  <c r="I1695" i="21"/>
  <c r="I1696" i="21"/>
  <c r="I1697" i="21"/>
  <c r="I1698" i="21"/>
  <c r="I1699" i="21"/>
  <c r="I1700" i="21"/>
  <c r="I1701" i="21"/>
  <c r="I1702" i="21"/>
  <c r="I1703" i="21"/>
  <c r="I1704" i="21"/>
  <c r="I1705" i="21"/>
  <c r="I1706" i="21"/>
  <c r="I1707" i="21"/>
  <c r="I1708" i="21"/>
  <c r="I1709" i="21"/>
  <c r="I1710" i="21"/>
  <c r="I1711" i="21"/>
  <c r="I1712" i="21"/>
  <c r="I1713" i="21"/>
  <c r="I1714" i="21"/>
  <c r="I1715" i="21"/>
  <c r="I1716" i="21"/>
  <c r="I1717" i="21"/>
  <c r="I1718" i="21"/>
  <c r="I1719" i="21"/>
  <c r="I1720" i="21"/>
  <c r="I1721" i="21"/>
  <c r="I1722" i="21"/>
  <c r="I1723" i="21"/>
  <c r="I1724" i="21"/>
  <c r="I1725" i="21"/>
  <c r="I1726" i="21"/>
  <c r="I1727" i="21"/>
  <c r="I1728" i="21"/>
  <c r="I1729" i="21"/>
  <c r="I1730" i="21"/>
  <c r="I1731" i="21"/>
  <c r="I1732" i="21"/>
  <c r="I1733" i="21"/>
  <c r="I1734" i="21"/>
  <c r="I1735" i="21"/>
  <c r="I1736" i="21"/>
  <c r="I1737" i="21"/>
  <c r="I1738" i="21"/>
  <c r="I1739" i="21"/>
  <c r="I1740" i="21"/>
  <c r="I1741" i="21"/>
  <c r="I1742" i="21"/>
  <c r="I1743" i="21"/>
  <c r="I1744" i="21"/>
  <c r="I1745" i="21"/>
  <c r="I1746" i="21"/>
  <c r="I1747" i="21"/>
  <c r="I1748" i="21"/>
  <c r="I1749" i="21"/>
  <c r="I1750" i="21"/>
  <c r="I1751" i="21"/>
  <c r="I1752" i="21"/>
  <c r="I1753" i="21"/>
  <c r="I1754" i="21"/>
  <c r="I1755" i="21"/>
  <c r="I1756" i="21"/>
  <c r="I1757" i="21"/>
  <c r="I1758" i="21"/>
  <c r="I1759" i="21"/>
  <c r="I1760" i="21"/>
  <c r="I1761" i="21"/>
  <c r="I1762" i="21"/>
  <c r="I1763" i="21"/>
  <c r="I1764" i="21"/>
  <c r="I1765" i="21"/>
  <c r="I1766" i="21"/>
  <c r="I1767" i="21"/>
  <c r="I1768" i="21"/>
  <c r="I1769" i="21"/>
  <c r="I1770" i="21"/>
  <c r="I1771" i="21"/>
  <c r="I1772" i="21"/>
  <c r="I1773" i="21"/>
  <c r="I1774" i="21"/>
  <c r="I1775" i="21"/>
  <c r="I1776" i="21"/>
  <c r="I1777" i="21"/>
  <c r="I1778" i="21"/>
  <c r="I1779" i="21"/>
  <c r="I1780" i="21"/>
  <c r="I1781" i="21"/>
  <c r="I1782" i="21"/>
  <c r="I1783" i="21"/>
  <c r="I1784" i="21"/>
  <c r="I1785" i="21"/>
  <c r="I1786" i="21"/>
  <c r="I1787" i="21"/>
  <c r="I1788" i="21"/>
  <c r="I1789" i="21"/>
  <c r="I1790" i="21"/>
  <c r="I1791" i="21"/>
  <c r="I1792" i="21"/>
  <c r="I1793" i="21"/>
  <c r="I1794" i="21"/>
  <c r="I1795" i="21"/>
  <c r="I1796" i="21"/>
  <c r="I1797" i="21"/>
  <c r="I1798" i="21"/>
  <c r="I1799" i="21"/>
  <c r="I1800" i="21"/>
  <c r="I1801" i="21"/>
  <c r="I1802" i="21"/>
  <c r="I1803" i="21"/>
  <c r="I1804" i="21"/>
  <c r="I1805" i="21"/>
  <c r="I1806" i="21"/>
  <c r="I1807" i="21"/>
  <c r="I1808" i="21"/>
  <c r="I1809" i="21"/>
  <c r="I1810" i="21"/>
  <c r="I1811" i="21"/>
  <c r="I1812" i="21"/>
  <c r="I1813" i="21"/>
  <c r="I1814" i="21"/>
  <c r="I1815" i="21"/>
  <c r="I1816" i="21"/>
  <c r="I1817" i="21"/>
  <c r="I1818" i="21"/>
  <c r="I1819" i="21"/>
  <c r="I1820" i="21"/>
  <c r="I1821" i="21"/>
  <c r="I1822" i="21"/>
  <c r="I1823" i="21"/>
  <c r="I1824" i="21"/>
  <c r="I1825" i="21"/>
  <c r="I1826" i="21"/>
  <c r="I1827" i="21"/>
  <c r="I1828" i="21"/>
  <c r="I1829" i="21"/>
  <c r="I1830" i="21"/>
  <c r="I1831" i="21"/>
  <c r="I1832" i="21"/>
  <c r="I1833" i="21"/>
  <c r="I1834" i="21"/>
  <c r="I1835" i="21"/>
  <c r="I1836" i="21"/>
  <c r="I1837" i="21"/>
  <c r="I1838" i="21"/>
  <c r="I1839" i="21"/>
  <c r="I1840" i="21"/>
  <c r="I1841" i="21"/>
  <c r="I1842" i="21"/>
  <c r="I1843" i="21"/>
  <c r="I1844" i="21"/>
  <c r="I1845" i="21"/>
  <c r="I1846" i="21"/>
  <c r="I1847" i="21"/>
  <c r="I1848" i="21"/>
  <c r="I1849" i="21"/>
  <c r="I1850" i="21"/>
  <c r="I1851" i="21"/>
  <c r="I1852" i="21"/>
  <c r="I1853" i="21"/>
  <c r="I1854" i="21"/>
  <c r="I1855" i="21"/>
  <c r="I1856" i="21"/>
  <c r="I1857" i="21"/>
  <c r="I1858" i="21"/>
  <c r="I1859" i="21"/>
  <c r="I1860" i="21"/>
  <c r="I1861" i="21"/>
  <c r="I1862" i="21"/>
  <c r="I1863" i="21"/>
  <c r="I1864" i="21"/>
  <c r="I1865" i="21"/>
  <c r="I1866" i="21"/>
  <c r="I1867" i="21"/>
  <c r="I1868" i="21"/>
  <c r="I1869" i="21"/>
  <c r="I1870" i="21"/>
  <c r="I1871" i="21"/>
  <c r="I1872" i="21"/>
  <c r="I1873" i="21"/>
  <c r="I1874" i="21"/>
  <c r="I1875" i="21"/>
  <c r="I1876" i="21"/>
  <c r="I1877" i="21"/>
  <c r="I1878" i="21"/>
  <c r="I1879" i="21"/>
  <c r="I1880" i="21"/>
  <c r="I1881" i="21"/>
  <c r="I1882" i="21"/>
  <c r="I1883" i="21"/>
  <c r="I1884" i="21"/>
  <c r="I1885" i="21"/>
  <c r="I1886" i="21"/>
  <c r="I1887" i="21"/>
  <c r="I1888" i="21"/>
  <c r="I1889" i="21"/>
  <c r="I1890" i="21"/>
  <c r="I1891" i="21"/>
  <c r="I1892" i="21"/>
  <c r="I1893" i="21"/>
  <c r="I1894" i="21"/>
  <c r="I1895" i="21"/>
  <c r="I1896" i="21"/>
  <c r="I1897" i="21"/>
  <c r="I1898" i="21"/>
  <c r="I1899" i="21"/>
  <c r="I1900" i="21"/>
  <c r="I1901" i="21"/>
  <c r="I1902" i="21"/>
  <c r="I1903" i="21"/>
  <c r="I1904" i="21"/>
  <c r="I1905" i="21"/>
  <c r="I1906" i="21"/>
  <c r="I1907" i="21"/>
  <c r="I1908" i="21"/>
  <c r="I1909" i="21"/>
  <c r="I1910" i="21"/>
  <c r="I1911" i="21"/>
  <c r="I1912" i="21"/>
  <c r="I1913" i="21"/>
  <c r="I1914" i="21"/>
  <c r="I1915" i="21"/>
  <c r="I1916" i="21"/>
  <c r="I1917" i="21"/>
  <c r="I1918" i="21"/>
  <c r="I1919" i="21"/>
  <c r="I1920" i="21"/>
  <c r="I1921" i="21"/>
  <c r="I1922" i="21"/>
  <c r="I1923" i="21"/>
  <c r="I1924" i="21"/>
  <c r="I1925" i="21"/>
  <c r="I1926" i="21"/>
  <c r="I1927" i="21"/>
  <c r="I1928" i="21"/>
  <c r="I1929" i="21"/>
  <c r="I1930" i="21"/>
  <c r="I1931" i="21"/>
  <c r="I1932" i="21"/>
  <c r="I1933" i="21"/>
  <c r="I1934" i="21"/>
  <c r="I1935" i="21"/>
  <c r="I1936" i="21"/>
  <c r="I1937" i="21"/>
  <c r="I1938" i="21"/>
  <c r="I1939" i="21"/>
  <c r="I1940" i="21"/>
  <c r="I1941" i="21"/>
  <c r="I1942" i="21"/>
  <c r="I1943" i="21"/>
  <c r="I1944" i="21"/>
  <c r="I1945" i="21"/>
  <c r="I1946" i="21"/>
  <c r="I1947" i="21"/>
  <c r="I1948" i="21"/>
  <c r="I1949" i="21"/>
  <c r="I1950" i="21"/>
  <c r="I1951" i="21"/>
  <c r="I1952" i="21"/>
  <c r="I1953" i="21"/>
  <c r="I1954" i="21"/>
  <c r="I1955" i="21"/>
  <c r="I1956" i="21"/>
  <c r="I1957" i="21"/>
  <c r="I1958" i="21"/>
  <c r="I1959" i="21"/>
  <c r="I1960" i="21"/>
  <c r="I1961" i="21"/>
  <c r="I1962" i="21"/>
  <c r="I1963" i="21"/>
  <c r="I1964" i="21"/>
  <c r="I1965" i="21"/>
  <c r="I1966" i="21"/>
  <c r="I1967" i="21"/>
  <c r="I1968" i="21"/>
  <c r="I1969" i="21"/>
  <c r="I1970" i="21"/>
  <c r="I1971" i="21"/>
  <c r="I1972" i="21"/>
  <c r="I1973" i="21"/>
  <c r="I1974" i="21"/>
  <c r="I1975" i="21"/>
  <c r="I1976" i="21"/>
  <c r="I1977" i="21"/>
  <c r="I1978" i="21"/>
  <c r="I1979" i="21"/>
  <c r="I1980" i="21"/>
  <c r="I1981" i="21"/>
  <c r="I1982" i="21"/>
  <c r="I1983" i="21"/>
  <c r="I1984" i="21"/>
  <c r="I1985" i="21"/>
  <c r="I1986" i="21"/>
  <c r="I1987" i="21"/>
  <c r="I1988" i="21"/>
  <c r="I1989" i="21"/>
  <c r="I1990" i="21"/>
  <c r="I2" i="21"/>
  <c r="AE3" i="21"/>
  <c r="AE4" i="21"/>
  <c r="AE5" i="21"/>
  <c r="AE6" i="21"/>
  <c r="AE7" i="21"/>
  <c r="AE8" i="21"/>
  <c r="AE9" i="21"/>
  <c r="AE10" i="21"/>
  <c r="AE11" i="21"/>
  <c r="AE12" i="21"/>
  <c r="AE13" i="21"/>
  <c r="AE14" i="21"/>
  <c r="AE15" i="21"/>
  <c r="AE16" i="21"/>
  <c r="AE17" i="21"/>
  <c r="AE18" i="21"/>
  <c r="AE19" i="21"/>
  <c r="AE20" i="21"/>
  <c r="AE21" i="21"/>
  <c r="AE22" i="21"/>
  <c r="AE23" i="21"/>
  <c r="AE24" i="21"/>
  <c r="AE25" i="21"/>
  <c r="AE26" i="21"/>
  <c r="AE27" i="21"/>
  <c r="AE28" i="21"/>
  <c r="AE29" i="21"/>
  <c r="AE30" i="21"/>
  <c r="AE31" i="21"/>
  <c r="AE32" i="21"/>
  <c r="AE33" i="21"/>
  <c r="AE34" i="21"/>
  <c r="AE35" i="21"/>
  <c r="AE36" i="21"/>
  <c r="AE37" i="21"/>
  <c r="AE38" i="21"/>
  <c r="AE39" i="21"/>
  <c r="AE40" i="21"/>
  <c r="AE41" i="21"/>
  <c r="AE42" i="21"/>
  <c r="AE43" i="21"/>
  <c r="AE44" i="21"/>
  <c r="AE45" i="21"/>
  <c r="AE46" i="21"/>
  <c r="AE47" i="21"/>
  <c r="AE48" i="21"/>
  <c r="AE49" i="21"/>
  <c r="AE50" i="21"/>
  <c r="AE51" i="21"/>
  <c r="AE52" i="21"/>
  <c r="AE53" i="21"/>
  <c r="AE54" i="21"/>
  <c r="AE55" i="21"/>
  <c r="AE56" i="21"/>
  <c r="AE57" i="21"/>
  <c r="AE58" i="21"/>
  <c r="AE59" i="21"/>
  <c r="AE60" i="21"/>
  <c r="AE61" i="21"/>
  <c r="AE62" i="21"/>
  <c r="AE63" i="21"/>
  <c r="AE64" i="21"/>
  <c r="AE65" i="21"/>
  <c r="AE66" i="21"/>
  <c r="AE67" i="21"/>
  <c r="AE68" i="21"/>
  <c r="AE69" i="21"/>
  <c r="AE70" i="21"/>
  <c r="AE71" i="21"/>
  <c r="AE72" i="21"/>
  <c r="AE73" i="21"/>
  <c r="AE74" i="21"/>
  <c r="AE75" i="21"/>
  <c r="AE76" i="21"/>
  <c r="AE77" i="21"/>
  <c r="AE78" i="21"/>
  <c r="AE79" i="21"/>
  <c r="AE80" i="21"/>
  <c r="AE81" i="21"/>
  <c r="AE82" i="21"/>
  <c r="AE83" i="21"/>
  <c r="AE84" i="21"/>
  <c r="AE85" i="21"/>
  <c r="AE86" i="21"/>
  <c r="AE87" i="21"/>
  <c r="AE88" i="21"/>
  <c r="AE89" i="21"/>
  <c r="AE90" i="21"/>
  <c r="AE91" i="21"/>
  <c r="AE92" i="21"/>
  <c r="AE93" i="21"/>
  <c r="AE94" i="21"/>
  <c r="AE95" i="21"/>
  <c r="AE96" i="21"/>
  <c r="AE97" i="21"/>
  <c r="AE98" i="21"/>
  <c r="AE99" i="21"/>
  <c r="AE100" i="21"/>
  <c r="AE101" i="21"/>
  <c r="AE102" i="21"/>
  <c r="AE103" i="21"/>
  <c r="AE104" i="21"/>
  <c r="AE105" i="21"/>
  <c r="AE106" i="21"/>
  <c r="AE107" i="21"/>
  <c r="AE108" i="21"/>
  <c r="AE109" i="21"/>
  <c r="AE110" i="21"/>
  <c r="AE111" i="21"/>
  <c r="AE112" i="21"/>
  <c r="AE113" i="21"/>
  <c r="AE114" i="21"/>
  <c r="AE115" i="21"/>
  <c r="AE116" i="21"/>
  <c r="AE117" i="21"/>
  <c r="AE118" i="21"/>
  <c r="AE119" i="21"/>
  <c r="AE120" i="21"/>
  <c r="AE121" i="21"/>
  <c r="AE122" i="21"/>
  <c r="AE123" i="21"/>
  <c r="AE124" i="21"/>
  <c r="AE125" i="21"/>
  <c r="AE126" i="21"/>
  <c r="AE127" i="21"/>
  <c r="AE128" i="21"/>
  <c r="AE129" i="21"/>
  <c r="AE130" i="21"/>
  <c r="AE131" i="21"/>
  <c r="AE132" i="21"/>
  <c r="AE133" i="21"/>
  <c r="AE134" i="21"/>
  <c r="AE135" i="21"/>
  <c r="AE136" i="21"/>
  <c r="AE137" i="21"/>
  <c r="AE138" i="21"/>
  <c r="AE139" i="21"/>
  <c r="AE140" i="21"/>
  <c r="AE2" i="21"/>
  <c r="AB3" i="21"/>
  <c r="AB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292" i="21"/>
  <c r="AB293" i="21"/>
  <c r="AB294" i="21"/>
  <c r="AB295" i="21"/>
  <c r="AB296" i="21"/>
  <c r="AB297" i="21"/>
  <c r="AB298" i="21"/>
  <c r="AB299" i="21"/>
  <c r="AB300" i="21"/>
  <c r="AB301" i="21"/>
  <c r="AB302" i="21"/>
  <c r="AB303" i="21"/>
  <c r="AB304" i="21"/>
  <c r="AB305" i="21"/>
  <c r="AB306" i="21"/>
  <c r="AB307" i="21"/>
  <c r="AB308" i="21"/>
  <c r="AB309" i="21"/>
  <c r="AB310" i="21"/>
  <c r="AB311" i="21"/>
  <c r="AB312" i="21"/>
  <c r="AB313" i="21"/>
  <c r="AB314" i="21"/>
  <c r="AB315" i="21"/>
  <c r="AB316" i="21"/>
  <c r="AB317" i="21"/>
  <c r="AB318" i="21"/>
  <c r="AB319" i="21"/>
  <c r="AB320" i="21"/>
  <c r="AB321" i="21"/>
  <c r="AB322" i="21"/>
  <c r="AB323" i="21"/>
  <c r="AB324" i="21"/>
  <c r="AB325" i="21"/>
  <c r="AB326" i="21"/>
  <c r="AB327" i="21"/>
  <c r="AB328" i="21"/>
  <c r="AB329" i="21"/>
  <c r="AB330" i="21"/>
  <c r="AB331" i="21"/>
  <c r="AB332" i="21"/>
  <c r="AB333" i="21"/>
  <c r="AB334" i="21"/>
  <c r="AB335" i="21"/>
  <c r="AB336" i="21"/>
  <c r="AB337" i="21"/>
  <c r="AB338" i="21"/>
  <c r="AB339" i="21"/>
  <c r="AB340" i="21"/>
  <c r="AB341" i="21"/>
  <c r="AB342" i="21"/>
  <c r="AB343" i="21"/>
  <c r="AB344" i="21"/>
  <c r="AB345" i="21"/>
  <c r="AB346" i="21"/>
  <c r="AB347" i="21"/>
  <c r="AB348" i="21"/>
  <c r="AB349" i="21"/>
  <c r="AB350" i="21"/>
  <c r="AB351" i="21"/>
  <c r="AB352" i="21"/>
  <c r="AB353" i="21"/>
  <c r="AB354" i="21"/>
  <c r="AB355" i="21"/>
  <c r="AB356" i="21"/>
  <c r="AB357" i="21"/>
  <c r="AB358" i="21"/>
  <c r="AB359" i="21"/>
  <c r="AB360" i="21"/>
  <c r="AB361" i="21"/>
  <c r="AB362" i="21"/>
  <c r="AB363" i="21"/>
  <c r="AB364" i="21"/>
  <c r="AB365" i="21"/>
  <c r="AB366" i="21"/>
  <c r="AB367" i="21"/>
  <c r="AB368" i="21"/>
  <c r="AB369" i="21"/>
  <c r="AB370" i="21"/>
  <c r="AB371" i="21"/>
  <c r="AB372" i="21"/>
  <c r="AB373" i="21"/>
  <c r="AB374" i="21"/>
  <c r="AB375" i="21"/>
  <c r="AB376" i="21"/>
  <c r="AB377" i="21"/>
  <c r="AB378" i="21"/>
  <c r="AB379" i="21"/>
  <c r="AB380" i="21"/>
  <c r="AB381" i="21"/>
  <c r="AB382" i="21"/>
  <c r="AB383" i="21"/>
  <c r="AB384" i="21"/>
  <c r="AB385" i="21"/>
  <c r="AB386" i="21"/>
  <c r="AB387" i="21"/>
  <c r="AB388" i="21"/>
  <c r="AB389" i="21"/>
  <c r="AB390" i="21"/>
  <c r="AB391" i="21"/>
  <c r="AB392" i="21"/>
  <c r="AB393" i="21"/>
  <c r="AB394" i="21"/>
  <c r="AB395" i="21"/>
  <c r="AB396" i="21"/>
  <c r="AB397" i="21"/>
  <c r="AB398" i="21"/>
  <c r="AB399" i="21"/>
  <c r="AB400" i="21"/>
  <c r="AB401" i="21"/>
  <c r="AB402" i="21"/>
  <c r="AB403" i="21"/>
  <c r="AB404" i="21"/>
  <c r="AB405" i="21"/>
  <c r="AB406" i="21"/>
  <c r="AB407" i="21"/>
  <c r="AB408" i="21"/>
  <c r="AB409" i="21"/>
  <c r="AB410" i="21"/>
  <c r="AB411" i="21"/>
  <c r="AB412" i="21"/>
  <c r="AB413" i="21"/>
  <c r="AB414" i="21"/>
  <c r="AB415" i="21"/>
  <c r="AB416" i="21"/>
  <c r="AB417" i="21"/>
  <c r="AB418" i="21"/>
  <c r="AB419" i="21"/>
  <c r="AB420" i="21"/>
  <c r="AB421" i="21"/>
  <c r="AB422" i="21"/>
  <c r="AB423" i="21"/>
  <c r="AB424" i="21"/>
  <c r="AB425" i="21"/>
  <c r="AB426" i="21"/>
  <c r="AB427" i="21"/>
  <c r="AB428" i="21"/>
  <c r="AB429" i="21"/>
  <c r="AB430" i="21"/>
  <c r="AB431" i="21"/>
  <c r="AB432" i="21"/>
  <c r="AB433" i="21"/>
  <c r="AB434" i="21"/>
  <c r="AB435" i="21"/>
  <c r="AB436" i="21"/>
  <c r="AB437" i="21"/>
  <c r="AB438" i="21"/>
  <c r="AB439" i="21"/>
  <c r="AB440" i="21"/>
  <c r="AB441" i="21"/>
  <c r="AB442" i="21"/>
  <c r="AB443" i="21"/>
  <c r="AB444" i="21"/>
  <c r="AB445" i="21"/>
  <c r="AB446" i="21"/>
  <c r="AB447" i="21"/>
  <c r="AB448" i="21"/>
  <c r="AB449" i="21"/>
  <c r="AB450" i="21"/>
  <c r="AB451" i="21"/>
  <c r="AB452" i="21"/>
  <c r="AB453" i="21"/>
  <c r="AB454" i="21"/>
  <c r="AB455" i="21"/>
  <c r="AB456" i="21"/>
  <c r="AB457" i="21"/>
  <c r="AB458" i="21"/>
  <c r="AB459" i="21"/>
  <c r="AB460" i="21"/>
  <c r="AB461" i="21"/>
  <c r="AB462" i="21"/>
  <c r="AB463" i="21"/>
  <c r="AB464" i="21"/>
  <c r="AB465" i="21"/>
  <c r="AB466" i="21"/>
  <c r="AB467" i="21"/>
  <c r="AB468" i="21"/>
  <c r="AB469" i="21"/>
  <c r="AB470" i="21"/>
  <c r="AB471" i="21"/>
  <c r="AB472" i="21"/>
  <c r="AB473" i="21"/>
  <c r="AB474" i="21"/>
  <c r="AB475" i="21"/>
  <c r="AB476" i="21"/>
  <c r="AB477" i="21"/>
  <c r="AB478" i="21"/>
  <c r="AB479" i="21"/>
  <c r="AB480" i="21"/>
  <c r="AB481" i="21"/>
  <c r="AB482" i="21"/>
  <c r="AB483" i="21"/>
  <c r="AB484" i="21"/>
  <c r="AB485" i="21"/>
  <c r="AB486" i="21"/>
  <c r="AB487" i="21"/>
  <c r="AB488" i="21"/>
  <c r="AB489" i="21"/>
  <c r="AB490" i="21"/>
  <c r="AB491" i="21"/>
  <c r="AB492" i="21"/>
  <c r="AB493" i="21"/>
  <c r="AB494" i="21"/>
  <c r="AB495" i="21"/>
  <c r="AB496" i="21"/>
  <c r="AB497" i="21"/>
  <c r="AB498" i="21"/>
  <c r="AB499" i="21"/>
  <c r="AB500" i="21"/>
  <c r="AB501" i="21"/>
  <c r="AB502" i="21"/>
  <c r="AB503" i="21"/>
  <c r="AB504" i="21"/>
  <c r="AB505" i="21"/>
  <c r="AB506" i="21"/>
  <c r="AB507" i="21"/>
  <c r="AB508" i="21"/>
  <c r="AB509" i="21"/>
  <c r="AB510" i="21"/>
  <c r="AB511" i="21"/>
  <c r="AB512" i="21"/>
  <c r="AB513" i="21"/>
  <c r="AB514" i="21"/>
  <c r="AB515" i="21"/>
  <c r="AB516" i="21"/>
  <c r="AB517" i="21"/>
  <c r="AB518" i="21"/>
  <c r="AB519" i="21"/>
  <c r="AB520" i="21"/>
  <c r="AB521" i="21"/>
  <c r="AB522" i="21"/>
  <c r="AB523" i="21"/>
  <c r="AB524" i="21"/>
  <c r="AB525" i="21"/>
  <c r="AB526" i="21"/>
  <c r="AB527" i="21"/>
  <c r="AB528" i="21"/>
  <c r="AB529" i="21"/>
  <c r="AB530" i="21"/>
  <c r="AB531" i="21"/>
  <c r="AB532" i="21"/>
  <c r="AB533" i="21"/>
  <c r="AB534" i="21"/>
  <c r="AB535" i="21"/>
  <c r="AB536" i="21"/>
  <c r="AB537" i="21"/>
  <c r="AB538" i="21"/>
  <c r="AB539" i="21"/>
  <c r="AB540" i="21"/>
  <c r="AB541" i="21"/>
  <c r="AB542" i="21"/>
  <c r="AB543" i="21"/>
  <c r="AB544" i="21"/>
  <c r="AB545" i="21"/>
  <c r="AB546" i="21"/>
  <c r="AB547" i="21"/>
  <c r="AB548" i="21"/>
  <c r="AB549" i="21"/>
  <c r="AB550" i="21"/>
  <c r="AB551" i="21"/>
  <c r="AB552" i="21"/>
  <c r="AB553" i="21"/>
  <c r="AB554" i="21"/>
  <c r="AB555" i="21"/>
  <c r="AB556" i="21"/>
  <c r="AB557" i="21"/>
  <c r="AB558" i="21"/>
  <c r="AB559" i="21"/>
  <c r="AB560" i="21"/>
  <c r="AB561" i="21"/>
  <c r="AB562" i="21"/>
  <c r="AB563" i="21"/>
  <c r="AB564" i="21"/>
  <c r="AB565" i="21"/>
  <c r="AB566" i="21"/>
  <c r="AB567" i="21"/>
  <c r="AB568" i="21"/>
  <c r="AB569" i="21"/>
  <c r="AB570" i="21"/>
  <c r="AB571" i="21"/>
  <c r="AB572" i="21"/>
  <c r="AB573" i="21"/>
  <c r="AB574" i="21"/>
  <c r="AB575" i="21"/>
  <c r="AB576" i="21"/>
  <c r="AB577" i="21"/>
  <c r="AB578" i="21"/>
  <c r="AB579" i="21"/>
  <c r="AB580" i="21"/>
  <c r="AB581" i="21"/>
  <c r="AB582" i="21"/>
  <c r="AB583" i="21"/>
  <c r="AB584" i="21"/>
  <c r="AB585" i="21"/>
  <c r="AB586" i="21"/>
  <c r="AB587" i="21"/>
  <c r="AB588" i="21"/>
  <c r="AB589" i="21"/>
  <c r="AB590" i="21"/>
  <c r="AB591" i="21"/>
  <c r="AB592" i="21"/>
  <c r="AB593" i="21"/>
  <c r="AB594" i="21"/>
  <c r="AB595" i="21"/>
  <c r="AB596" i="21"/>
  <c r="AB597" i="21"/>
  <c r="AB598" i="21"/>
  <c r="AB599" i="21"/>
  <c r="AB600" i="21"/>
  <c r="AB601" i="21"/>
  <c r="AB602" i="21"/>
  <c r="AB603" i="21"/>
  <c r="AB604" i="21"/>
  <c r="AB605" i="21"/>
  <c r="AB606" i="21"/>
  <c r="AB607" i="21"/>
  <c r="AB608" i="21"/>
  <c r="AB609" i="21"/>
  <c r="AB610" i="21"/>
  <c r="AB611" i="21"/>
  <c r="AB612" i="21"/>
  <c r="AB613" i="21"/>
  <c r="AB614" i="21"/>
  <c r="AB615" i="21"/>
  <c r="AB616" i="21"/>
  <c r="AB617" i="21"/>
  <c r="AB618" i="21"/>
  <c r="AB619" i="21"/>
  <c r="AB620" i="21"/>
  <c r="AB621" i="21"/>
  <c r="AB622" i="21"/>
  <c r="AB623" i="21"/>
  <c r="AB624" i="21"/>
  <c r="AB625" i="21"/>
  <c r="AB626" i="21"/>
  <c r="AB627" i="21"/>
  <c r="AB628" i="21"/>
  <c r="AB629" i="21"/>
  <c r="AB630" i="21"/>
  <c r="AB631" i="21"/>
  <c r="AB632" i="21"/>
  <c r="AB633" i="21"/>
  <c r="AB634" i="21"/>
  <c r="AB635" i="21"/>
  <c r="AB636" i="21"/>
  <c r="AB637" i="21"/>
  <c r="AB638" i="21"/>
  <c r="AB639" i="21"/>
  <c r="AB640" i="21"/>
  <c r="AB641" i="21"/>
  <c r="AB642" i="21"/>
  <c r="AB643" i="21"/>
  <c r="AB644" i="21"/>
  <c r="AB645" i="21"/>
  <c r="AB646" i="21"/>
  <c r="AB647" i="21"/>
  <c r="AB648" i="21"/>
  <c r="AB649" i="21"/>
  <c r="AB650" i="21"/>
  <c r="AB651" i="21"/>
  <c r="AB652" i="21"/>
  <c r="AB653" i="21"/>
  <c r="AB654" i="21"/>
  <c r="AB655" i="21"/>
  <c r="AB656" i="21"/>
  <c r="AB657" i="21"/>
  <c r="AB658" i="21"/>
  <c r="AB659" i="21"/>
  <c r="AB660" i="21"/>
  <c r="AB661" i="21"/>
  <c r="AB662" i="21"/>
  <c r="AB663" i="21"/>
  <c r="AB664" i="21"/>
  <c r="AB665" i="21"/>
  <c r="AB666" i="21"/>
  <c r="AB667" i="21"/>
  <c r="AB668" i="21"/>
  <c r="AB669" i="21"/>
  <c r="AB670" i="21"/>
  <c r="AB671" i="21"/>
  <c r="AB672" i="21"/>
  <c r="AB673" i="21"/>
  <c r="AB674" i="21"/>
  <c r="AB675" i="21"/>
  <c r="AB676" i="21"/>
  <c r="AB677" i="21"/>
  <c r="AB678" i="21"/>
  <c r="AB679" i="21"/>
  <c r="AB680" i="21"/>
  <c r="AB681" i="21"/>
  <c r="AB682" i="21"/>
  <c r="AB683" i="21"/>
  <c r="AB684" i="21"/>
  <c r="AB685" i="21"/>
  <c r="AB686" i="21"/>
  <c r="AB687" i="21"/>
  <c r="AB688" i="21"/>
  <c r="AB689" i="21"/>
  <c r="AB690" i="21"/>
  <c r="AB691" i="21"/>
  <c r="AB692" i="21"/>
  <c r="AB693" i="21"/>
  <c r="AB694" i="21"/>
  <c r="AB695" i="21"/>
  <c r="AB696" i="21"/>
  <c r="AB697" i="21"/>
  <c r="AB698" i="21"/>
  <c r="AB699" i="21"/>
  <c r="AB700" i="21"/>
  <c r="AB701" i="21"/>
  <c r="AB702" i="21"/>
  <c r="AB703" i="21"/>
  <c r="AB704" i="21"/>
  <c r="AB705" i="21"/>
  <c r="AB706" i="21"/>
  <c r="AB707" i="21"/>
  <c r="AB708" i="21"/>
  <c r="AB709" i="21"/>
  <c r="AB710" i="21"/>
  <c r="AB711" i="21"/>
  <c r="AB712" i="21"/>
  <c r="AB713" i="21"/>
  <c r="AB714" i="21"/>
  <c r="AB715" i="21"/>
  <c r="AB716" i="21"/>
  <c r="AB717" i="21"/>
  <c r="AB718" i="21"/>
  <c r="AB719" i="21"/>
  <c r="AB720" i="21"/>
  <c r="AB721" i="21"/>
  <c r="AB722" i="21"/>
  <c r="AB723" i="21"/>
  <c r="AB724" i="21"/>
  <c r="AB725" i="21"/>
  <c r="AB726" i="21"/>
  <c r="AB727" i="21"/>
  <c r="AB728" i="21"/>
  <c r="AB729" i="21"/>
  <c r="AB730" i="21"/>
  <c r="AB731" i="21"/>
  <c r="AB732" i="21"/>
  <c r="AB733" i="21"/>
  <c r="AB734" i="21"/>
  <c r="AB735" i="21"/>
  <c r="AB736" i="21"/>
  <c r="AB737" i="21"/>
  <c r="AB738" i="21"/>
  <c r="AB739" i="21"/>
  <c r="AB740" i="21"/>
  <c r="AB741" i="21"/>
  <c r="AB742" i="21"/>
  <c r="AB743" i="21"/>
  <c r="AB744" i="21"/>
  <c r="AB745" i="21"/>
  <c r="AB746" i="21"/>
  <c r="AB747" i="21"/>
  <c r="AB748" i="21"/>
  <c r="AB749" i="21"/>
  <c r="AB750" i="21"/>
  <c r="AB751" i="21"/>
  <c r="AB752" i="21"/>
  <c r="AB753" i="21"/>
  <c r="AB754" i="21"/>
  <c r="AB755" i="21"/>
  <c r="AB756" i="21"/>
  <c r="AB757" i="21"/>
  <c r="AB758" i="21"/>
  <c r="AB759" i="21"/>
  <c r="AB760" i="21"/>
  <c r="AB761" i="21"/>
  <c r="AB762" i="21"/>
  <c r="AB763" i="21"/>
  <c r="AB764" i="21"/>
  <c r="AB765" i="21"/>
  <c r="AB766" i="21"/>
  <c r="AB767" i="21"/>
  <c r="AB768" i="21"/>
  <c r="AB769" i="21"/>
  <c r="AB770" i="21"/>
  <c r="AB771" i="21"/>
  <c r="AB772" i="21"/>
  <c r="AB773" i="21"/>
  <c r="AB774" i="21"/>
  <c r="AB775" i="21"/>
  <c r="AB776" i="21"/>
  <c r="AB777" i="21"/>
  <c r="AB778" i="21"/>
  <c r="AB779" i="21"/>
  <c r="AB780" i="21"/>
  <c r="AB781" i="21"/>
  <c r="AB782" i="21"/>
  <c r="AB783" i="21"/>
  <c r="AB784" i="21"/>
  <c r="AB785" i="21"/>
  <c r="AB786" i="21"/>
  <c r="AB787" i="21"/>
  <c r="AB788" i="21"/>
  <c r="AB789" i="21"/>
  <c r="AB790" i="21"/>
  <c r="AB791" i="21"/>
  <c r="AB792" i="21"/>
  <c r="AB793" i="21"/>
  <c r="AB794" i="21"/>
  <c r="AB795" i="21"/>
  <c r="AB796" i="21"/>
  <c r="AB797" i="21"/>
  <c r="AB798" i="21"/>
  <c r="AB799" i="21"/>
  <c r="AB800" i="21"/>
  <c r="AB801" i="21"/>
  <c r="AB802" i="21"/>
  <c r="AB803" i="21"/>
  <c r="AB804" i="21"/>
  <c r="AB805" i="21"/>
  <c r="AB806" i="21"/>
  <c r="AB807" i="21"/>
  <c r="AB808" i="21"/>
  <c r="AB809" i="21"/>
  <c r="AB810" i="21"/>
  <c r="AB811" i="21"/>
  <c r="AB812" i="21"/>
  <c r="AB813" i="21"/>
  <c r="AB814" i="21"/>
  <c r="AB815" i="21"/>
  <c r="AB816" i="21"/>
  <c r="AB817" i="21"/>
  <c r="AB818" i="21"/>
  <c r="AB819" i="21"/>
  <c r="AB820" i="21"/>
  <c r="AB821" i="21"/>
  <c r="AB822" i="21"/>
  <c r="AB823" i="21"/>
  <c r="AB824" i="21"/>
  <c r="AB825" i="21"/>
  <c r="AB826" i="21"/>
  <c r="AB827" i="21"/>
  <c r="AB828" i="21"/>
  <c r="AB829" i="21"/>
  <c r="AB830" i="21"/>
  <c r="AB831" i="21"/>
  <c r="AB832" i="21"/>
  <c r="AB833" i="21"/>
  <c r="AB834" i="21"/>
  <c r="AB835" i="21"/>
  <c r="AB836" i="21"/>
  <c r="AB837" i="21"/>
  <c r="AB838" i="21"/>
  <c r="AB839" i="21"/>
  <c r="AB840" i="21"/>
  <c r="AB841" i="21"/>
  <c r="AB842" i="21"/>
  <c r="AB843" i="21"/>
  <c r="AB844" i="21"/>
  <c r="AB845" i="21"/>
  <c r="AB846" i="21"/>
  <c r="AB847" i="21"/>
  <c r="AB848" i="21"/>
  <c r="AB849" i="21"/>
  <c r="AB850" i="21"/>
  <c r="AB851" i="21"/>
  <c r="AB852" i="21"/>
  <c r="AB853" i="21"/>
  <c r="AB854" i="21"/>
  <c r="AB855" i="21"/>
  <c r="AB856" i="21"/>
  <c r="AB857" i="21"/>
  <c r="AB858" i="21"/>
  <c r="AB859" i="21"/>
  <c r="AB860" i="21"/>
  <c r="AB861" i="21"/>
  <c r="AB862" i="21"/>
  <c r="AB863" i="21"/>
  <c r="AB864" i="21"/>
  <c r="AB865" i="21"/>
  <c r="AB866" i="21"/>
  <c r="AB867" i="21"/>
  <c r="AB868" i="21"/>
  <c r="AB869" i="21"/>
  <c r="AB870" i="21"/>
  <c r="AB871" i="21"/>
  <c r="AB872" i="21"/>
  <c r="AB873" i="21"/>
  <c r="AB874" i="21"/>
  <c r="AB875" i="21"/>
  <c r="AB876" i="21"/>
  <c r="AB877" i="21"/>
  <c r="AB878" i="21"/>
  <c r="AB879" i="21"/>
  <c r="AB880" i="21"/>
  <c r="AB881" i="21"/>
  <c r="AB882" i="21"/>
  <c r="AB883" i="21"/>
  <c r="AB884" i="21"/>
  <c r="AB885" i="21"/>
  <c r="AB886" i="21"/>
  <c r="AB887" i="21"/>
  <c r="AB888" i="21"/>
  <c r="AB889" i="21"/>
  <c r="AB890" i="21"/>
  <c r="AB891" i="21"/>
  <c r="AB892" i="21"/>
  <c r="AB893" i="21"/>
  <c r="AB894" i="21"/>
  <c r="AB895" i="21"/>
  <c r="AB896" i="21"/>
  <c r="AB897" i="21"/>
  <c r="AB898" i="21"/>
  <c r="AB899" i="21"/>
  <c r="AB900" i="21"/>
  <c r="AB901" i="21"/>
  <c r="AB902" i="21"/>
  <c r="AB903" i="21"/>
  <c r="AB904" i="21"/>
  <c r="AB905" i="21"/>
  <c r="AB906" i="21"/>
  <c r="AB907" i="21"/>
  <c r="AB908" i="21"/>
  <c r="AB909" i="21"/>
  <c r="AB910" i="21"/>
  <c r="AB911" i="21"/>
  <c r="AB912" i="21"/>
  <c r="AB913" i="21"/>
  <c r="AB914" i="21"/>
  <c r="AB915" i="21"/>
  <c r="AB916" i="21"/>
  <c r="AB917" i="21"/>
  <c r="AB918" i="21"/>
  <c r="AB919" i="21"/>
  <c r="AB920" i="21"/>
  <c r="AB921" i="21"/>
  <c r="AB922" i="21"/>
  <c r="AB923" i="21"/>
  <c r="AB924" i="21"/>
  <c r="AB925" i="21"/>
  <c r="AB926" i="21"/>
  <c r="AB927" i="21"/>
  <c r="AB928" i="21"/>
  <c r="AB929" i="21"/>
  <c r="AB930" i="21"/>
  <c r="AB931" i="21"/>
  <c r="AB932" i="21"/>
  <c r="AB933" i="21"/>
  <c r="AB934" i="21"/>
  <c r="AB935" i="21"/>
  <c r="AB936" i="21"/>
  <c r="AB937" i="21"/>
  <c r="AB938" i="21"/>
  <c r="AB939" i="21"/>
  <c r="AB940" i="21"/>
  <c r="AB941" i="21"/>
  <c r="AB942" i="21"/>
  <c r="AB943" i="21"/>
  <c r="AB944" i="21"/>
  <c r="AB945" i="21"/>
  <c r="AB946" i="21"/>
  <c r="AB947" i="21"/>
  <c r="AB948" i="21"/>
  <c r="AB949" i="21"/>
  <c r="AB950" i="21"/>
  <c r="AB951" i="21"/>
  <c r="AB952" i="21"/>
  <c r="AB953" i="21"/>
  <c r="AB954" i="21"/>
  <c r="AB955" i="21"/>
  <c r="AB956" i="21"/>
  <c r="AB957" i="21"/>
  <c r="AB958" i="21"/>
  <c r="AB959" i="21"/>
  <c r="AB960" i="21"/>
  <c r="AB961" i="21"/>
  <c r="AB962" i="21"/>
  <c r="AB963" i="21"/>
  <c r="AB964" i="21"/>
  <c r="AB965" i="21"/>
  <c r="AB966" i="21"/>
  <c r="AB967" i="21"/>
  <c r="AB968" i="21"/>
  <c r="AB969" i="21"/>
  <c r="AB970" i="21"/>
  <c r="AB971" i="21"/>
  <c r="AB972" i="21"/>
  <c r="AB973" i="21"/>
  <c r="AB974" i="21"/>
  <c r="AB975" i="21"/>
  <c r="AB976" i="21"/>
  <c r="AB977" i="21"/>
  <c r="AB978" i="21"/>
  <c r="AB979" i="21"/>
  <c r="AB980" i="21"/>
  <c r="AB981" i="21"/>
  <c r="AB982" i="21"/>
  <c r="AB983" i="21"/>
  <c r="AB984" i="21"/>
  <c r="AB985" i="21"/>
  <c r="AB986" i="21"/>
  <c r="AB987" i="21"/>
  <c r="AB988" i="21"/>
  <c r="AB989" i="21"/>
  <c r="AB990" i="21"/>
  <c r="AB991" i="21"/>
  <c r="AB992" i="21"/>
  <c r="AB993" i="21"/>
  <c r="AB994" i="21"/>
  <c r="AB995" i="21"/>
  <c r="AB996" i="21"/>
  <c r="AB997" i="21"/>
  <c r="AB998" i="21"/>
  <c r="AB999" i="21"/>
  <c r="AB1000" i="21"/>
  <c r="AB1001" i="21"/>
  <c r="AB1002" i="21"/>
  <c r="AB1003" i="21"/>
  <c r="AB1004" i="21"/>
  <c r="AB1005" i="21"/>
  <c r="AB1006" i="21"/>
  <c r="AB1007" i="21"/>
  <c r="AB1008" i="21"/>
  <c r="AB1009" i="21"/>
  <c r="AB1010" i="21"/>
  <c r="AB1011" i="21"/>
  <c r="AB1012" i="21"/>
  <c r="AB1013" i="21"/>
  <c r="AB1014" i="21"/>
  <c r="AB1015" i="21"/>
  <c r="AB1016" i="21"/>
  <c r="AB1017" i="21"/>
  <c r="AB1018" i="21"/>
  <c r="AB1019" i="21"/>
  <c r="AB2" i="21"/>
  <c r="Z419" i="21"/>
  <c r="Z423" i="21" s="1"/>
  <c r="K11" i="19"/>
  <c r="F12" i="19"/>
  <c r="I12" i="19" s="1"/>
  <c r="G13" i="19"/>
  <c r="K14" i="19"/>
  <c r="F15" i="19"/>
  <c r="I15" i="19" s="1"/>
  <c r="F16" i="19"/>
  <c r="I16" i="19" s="1"/>
  <c r="K17" i="19"/>
  <c r="F18" i="19"/>
  <c r="I18" i="19" s="1"/>
  <c r="F19" i="19"/>
  <c r="I19" i="19" s="1"/>
  <c r="H20" i="19"/>
  <c r="F21" i="19"/>
  <c r="I21" i="19" s="1"/>
  <c r="F22" i="19"/>
  <c r="I22" i="19" s="1"/>
  <c r="H23" i="19"/>
  <c r="K24" i="19"/>
  <c r="K10" i="19"/>
  <c r="T3" i="20"/>
  <c r="T4" i="20"/>
  <c r="T5" i="20"/>
  <c r="T6" i="20"/>
  <c r="T7" i="20"/>
  <c r="T8" i="20"/>
  <c r="T9" i="20"/>
  <c r="T10" i="20"/>
  <c r="T11" i="20"/>
  <c r="T12" i="20"/>
  <c r="T13" i="20"/>
  <c r="T14" i="20"/>
  <c r="T15" i="20"/>
  <c r="T16" i="20"/>
  <c r="T17" i="20"/>
  <c r="T18" i="20"/>
  <c r="T19" i="20"/>
  <c r="T20" i="20"/>
  <c r="T21" i="20"/>
  <c r="T22" i="20"/>
  <c r="T23" i="20"/>
  <c r="T24" i="20"/>
  <c r="T25" i="20"/>
  <c r="T26" i="20"/>
  <c r="T27" i="20"/>
  <c r="T2" i="20"/>
  <c r="I3" i="20"/>
  <c r="I4" i="20"/>
  <c r="I5" i="20"/>
  <c r="I6" i="20"/>
  <c r="I7" i="20"/>
  <c r="I8" i="20"/>
  <c r="I9" i="20"/>
  <c r="I10" i="20"/>
  <c r="I11" i="20"/>
  <c r="I12" i="20"/>
  <c r="I13" i="20"/>
  <c r="I14" i="20"/>
  <c r="I15" i="20"/>
  <c r="I16" i="20"/>
  <c r="I2" i="20"/>
  <c r="J2" i="20"/>
  <c r="U26" i="20"/>
  <c r="P3" i="20"/>
  <c r="P4" i="20"/>
  <c r="P5" i="20"/>
  <c r="P6" i="20"/>
  <c r="P7" i="20"/>
  <c r="P8" i="20"/>
  <c r="P9" i="20"/>
  <c r="P10" i="20"/>
  <c r="P11" i="20"/>
  <c r="U5" i="20" s="1"/>
  <c r="P12" i="20"/>
  <c r="P13" i="20"/>
  <c r="U6" i="20" s="1"/>
  <c r="P14" i="20"/>
  <c r="P15" i="20"/>
  <c r="P16" i="20"/>
  <c r="P17" i="20"/>
  <c r="U7" i="20" s="1"/>
  <c r="P18" i="20"/>
  <c r="U8" i="20" s="1"/>
  <c r="P19" i="20"/>
  <c r="U9" i="20" s="1"/>
  <c r="P20" i="20"/>
  <c r="U10" i="20" s="1"/>
  <c r="P21" i="20"/>
  <c r="P22" i="20"/>
  <c r="P23" i="20"/>
  <c r="P24" i="20"/>
  <c r="P25" i="20"/>
  <c r="P26" i="20"/>
  <c r="P27" i="20"/>
  <c r="U12" i="20" s="1"/>
  <c r="P28" i="20"/>
  <c r="P29" i="20"/>
  <c r="P30" i="20"/>
  <c r="P31" i="20"/>
  <c r="P32" i="20"/>
  <c r="P33" i="20"/>
  <c r="P34" i="20"/>
  <c r="P35" i="20"/>
  <c r="P36" i="20"/>
  <c r="U15" i="20" s="1"/>
  <c r="P37" i="20"/>
  <c r="U16" i="20" s="1"/>
  <c r="P38" i="20"/>
  <c r="P39" i="20"/>
  <c r="P40" i="20"/>
  <c r="P41" i="20"/>
  <c r="U18" i="20" s="1"/>
  <c r="P42" i="20"/>
  <c r="P43" i="20"/>
  <c r="P44" i="20"/>
  <c r="P45" i="20"/>
  <c r="P46" i="20"/>
  <c r="P47" i="20"/>
  <c r="U20" i="20" s="1"/>
  <c r="P48" i="20"/>
  <c r="P49" i="20"/>
  <c r="P50" i="20"/>
  <c r="P51" i="20"/>
  <c r="P52" i="20"/>
  <c r="P53" i="20"/>
  <c r="P54" i="20"/>
  <c r="P55" i="20"/>
  <c r="U22" i="20" s="1"/>
  <c r="P56" i="20"/>
  <c r="P57" i="20"/>
  <c r="P58" i="20"/>
  <c r="P59" i="20"/>
  <c r="P60" i="20"/>
  <c r="P61" i="20"/>
  <c r="P62" i="20"/>
  <c r="P63" i="20"/>
  <c r="P64" i="20"/>
  <c r="P65" i="20"/>
  <c r="P66" i="20"/>
  <c r="P67" i="20"/>
  <c r="P68" i="20"/>
  <c r="P69" i="20"/>
  <c r="U27" i="20" s="1"/>
  <c r="P2" i="20"/>
  <c r="U2" i="20" s="1"/>
  <c r="E3" i="20"/>
  <c r="E4" i="20"/>
  <c r="E5" i="20"/>
  <c r="E6" i="20"/>
  <c r="E7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E31" i="20"/>
  <c r="E32" i="20"/>
  <c r="E33" i="20"/>
  <c r="E34" i="20"/>
  <c r="E35" i="20"/>
  <c r="E36" i="20"/>
  <c r="E37" i="20"/>
  <c r="E38" i="20"/>
  <c r="E39" i="20"/>
  <c r="E40" i="20"/>
  <c r="E41" i="20"/>
  <c r="E42" i="20"/>
  <c r="E43" i="20"/>
  <c r="E44" i="20"/>
  <c r="E45" i="20"/>
  <c r="E46" i="20"/>
  <c r="E47" i="20"/>
  <c r="E48" i="20"/>
  <c r="E49" i="20"/>
  <c r="E50" i="20"/>
  <c r="E51" i="20"/>
  <c r="E52" i="20"/>
  <c r="E53" i="20"/>
  <c r="E54" i="20"/>
  <c r="E55" i="20"/>
  <c r="E56" i="20"/>
  <c r="E57" i="20"/>
  <c r="E58" i="20"/>
  <c r="E59" i="20"/>
  <c r="E60" i="20"/>
  <c r="E61" i="20"/>
  <c r="E62" i="20"/>
  <c r="E63" i="20"/>
  <c r="E64" i="20"/>
  <c r="E65" i="20"/>
  <c r="E66" i="20"/>
  <c r="E67" i="20"/>
  <c r="E68" i="20"/>
  <c r="E69" i="20"/>
  <c r="E70" i="20"/>
  <c r="E71" i="20"/>
  <c r="E72" i="20"/>
  <c r="E73" i="20"/>
  <c r="E74" i="20"/>
  <c r="E75" i="20"/>
  <c r="E76" i="20"/>
  <c r="E77" i="20"/>
  <c r="E78" i="20"/>
  <c r="E79" i="20"/>
  <c r="E80" i="20"/>
  <c r="E81" i="20"/>
  <c r="E82" i="20"/>
  <c r="J15" i="20" s="1"/>
  <c r="E83" i="20"/>
  <c r="E84" i="20"/>
  <c r="E85" i="20"/>
  <c r="E86" i="20"/>
  <c r="E87" i="20"/>
  <c r="E88" i="20"/>
  <c r="E89" i="20"/>
  <c r="E90" i="20"/>
  <c r="E91" i="20"/>
  <c r="E92" i="20"/>
  <c r="E2" i="20"/>
  <c r="F3" i="18"/>
  <c r="F4" i="18"/>
  <c r="F5" i="18"/>
  <c r="F6" i="18"/>
  <c r="F7" i="18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F34" i="18"/>
  <c r="F35" i="18"/>
  <c r="F36" i="18"/>
  <c r="F37" i="18"/>
  <c r="F38" i="18"/>
  <c r="F39" i="18"/>
  <c r="F40" i="18"/>
  <c r="F41" i="18"/>
  <c r="F42" i="18"/>
  <c r="F43" i="18"/>
  <c r="F44" i="18"/>
  <c r="F45" i="18"/>
  <c r="F46" i="18"/>
  <c r="F47" i="18"/>
  <c r="F48" i="18"/>
  <c r="F49" i="18"/>
  <c r="F50" i="18"/>
  <c r="F51" i="18"/>
  <c r="F52" i="18"/>
  <c r="F53" i="18"/>
  <c r="F54" i="18"/>
  <c r="F55" i="18"/>
  <c r="F56" i="18"/>
  <c r="F57" i="18"/>
  <c r="F58" i="18"/>
  <c r="F59" i="18"/>
  <c r="F60" i="18"/>
  <c r="F61" i="18"/>
  <c r="F62" i="18"/>
  <c r="F63" i="18"/>
  <c r="F64" i="18"/>
  <c r="F65" i="18"/>
  <c r="F66" i="18"/>
  <c r="F67" i="18"/>
  <c r="F68" i="18"/>
  <c r="F69" i="18"/>
  <c r="F70" i="18"/>
  <c r="F71" i="18"/>
  <c r="F72" i="18"/>
  <c r="F73" i="18"/>
  <c r="F74" i="18"/>
  <c r="F75" i="18"/>
  <c r="F76" i="18"/>
  <c r="F77" i="18"/>
  <c r="F78" i="18"/>
  <c r="F79" i="18"/>
  <c r="F80" i="18"/>
  <c r="F81" i="18"/>
  <c r="F82" i="18"/>
  <c r="F83" i="18"/>
  <c r="F84" i="18"/>
  <c r="F85" i="18"/>
  <c r="F86" i="18"/>
  <c r="F87" i="18"/>
  <c r="F88" i="18"/>
  <c r="F89" i="18"/>
  <c r="F90" i="18"/>
  <c r="F91" i="18"/>
  <c r="F92" i="18"/>
  <c r="F93" i="18"/>
  <c r="F94" i="18"/>
  <c r="F95" i="18"/>
  <c r="F96" i="18"/>
  <c r="F97" i="18"/>
  <c r="F98" i="18"/>
  <c r="F99" i="18"/>
  <c r="F100" i="18"/>
  <c r="F101" i="18"/>
  <c r="F102" i="18"/>
  <c r="F103" i="18"/>
  <c r="F104" i="18"/>
  <c r="F105" i="18"/>
  <c r="F106" i="18"/>
  <c r="F107" i="18"/>
  <c r="F108" i="18"/>
  <c r="F109" i="18"/>
  <c r="F110" i="18"/>
  <c r="F111" i="18"/>
  <c r="F112" i="18"/>
  <c r="F113" i="18"/>
  <c r="F114" i="18"/>
  <c r="F115" i="18"/>
  <c r="F116" i="18"/>
  <c r="F117" i="18"/>
  <c r="F118" i="18"/>
  <c r="F119" i="18"/>
  <c r="F120" i="18"/>
  <c r="F121" i="18"/>
  <c r="F122" i="18"/>
  <c r="F123" i="18"/>
  <c r="F124" i="18"/>
  <c r="F125" i="18"/>
  <c r="F126" i="18"/>
  <c r="F127" i="18"/>
  <c r="F128" i="18"/>
  <c r="F129" i="18"/>
  <c r="F130" i="18"/>
  <c r="F131" i="18"/>
  <c r="F132" i="18"/>
  <c r="F133" i="18"/>
  <c r="F134" i="18"/>
  <c r="F135" i="18"/>
  <c r="F136" i="18"/>
  <c r="F137" i="18"/>
  <c r="F138" i="18"/>
  <c r="F139" i="18"/>
  <c r="F140" i="18"/>
  <c r="F141" i="18"/>
  <c r="F142" i="18"/>
  <c r="F143" i="18"/>
  <c r="F144" i="18"/>
  <c r="F145" i="18"/>
  <c r="F146" i="18"/>
  <c r="F147" i="18"/>
  <c r="F148" i="18"/>
  <c r="F149" i="18"/>
  <c r="F150" i="18"/>
  <c r="F151" i="18"/>
  <c r="F152" i="18"/>
  <c r="F153" i="18"/>
  <c r="F154" i="18"/>
  <c r="F155" i="18"/>
  <c r="F156" i="18"/>
  <c r="F157" i="18"/>
  <c r="F158" i="18"/>
  <c r="F159" i="18"/>
  <c r="F160" i="18"/>
  <c r="F161" i="18"/>
  <c r="F162" i="18"/>
  <c r="F163" i="18"/>
  <c r="F164" i="18"/>
  <c r="F165" i="18"/>
  <c r="F166" i="18"/>
  <c r="F167" i="18"/>
  <c r="F168" i="18"/>
  <c r="F169" i="18"/>
  <c r="F170" i="18"/>
  <c r="F171" i="18"/>
  <c r="F172" i="18"/>
  <c r="F173" i="18"/>
  <c r="F174" i="18"/>
  <c r="F175" i="18"/>
  <c r="F176" i="18"/>
  <c r="F177" i="18"/>
  <c r="F178" i="18"/>
  <c r="F179" i="18"/>
  <c r="F180" i="18"/>
  <c r="F181" i="18"/>
  <c r="F182" i="18"/>
  <c r="F183" i="18"/>
  <c r="F184" i="18"/>
  <c r="F185" i="18"/>
  <c r="F186" i="18"/>
  <c r="F187" i="18"/>
  <c r="F188" i="18"/>
  <c r="F189" i="18"/>
  <c r="F190" i="18"/>
  <c r="F191" i="18"/>
  <c r="F192" i="18"/>
  <c r="F193" i="18"/>
  <c r="F194" i="18"/>
  <c r="F195" i="18"/>
  <c r="F196" i="18"/>
  <c r="F197" i="18"/>
  <c r="F198" i="18"/>
  <c r="F199" i="18"/>
  <c r="F200" i="18"/>
  <c r="F201" i="18"/>
  <c r="F202" i="18"/>
  <c r="F203" i="18"/>
  <c r="F204" i="18"/>
  <c r="F205" i="18"/>
  <c r="F206" i="18"/>
  <c r="F207" i="18"/>
  <c r="F208" i="18"/>
  <c r="F209" i="18"/>
  <c r="F210" i="18"/>
  <c r="F211" i="18"/>
  <c r="F212" i="18"/>
  <c r="F213" i="18"/>
  <c r="F214" i="18"/>
  <c r="F215" i="18"/>
  <c r="F216" i="18"/>
  <c r="F217" i="18"/>
  <c r="F218" i="18"/>
  <c r="F219" i="18"/>
  <c r="F220" i="18"/>
  <c r="F221" i="18"/>
  <c r="F222" i="18"/>
  <c r="F223" i="18"/>
  <c r="F224" i="18"/>
  <c r="F225" i="18"/>
  <c r="F226" i="18"/>
  <c r="F227" i="18"/>
  <c r="F228" i="18"/>
  <c r="F229" i="18"/>
  <c r="F230" i="18"/>
  <c r="F231" i="18"/>
  <c r="F232" i="18"/>
  <c r="F233" i="18"/>
  <c r="F234" i="18"/>
  <c r="F235" i="18"/>
  <c r="F236" i="18"/>
  <c r="F237" i="18"/>
  <c r="F238" i="18"/>
  <c r="F239" i="18"/>
  <c r="F240" i="18"/>
  <c r="F241" i="18"/>
  <c r="F242" i="18"/>
  <c r="F243" i="18"/>
  <c r="F244" i="18"/>
  <c r="F245" i="18"/>
  <c r="F246" i="18"/>
  <c r="F247" i="18"/>
  <c r="F248" i="18"/>
  <c r="F249" i="18"/>
  <c r="F250" i="18"/>
  <c r="F251" i="18"/>
  <c r="F252" i="18"/>
  <c r="F253" i="18"/>
  <c r="F254" i="18"/>
  <c r="F255" i="18"/>
  <c r="F256" i="18"/>
  <c r="F257" i="18"/>
  <c r="F258" i="18"/>
  <c r="F259" i="18"/>
  <c r="F260" i="18"/>
  <c r="F261" i="18"/>
  <c r="F262" i="18"/>
  <c r="F263" i="18"/>
  <c r="F264" i="18"/>
  <c r="F265" i="18"/>
  <c r="F266" i="18"/>
  <c r="F267" i="18"/>
  <c r="F268" i="18"/>
  <c r="F269" i="18"/>
  <c r="F270" i="18"/>
  <c r="F271" i="18"/>
  <c r="F272" i="18"/>
  <c r="F273" i="18"/>
  <c r="F274" i="18"/>
  <c r="F275" i="18"/>
  <c r="F276" i="18"/>
  <c r="F277" i="18"/>
  <c r="F278" i="18"/>
  <c r="F279" i="18"/>
  <c r="F280" i="18"/>
  <c r="F281" i="18"/>
  <c r="F282" i="18"/>
  <c r="F283" i="18"/>
  <c r="F284" i="18"/>
  <c r="F285" i="18"/>
  <c r="F286" i="18"/>
  <c r="F287" i="18"/>
  <c r="F288" i="18"/>
  <c r="F289" i="18"/>
  <c r="F290" i="18"/>
  <c r="F291" i="18"/>
  <c r="F292" i="18"/>
  <c r="F293" i="18"/>
  <c r="F294" i="18"/>
  <c r="F295" i="18"/>
  <c r="F296" i="18"/>
  <c r="F297" i="18"/>
  <c r="F298" i="18"/>
  <c r="F299" i="18"/>
  <c r="F300" i="18"/>
  <c r="F301" i="18"/>
  <c r="F302" i="18"/>
  <c r="F303" i="18"/>
  <c r="F304" i="18"/>
  <c r="F305" i="18"/>
  <c r="F306" i="18"/>
  <c r="F307" i="18"/>
  <c r="F308" i="18"/>
  <c r="F309" i="18"/>
  <c r="F310" i="18"/>
  <c r="F311" i="18"/>
  <c r="F312" i="18"/>
  <c r="F313" i="18"/>
  <c r="F314" i="18"/>
  <c r="F315" i="18"/>
  <c r="F316" i="18"/>
  <c r="F317" i="18"/>
  <c r="F318" i="18"/>
  <c r="F319" i="18"/>
  <c r="F320" i="18"/>
  <c r="F321" i="18"/>
  <c r="F322" i="18"/>
  <c r="F323" i="18"/>
  <c r="F324" i="18"/>
  <c r="F325" i="18"/>
  <c r="F326" i="18"/>
  <c r="F327" i="18"/>
  <c r="F328" i="18"/>
  <c r="F329" i="18"/>
  <c r="F330" i="18"/>
  <c r="F331" i="18"/>
  <c r="F332" i="18"/>
  <c r="F333" i="18"/>
  <c r="F334" i="18"/>
  <c r="F335" i="18"/>
  <c r="F336" i="18"/>
  <c r="F337" i="18"/>
  <c r="F338" i="18"/>
  <c r="F339" i="18"/>
  <c r="F340" i="18"/>
  <c r="F341" i="18"/>
  <c r="F342" i="18"/>
  <c r="F343" i="18"/>
  <c r="F344" i="18"/>
  <c r="F345" i="18"/>
  <c r="F346" i="18"/>
  <c r="F347" i="18"/>
  <c r="F348" i="18"/>
  <c r="F349" i="18"/>
  <c r="F350" i="18"/>
  <c r="F351" i="18"/>
  <c r="F352" i="18"/>
  <c r="F353" i="18"/>
  <c r="F354" i="18"/>
  <c r="F355" i="18"/>
  <c r="F356" i="18"/>
  <c r="F357" i="18"/>
  <c r="F358" i="18"/>
  <c r="F359" i="18"/>
  <c r="F360" i="18"/>
  <c r="F361" i="18"/>
  <c r="F362" i="18"/>
  <c r="F363" i="18"/>
  <c r="F364" i="18"/>
  <c r="F365" i="18"/>
  <c r="F366" i="18"/>
  <c r="F367" i="18"/>
  <c r="F368" i="18"/>
  <c r="F369" i="18"/>
  <c r="F370" i="18"/>
  <c r="F371" i="18"/>
  <c r="F372" i="18"/>
  <c r="F373" i="18"/>
  <c r="F374" i="18"/>
  <c r="F375" i="18"/>
  <c r="F376" i="18"/>
  <c r="F377" i="18"/>
  <c r="F378" i="18"/>
  <c r="F379" i="18"/>
  <c r="F380" i="18"/>
  <c r="F381" i="18"/>
  <c r="F382" i="18"/>
  <c r="F383" i="18"/>
  <c r="F384" i="18"/>
  <c r="F385" i="18"/>
  <c r="F386" i="18"/>
  <c r="F387" i="18"/>
  <c r="F388" i="18"/>
  <c r="F389" i="18"/>
  <c r="F390" i="18"/>
  <c r="F391" i="18"/>
  <c r="F392" i="18"/>
  <c r="F393" i="18"/>
  <c r="F394" i="18"/>
  <c r="F395" i="18"/>
  <c r="F396" i="18"/>
  <c r="F397" i="18"/>
  <c r="F398" i="18"/>
  <c r="F399" i="18"/>
  <c r="F400" i="18"/>
  <c r="F401" i="18"/>
  <c r="F402" i="18"/>
  <c r="F403" i="18"/>
  <c r="F404" i="18"/>
  <c r="F405" i="18"/>
  <c r="F406" i="18"/>
  <c r="F407" i="18"/>
  <c r="F408" i="18"/>
  <c r="F409" i="18"/>
  <c r="F410" i="18"/>
  <c r="F411" i="18"/>
  <c r="F412" i="18"/>
  <c r="F413" i="18"/>
  <c r="F414" i="18"/>
  <c r="F415" i="18"/>
  <c r="F416" i="18"/>
  <c r="F417" i="18"/>
  <c r="F418" i="18"/>
  <c r="F419" i="18"/>
  <c r="F420" i="18"/>
  <c r="F421" i="18"/>
  <c r="F422" i="18"/>
  <c r="F423" i="18"/>
  <c r="F424" i="18"/>
  <c r="F425" i="18"/>
  <c r="F426" i="18"/>
  <c r="F427" i="18"/>
  <c r="F428" i="18"/>
  <c r="F429" i="18"/>
  <c r="F430" i="18"/>
  <c r="F431" i="18"/>
  <c r="F432" i="18"/>
  <c r="F433" i="18"/>
  <c r="F434" i="18"/>
  <c r="F435" i="18"/>
  <c r="F436" i="18"/>
  <c r="F437" i="18"/>
  <c r="F438" i="18"/>
  <c r="F439" i="18"/>
  <c r="F440" i="18"/>
  <c r="F441" i="18"/>
  <c r="F442" i="18"/>
  <c r="F443" i="18"/>
  <c r="F444" i="18"/>
  <c r="F445" i="18"/>
  <c r="F446" i="18"/>
  <c r="F447" i="18"/>
  <c r="F448" i="18"/>
  <c r="F449" i="18"/>
  <c r="F450" i="18"/>
  <c r="F451" i="18"/>
  <c r="F452" i="18"/>
  <c r="F453" i="18"/>
  <c r="F454" i="18"/>
  <c r="F455" i="18"/>
  <c r="F456" i="18"/>
  <c r="F457" i="18"/>
  <c r="F458" i="18"/>
  <c r="F459" i="18"/>
  <c r="F460" i="18"/>
  <c r="F461" i="18"/>
  <c r="F462" i="18"/>
  <c r="F463" i="18"/>
  <c r="F464" i="18"/>
  <c r="F465" i="18"/>
  <c r="F466" i="18"/>
  <c r="F467" i="18"/>
  <c r="F468" i="18"/>
  <c r="F469" i="18"/>
  <c r="F470" i="18"/>
  <c r="F471" i="18"/>
  <c r="F472" i="18"/>
  <c r="F473" i="18"/>
  <c r="F474" i="18"/>
  <c r="F475" i="18"/>
  <c r="F476" i="18"/>
  <c r="F2" i="18"/>
  <c r="AB3" i="18"/>
  <c r="AB4" i="18"/>
  <c r="AB5" i="18"/>
  <c r="AB6" i="18"/>
  <c r="AB7" i="18"/>
  <c r="AB8" i="18"/>
  <c r="AB9" i="18"/>
  <c r="AB10" i="18"/>
  <c r="AB11" i="18"/>
  <c r="AB12" i="18"/>
  <c r="AB13" i="18"/>
  <c r="AB14" i="18"/>
  <c r="AB15" i="18"/>
  <c r="AB16" i="18"/>
  <c r="AB17" i="18"/>
  <c r="AB18" i="18"/>
  <c r="AB19" i="18"/>
  <c r="AB20" i="18"/>
  <c r="AB21" i="18"/>
  <c r="AB22" i="18"/>
  <c r="AB23" i="18"/>
  <c r="AB24" i="18"/>
  <c r="AB25" i="18"/>
  <c r="AB26" i="18"/>
  <c r="AB27" i="18"/>
  <c r="AB28" i="18"/>
  <c r="AB29" i="18"/>
  <c r="AB30" i="18"/>
  <c r="AB31" i="18"/>
  <c r="AB32" i="18"/>
  <c r="AB33" i="18"/>
  <c r="AB34" i="18"/>
  <c r="AB35" i="18"/>
  <c r="AB36" i="18"/>
  <c r="AB37" i="18"/>
  <c r="AB38" i="18"/>
  <c r="AB39" i="18"/>
  <c r="AB40" i="18"/>
  <c r="AB41" i="18"/>
  <c r="AB42" i="18"/>
  <c r="AB43" i="18"/>
  <c r="AB2" i="18"/>
  <c r="Y3" i="18"/>
  <c r="Y4" i="18"/>
  <c r="Y5" i="18"/>
  <c r="Y6" i="18"/>
  <c r="Y7" i="18"/>
  <c r="Y8" i="18"/>
  <c r="Y9" i="18"/>
  <c r="Y10" i="18"/>
  <c r="Y11" i="18"/>
  <c r="Y12" i="18"/>
  <c r="Y13" i="18"/>
  <c r="Y14" i="18"/>
  <c r="Y15" i="18"/>
  <c r="Y16" i="18"/>
  <c r="Y17" i="18"/>
  <c r="Y18" i="18"/>
  <c r="Y19" i="18"/>
  <c r="Y20" i="18"/>
  <c r="Y21" i="18"/>
  <c r="Y22" i="18"/>
  <c r="Y23" i="18"/>
  <c r="Y24" i="18"/>
  <c r="Y25" i="18"/>
  <c r="Y26" i="18"/>
  <c r="Y27" i="18"/>
  <c r="Y28" i="18"/>
  <c r="Y29" i="18"/>
  <c r="Y30" i="18"/>
  <c r="Y31" i="18"/>
  <c r="Y32" i="18"/>
  <c r="Y33" i="18"/>
  <c r="Y34" i="18"/>
  <c r="Y35" i="18"/>
  <c r="Y36" i="18"/>
  <c r="Y37" i="18"/>
  <c r="Y38" i="18"/>
  <c r="Y39" i="18"/>
  <c r="Y40" i="18"/>
  <c r="Y41" i="18"/>
  <c r="Y42" i="18"/>
  <c r="Y43" i="18"/>
  <c r="Y44" i="18"/>
  <c r="Y45" i="18"/>
  <c r="Y46" i="18"/>
  <c r="Y47" i="18"/>
  <c r="Y48" i="18"/>
  <c r="Y49" i="18"/>
  <c r="Y50" i="18"/>
  <c r="Y51" i="18"/>
  <c r="Y52" i="18"/>
  <c r="Y53" i="18"/>
  <c r="Y54" i="18"/>
  <c r="Y55" i="18"/>
  <c r="Y56" i="18"/>
  <c r="Y57" i="18"/>
  <c r="Y58" i="18"/>
  <c r="Y59" i="18"/>
  <c r="Y60" i="18"/>
  <c r="Y61" i="18"/>
  <c r="Y62" i="18"/>
  <c r="Y63" i="18"/>
  <c r="Y64" i="18"/>
  <c r="Y65" i="18"/>
  <c r="Y66" i="18"/>
  <c r="Y67" i="18"/>
  <c r="Y68" i="18"/>
  <c r="Y69" i="18"/>
  <c r="Y70" i="18"/>
  <c r="Y71" i="18"/>
  <c r="Y72" i="18"/>
  <c r="Y73" i="18"/>
  <c r="Y74" i="18"/>
  <c r="Y75" i="18"/>
  <c r="Y76" i="18"/>
  <c r="Y77" i="18"/>
  <c r="Y78" i="18"/>
  <c r="Y79" i="18"/>
  <c r="Y80" i="18"/>
  <c r="Y81" i="18"/>
  <c r="Y82" i="18"/>
  <c r="Y83" i="18"/>
  <c r="Y84" i="18"/>
  <c r="Y85" i="18"/>
  <c r="Y86" i="18"/>
  <c r="Y87" i="18"/>
  <c r="Y88" i="18"/>
  <c r="Y89" i="18"/>
  <c r="Y90" i="18"/>
  <c r="Y91" i="18"/>
  <c r="Y92" i="18"/>
  <c r="Y93" i="18"/>
  <c r="Y94" i="18"/>
  <c r="Y95" i="18"/>
  <c r="Y96" i="18"/>
  <c r="Y97" i="18"/>
  <c r="Y98" i="18"/>
  <c r="Y99" i="18"/>
  <c r="Y100" i="18"/>
  <c r="Y101" i="18"/>
  <c r="Y102" i="18"/>
  <c r="Y103" i="18"/>
  <c r="Y104" i="18"/>
  <c r="Y105" i="18"/>
  <c r="Y106" i="18"/>
  <c r="Y107" i="18"/>
  <c r="Y108" i="18"/>
  <c r="Y109" i="18"/>
  <c r="Y110" i="18"/>
  <c r="Y111" i="18"/>
  <c r="Y112" i="18"/>
  <c r="Y113" i="18"/>
  <c r="Y114" i="18"/>
  <c r="Y115" i="18"/>
  <c r="Y116" i="18"/>
  <c r="Y117" i="18"/>
  <c r="Y118" i="18"/>
  <c r="Y119" i="18"/>
  <c r="Y120" i="18"/>
  <c r="Y121" i="18"/>
  <c r="Y122" i="18"/>
  <c r="Y123" i="18"/>
  <c r="Y124" i="18"/>
  <c r="Y125" i="18"/>
  <c r="Y126" i="18"/>
  <c r="Y127" i="18"/>
  <c r="Y128" i="18"/>
  <c r="Y129" i="18"/>
  <c r="Y130" i="18"/>
  <c r="Y131" i="18"/>
  <c r="Y132" i="18"/>
  <c r="Y133" i="18"/>
  <c r="Y134" i="18"/>
  <c r="Y135" i="18"/>
  <c r="Y136" i="18"/>
  <c r="Y137" i="18"/>
  <c r="Y138" i="18"/>
  <c r="Y139" i="18"/>
  <c r="Y140" i="18"/>
  <c r="Y141" i="18"/>
  <c r="Y142" i="18"/>
  <c r="Y143" i="18"/>
  <c r="Y144" i="18"/>
  <c r="Y145" i="18"/>
  <c r="Y146" i="18"/>
  <c r="Y147" i="18"/>
  <c r="Y148" i="18"/>
  <c r="Y149" i="18"/>
  <c r="Y150" i="18"/>
  <c r="Y151" i="18"/>
  <c r="Y152" i="18"/>
  <c r="Y153" i="18"/>
  <c r="Y154" i="18"/>
  <c r="Y155" i="18"/>
  <c r="Y156" i="18"/>
  <c r="Y157" i="18"/>
  <c r="Y158" i="18"/>
  <c r="Y159" i="18"/>
  <c r="Y160" i="18"/>
  <c r="Y161" i="18"/>
  <c r="Y162" i="18"/>
  <c r="Y163" i="18"/>
  <c r="Y164" i="18"/>
  <c r="Y165" i="18"/>
  <c r="Y166" i="18"/>
  <c r="Y167" i="18"/>
  <c r="Y168" i="18"/>
  <c r="Y169" i="18"/>
  <c r="Y170" i="18"/>
  <c r="Y171" i="18"/>
  <c r="Y172" i="18"/>
  <c r="Y173" i="18"/>
  <c r="Y174" i="18"/>
  <c r="Y175" i="18"/>
  <c r="Y176" i="18"/>
  <c r="Y177" i="18"/>
  <c r="Y178" i="18"/>
  <c r="Y179" i="18"/>
  <c r="Y180" i="18"/>
  <c r="Y181" i="18"/>
  <c r="Y182" i="18"/>
  <c r="Y183" i="18"/>
  <c r="Y184" i="18"/>
  <c r="Y185" i="18"/>
  <c r="Y186" i="18"/>
  <c r="Y187" i="18"/>
  <c r="Y188" i="18"/>
  <c r="Y189" i="18"/>
  <c r="Y190" i="18"/>
  <c r="Y191" i="18"/>
  <c r="Y192" i="18"/>
  <c r="Y193" i="18"/>
  <c r="Y194" i="18"/>
  <c r="Y195" i="18"/>
  <c r="Y196" i="18"/>
  <c r="Y197" i="18"/>
  <c r="Y198" i="18"/>
  <c r="Y199" i="18"/>
  <c r="Y200" i="18"/>
  <c r="Y201" i="18"/>
  <c r="Y202" i="18"/>
  <c r="Y203" i="18"/>
  <c r="Y204" i="18"/>
  <c r="Y205" i="18"/>
  <c r="Y206" i="18"/>
  <c r="Y207" i="18"/>
  <c r="Y208" i="18"/>
  <c r="Y209" i="18"/>
  <c r="Y210" i="18"/>
  <c r="Y211" i="18"/>
  <c r="Y212" i="18"/>
  <c r="Y213" i="18"/>
  <c r="Y214" i="18"/>
  <c r="Y215" i="18"/>
  <c r="Y216" i="18"/>
  <c r="Y217" i="18"/>
  <c r="Y218" i="18"/>
  <c r="Y219" i="18"/>
  <c r="Y220" i="18"/>
  <c r="Y221" i="18"/>
  <c r="Y222" i="18"/>
  <c r="Y223" i="18"/>
  <c r="Y224" i="18"/>
  <c r="Y225" i="18"/>
  <c r="Y226" i="18"/>
  <c r="Y227" i="18"/>
  <c r="Y228" i="18"/>
  <c r="Y229" i="18"/>
  <c r="Y230" i="18"/>
  <c r="Y231" i="18"/>
  <c r="Y232" i="18"/>
  <c r="Y233" i="18"/>
  <c r="Y234" i="18"/>
  <c r="Y235" i="18"/>
  <c r="Y236" i="18"/>
  <c r="Y237" i="18"/>
  <c r="Y238" i="18"/>
  <c r="Y239" i="18"/>
  <c r="Y240" i="18"/>
  <c r="Y241" i="18"/>
  <c r="Y242" i="18"/>
  <c r="Y243" i="18"/>
  <c r="Y244" i="18"/>
  <c r="Y245" i="18"/>
  <c r="Y246" i="18"/>
  <c r="Y247" i="18"/>
  <c r="Y248" i="18"/>
  <c r="Y249" i="18"/>
  <c r="Y250" i="18"/>
  <c r="Y251" i="18"/>
  <c r="Y252" i="18"/>
  <c r="Y253" i="18"/>
  <c r="Y254" i="18"/>
  <c r="Y255" i="18"/>
  <c r="Y256" i="18"/>
  <c r="Y257" i="18"/>
  <c r="Y258" i="18"/>
  <c r="Y259" i="18"/>
  <c r="Y260" i="18"/>
  <c r="Y261" i="18"/>
  <c r="Y262" i="18"/>
  <c r="Y263" i="18"/>
  <c r="Y264" i="18"/>
  <c r="Y265" i="18"/>
  <c r="Y266" i="18"/>
  <c r="Y267" i="18"/>
  <c r="Y268" i="18"/>
  <c r="Y269" i="18"/>
  <c r="Y270" i="18"/>
  <c r="Y271" i="18"/>
  <c r="Y272" i="18"/>
  <c r="Y273" i="18"/>
  <c r="Y274" i="18"/>
  <c r="Y275" i="18"/>
  <c r="Y276" i="18"/>
  <c r="Y277" i="18"/>
  <c r="Y278" i="18"/>
  <c r="Y279" i="18"/>
  <c r="Y280" i="18"/>
  <c r="Y281" i="18"/>
  <c r="Y282" i="18"/>
  <c r="Y283" i="18"/>
  <c r="Y284" i="18"/>
  <c r="Y285" i="18"/>
  <c r="Y286" i="18"/>
  <c r="Y287" i="18"/>
  <c r="Y288" i="18"/>
  <c r="Y289" i="18"/>
  <c r="Y290" i="18"/>
  <c r="Y291" i="18"/>
  <c r="Y292" i="18"/>
  <c r="Y293" i="18"/>
  <c r="Y294" i="18"/>
  <c r="Y295" i="18"/>
  <c r="Y296" i="18"/>
  <c r="Y297" i="18"/>
  <c r="Y298" i="18"/>
  <c r="Y299" i="18"/>
  <c r="Y300" i="18"/>
  <c r="Y301" i="18"/>
  <c r="Y302" i="18"/>
  <c r="Y303" i="18"/>
  <c r="Y304" i="18"/>
  <c r="Y305" i="18"/>
  <c r="Y306" i="18"/>
  <c r="Y307" i="18"/>
  <c r="Y308" i="18"/>
  <c r="Y309" i="18"/>
  <c r="Y310" i="18"/>
  <c r="Y311" i="18"/>
  <c r="Y312" i="18"/>
  <c r="Y313" i="18"/>
  <c r="Y314" i="18"/>
  <c r="Y315" i="18"/>
  <c r="Y316" i="18"/>
  <c r="Y317" i="18"/>
  <c r="Y318" i="18"/>
  <c r="Y319" i="18"/>
  <c r="Y320" i="18"/>
  <c r="Y321" i="18"/>
  <c r="Y322" i="18"/>
  <c r="Y323" i="18"/>
  <c r="Y324" i="18"/>
  <c r="Y325" i="18"/>
  <c r="Y326" i="18"/>
  <c r="Y327" i="18"/>
  <c r="Y328" i="18"/>
  <c r="Y329" i="18"/>
  <c r="Y330" i="18"/>
  <c r="Y331" i="18"/>
  <c r="Y332" i="18"/>
  <c r="Y333" i="18"/>
  <c r="Y334" i="18"/>
  <c r="Y335" i="18"/>
  <c r="Y336" i="18"/>
  <c r="Y337" i="18"/>
  <c r="Y338" i="18"/>
  <c r="Y339" i="18"/>
  <c r="Y340" i="18"/>
  <c r="Y341" i="18"/>
  <c r="Y342" i="18"/>
  <c r="Y343" i="18"/>
  <c r="Y344" i="18"/>
  <c r="Y345" i="18"/>
  <c r="Y346" i="18"/>
  <c r="Y347" i="18"/>
  <c r="Y348" i="18"/>
  <c r="Y349" i="18"/>
  <c r="Y350" i="18"/>
  <c r="Y351" i="18"/>
  <c r="Y352" i="18"/>
  <c r="Y353" i="18"/>
  <c r="Y354" i="18"/>
  <c r="Y355" i="18"/>
  <c r="Y356" i="18"/>
  <c r="Y357" i="18"/>
  <c r="Y358" i="18"/>
  <c r="Y359" i="18"/>
  <c r="Y360" i="18"/>
  <c r="Y361" i="18"/>
  <c r="Y362" i="18"/>
  <c r="Y363" i="18"/>
  <c r="Y364" i="18"/>
  <c r="Y365" i="18"/>
  <c r="Y366" i="18"/>
  <c r="Y367" i="18"/>
  <c r="Y368" i="18"/>
  <c r="Y369" i="18"/>
  <c r="Y370" i="18"/>
  <c r="Y371" i="18"/>
  <c r="Y372" i="18"/>
  <c r="Y373" i="18"/>
  <c r="Y374" i="18"/>
  <c r="Y375" i="18"/>
  <c r="Y376" i="18"/>
  <c r="Y377" i="18"/>
  <c r="Y378" i="18"/>
  <c r="Y379" i="18"/>
  <c r="Y380" i="18"/>
  <c r="Y381" i="18"/>
  <c r="Y382" i="18"/>
  <c r="Y383" i="18"/>
  <c r="Y384" i="18"/>
  <c r="Y385" i="18"/>
  <c r="Y386" i="18"/>
  <c r="Y387" i="18"/>
  <c r="Y388" i="18"/>
  <c r="Y389" i="18"/>
  <c r="Y390" i="18"/>
  <c r="Y391" i="18"/>
  <c r="Y392" i="18"/>
  <c r="Y393" i="18"/>
  <c r="Y394" i="18"/>
  <c r="Y395" i="18"/>
  <c r="Y396" i="18"/>
  <c r="Y397" i="18"/>
  <c r="Y398" i="18"/>
  <c r="Y399" i="18"/>
  <c r="Y400" i="18"/>
  <c r="Y401" i="18"/>
  <c r="Y402" i="18"/>
  <c r="Y403" i="18"/>
  <c r="Y404" i="18"/>
  <c r="Y405" i="18"/>
  <c r="Y406" i="18"/>
  <c r="Y407" i="18"/>
  <c r="Y408" i="18"/>
  <c r="Y409" i="18"/>
  <c r="Y410" i="18"/>
  <c r="Y411" i="18"/>
  <c r="Y412" i="18"/>
  <c r="Y413" i="18"/>
  <c r="Y414" i="18"/>
  <c r="Y415" i="18"/>
  <c r="Y416" i="18"/>
  <c r="Y417" i="18"/>
  <c r="Y418" i="18"/>
  <c r="Y419" i="18"/>
  <c r="Y420" i="18"/>
  <c r="Y421" i="18"/>
  <c r="Y422" i="18"/>
  <c r="Y423" i="18"/>
  <c r="Y424" i="18"/>
  <c r="Y425" i="18"/>
  <c r="Y426" i="18"/>
  <c r="Y427" i="18"/>
  <c r="Y428" i="18"/>
  <c r="Y429" i="18"/>
  <c r="Y430" i="18"/>
  <c r="Y431" i="18"/>
  <c r="Y432" i="18"/>
  <c r="Y433" i="18"/>
  <c r="Y434" i="18"/>
  <c r="Y435" i="18"/>
  <c r="Y436" i="18"/>
  <c r="Y437" i="18"/>
  <c r="Y438" i="18"/>
  <c r="Y439" i="18"/>
  <c r="Y440" i="18"/>
  <c r="Y441" i="18"/>
  <c r="Y442" i="18"/>
  <c r="Y443" i="18"/>
  <c r="Y444" i="18"/>
  <c r="Y445" i="18"/>
  <c r="Y446" i="18"/>
  <c r="Y447" i="18"/>
  <c r="Y448" i="18"/>
  <c r="Y449" i="18"/>
  <c r="Y450" i="18"/>
  <c r="Y451" i="18"/>
  <c r="Y452" i="18"/>
  <c r="Y453" i="18"/>
  <c r="Y454" i="18"/>
  <c r="Y455" i="18"/>
  <c r="Y456" i="18"/>
  <c r="Y457" i="18"/>
  <c r="Y458" i="18"/>
  <c r="Y459" i="18"/>
  <c r="Y460" i="18"/>
  <c r="Y461" i="18"/>
  <c r="Y462" i="18"/>
  <c r="Y463" i="18"/>
  <c r="Y464" i="18"/>
  <c r="Y465" i="18"/>
  <c r="Y466" i="18"/>
  <c r="Y467" i="18"/>
  <c r="Y468" i="18"/>
  <c r="Y469" i="18"/>
  <c r="Y470" i="18"/>
  <c r="Y471" i="18"/>
  <c r="Y472" i="18"/>
  <c r="Y473" i="18"/>
  <c r="Y474" i="18"/>
  <c r="Y475" i="18"/>
  <c r="Y476" i="18"/>
  <c r="Y477" i="18"/>
  <c r="Y478" i="18"/>
  <c r="Y479" i="18"/>
  <c r="Y480" i="18"/>
  <c r="Y481" i="18"/>
  <c r="Y482" i="18"/>
  <c r="Y483" i="18"/>
  <c r="Y484" i="18"/>
  <c r="Y485" i="18"/>
  <c r="Y486" i="18"/>
  <c r="Y2" i="18"/>
  <c r="N16" i="19" l="1"/>
  <c r="N23" i="19" s="1"/>
  <c r="G23" i="19"/>
  <c r="K21" i="19"/>
  <c r="G20" i="19"/>
  <c r="K18" i="19"/>
  <c r="H17" i="19"/>
  <c r="K15" i="19"/>
  <c r="F13" i="19"/>
  <c r="I13" i="19" s="1"/>
  <c r="F10" i="19"/>
  <c r="H24" i="19"/>
  <c r="F23" i="19"/>
  <c r="I23" i="19" s="1"/>
  <c r="F20" i="19"/>
  <c r="I20" i="19" s="1"/>
  <c r="G17" i="19"/>
  <c r="H14" i="19"/>
  <c r="K12" i="19"/>
  <c r="G10" i="19"/>
  <c r="G24" i="19"/>
  <c r="K22" i="19"/>
  <c r="H21" i="19"/>
  <c r="K19" i="19"/>
  <c r="F17" i="19"/>
  <c r="I17" i="19" s="1"/>
  <c r="G14" i="19"/>
  <c r="H11" i="19"/>
  <c r="H10" i="19"/>
  <c r="F24" i="19"/>
  <c r="I24" i="19" s="1"/>
  <c r="G21" i="19"/>
  <c r="H18" i="19"/>
  <c r="K16" i="19"/>
  <c r="H15" i="19"/>
  <c r="F14" i="19"/>
  <c r="I14" i="19" s="1"/>
  <c r="G11" i="19"/>
  <c r="K23" i="19"/>
  <c r="G18" i="19"/>
  <c r="G15" i="19"/>
  <c r="K13" i="19"/>
  <c r="H12" i="19"/>
  <c r="F11" i="19"/>
  <c r="I11" i="19" s="1"/>
  <c r="H22" i="19"/>
  <c r="K20" i="19"/>
  <c r="H19" i="19"/>
  <c r="H16" i="19"/>
  <c r="G12" i="19"/>
  <c r="G22" i="19"/>
  <c r="G19" i="19"/>
  <c r="G16" i="19"/>
  <c r="H13" i="19"/>
  <c r="U13" i="20"/>
  <c r="U3" i="20"/>
  <c r="J14" i="20"/>
  <c r="U24" i="20"/>
  <c r="U21" i="20"/>
  <c r="U25" i="20"/>
  <c r="U23" i="20"/>
  <c r="U17" i="20"/>
  <c r="U14" i="20"/>
  <c r="U19" i="20"/>
  <c r="U11" i="20"/>
  <c r="U4" i="20"/>
  <c r="J10" i="20"/>
  <c r="J9" i="20"/>
  <c r="J5" i="20"/>
  <c r="J16" i="20"/>
  <c r="J6" i="20"/>
  <c r="J11" i="20"/>
  <c r="J3" i="20"/>
  <c r="J7" i="20"/>
  <c r="J13" i="20"/>
  <c r="J8" i="20"/>
  <c r="J4" i="20"/>
  <c r="J12" i="20"/>
  <c r="N13" i="19" l="1"/>
  <c r="N17" i="19"/>
  <c r="N12" i="19"/>
  <c r="N14" i="19"/>
  <c r="I10" i="19"/>
  <c r="N15" i="19" s="1"/>
  <c r="N3" i="8"/>
  <c r="G3" i="8"/>
  <c r="AH9" i="17"/>
  <c r="AH17" i="17"/>
  <c r="AH19" i="17" s="1"/>
  <c r="AH20" i="17" s="1"/>
  <c r="AH25" i="17" s="1"/>
  <c r="AI25" i="17" s="1"/>
  <c r="B3" i="17" s="1"/>
  <c r="AH16" i="17"/>
  <c r="AH15" i="17"/>
  <c r="AH14" i="17"/>
  <c r="AH13" i="17"/>
  <c r="AH12" i="17"/>
  <c r="AH11" i="17"/>
  <c r="AH10" i="17"/>
  <c r="AH23" i="17"/>
  <c r="AH22" i="17"/>
  <c r="Z11" i="17"/>
  <c r="AC11" i="17" s="1"/>
  <c r="AA11" i="17"/>
  <c r="AB11" i="17"/>
  <c r="AD11" i="17"/>
  <c r="AE11" i="17"/>
  <c r="Z12" i="17"/>
  <c r="AA12" i="17"/>
  <c r="AB12" i="17"/>
  <c r="AC12" i="17"/>
  <c r="AD12" i="17"/>
  <c r="AE12" i="17"/>
  <c r="Z13" i="17"/>
  <c r="AC13" i="17" s="1"/>
  <c r="AA13" i="17"/>
  <c r="AB13" i="17"/>
  <c r="AD13" i="17"/>
  <c r="AE13" i="17"/>
  <c r="Z14" i="17"/>
  <c r="AC14" i="17" s="1"/>
  <c r="AA14" i="17"/>
  <c r="AB14" i="17"/>
  <c r="AD14" i="17"/>
  <c r="AE14" i="17"/>
  <c r="Z15" i="17"/>
  <c r="AC15" i="17" s="1"/>
  <c r="AA15" i="17"/>
  <c r="AB15" i="17"/>
  <c r="AD15" i="17"/>
  <c r="AE15" i="17"/>
  <c r="Z16" i="17"/>
  <c r="AA16" i="17"/>
  <c r="AB16" i="17"/>
  <c r="AC16" i="17"/>
  <c r="AD16" i="17"/>
  <c r="AE16" i="17"/>
  <c r="Z17" i="17"/>
  <c r="AC17" i="17" s="1"/>
  <c r="AA17" i="17"/>
  <c r="AB17" i="17"/>
  <c r="AD17" i="17"/>
  <c r="AE17" i="17"/>
  <c r="Z18" i="17"/>
  <c r="AC18" i="17" s="1"/>
  <c r="AA18" i="17"/>
  <c r="AB18" i="17"/>
  <c r="AD18" i="17"/>
  <c r="AE18" i="17"/>
  <c r="Z19" i="17"/>
  <c r="AC19" i="17" s="1"/>
  <c r="AA19" i="17"/>
  <c r="AB19" i="17"/>
  <c r="AD19" i="17"/>
  <c r="AE19" i="17"/>
  <c r="Z20" i="17"/>
  <c r="AA20" i="17"/>
  <c r="AB20" i="17"/>
  <c r="AC20" i="17"/>
  <c r="AD20" i="17"/>
  <c r="AE20" i="17"/>
  <c r="Z21" i="17"/>
  <c r="AC21" i="17" s="1"/>
  <c r="AA21" i="17"/>
  <c r="AB21" i="17"/>
  <c r="AD21" i="17"/>
  <c r="AE21" i="17"/>
  <c r="Z22" i="17"/>
  <c r="AC22" i="17" s="1"/>
  <c r="AA22" i="17"/>
  <c r="AB22" i="17"/>
  <c r="AD22" i="17"/>
  <c r="AE22" i="17"/>
  <c r="Z23" i="17"/>
  <c r="AC23" i="17" s="1"/>
  <c r="AA23" i="17"/>
  <c r="AB23" i="17"/>
  <c r="AD23" i="17"/>
  <c r="AE23" i="17"/>
  <c r="Z24" i="17"/>
  <c r="AA24" i="17"/>
  <c r="AB24" i="17"/>
  <c r="AC24" i="17"/>
  <c r="AD24" i="17"/>
  <c r="AE24" i="17"/>
  <c r="Z25" i="17"/>
  <c r="AC25" i="17" s="1"/>
  <c r="AA25" i="17"/>
  <c r="AB25" i="17"/>
  <c r="AD25" i="17"/>
  <c r="AE25" i="17"/>
  <c r="Z26" i="17"/>
  <c r="AC26" i="17" s="1"/>
  <c r="AA26" i="17"/>
  <c r="AB26" i="17"/>
  <c r="AD26" i="17"/>
  <c r="AE26" i="17"/>
  <c r="Z27" i="17"/>
  <c r="AA27" i="17"/>
  <c r="AB27" i="17"/>
  <c r="AC27" i="17"/>
  <c r="AD27" i="17"/>
  <c r="AE27" i="17"/>
  <c r="Z28" i="17"/>
  <c r="AA28" i="17"/>
  <c r="AB28" i="17"/>
  <c r="AC28" i="17"/>
  <c r="AD28" i="17"/>
  <c r="AE28" i="17"/>
  <c r="Z29" i="17"/>
  <c r="AC29" i="17" s="1"/>
  <c r="AA29" i="17"/>
  <c r="AB29" i="17"/>
  <c r="AD29" i="17"/>
  <c r="AE29" i="17"/>
  <c r="Z30" i="17"/>
  <c r="AC30" i="17" s="1"/>
  <c r="AA30" i="17"/>
  <c r="AB30" i="17"/>
  <c r="AD30" i="17"/>
  <c r="AE30" i="17"/>
  <c r="Z31" i="17"/>
  <c r="AC31" i="17" s="1"/>
  <c r="AA31" i="17"/>
  <c r="AB31" i="17"/>
  <c r="AD31" i="17"/>
  <c r="AE31" i="17"/>
  <c r="Z32" i="17"/>
  <c r="AA32" i="17"/>
  <c r="AB32" i="17"/>
  <c r="AC32" i="17"/>
  <c r="AD32" i="17"/>
  <c r="AE32" i="17"/>
  <c r="Z33" i="17"/>
  <c r="AC33" i="17" s="1"/>
  <c r="AA33" i="17"/>
  <c r="AB33" i="17"/>
  <c r="AD33" i="17"/>
  <c r="AE33" i="17"/>
  <c r="Z34" i="17"/>
  <c r="AC34" i="17" s="1"/>
  <c r="AA34" i="17"/>
  <c r="AB34" i="17"/>
  <c r="AD34" i="17"/>
  <c r="AE34" i="17"/>
  <c r="Z35" i="17"/>
  <c r="AC35" i="17" s="1"/>
  <c r="AA35" i="17"/>
  <c r="AB35" i="17"/>
  <c r="AD35" i="17"/>
  <c r="AE35" i="17"/>
  <c r="Z36" i="17"/>
  <c r="AA36" i="17"/>
  <c r="AB36" i="17"/>
  <c r="AC36" i="17"/>
  <c r="AD36" i="17"/>
  <c r="AE36" i="17"/>
  <c r="Z37" i="17"/>
  <c r="AC37" i="17" s="1"/>
  <c r="AA37" i="17"/>
  <c r="AB37" i="17"/>
  <c r="AD37" i="17"/>
  <c r="AE37" i="17"/>
  <c r="Z38" i="17"/>
  <c r="AC38" i="17" s="1"/>
  <c r="AA38" i="17"/>
  <c r="AB38" i="17"/>
  <c r="AD38" i="17"/>
  <c r="AE38" i="17"/>
  <c r="Z39" i="17"/>
  <c r="AC39" i="17" s="1"/>
  <c r="AA39" i="17"/>
  <c r="AB39" i="17"/>
  <c r="AD39" i="17"/>
  <c r="AE39" i="17"/>
  <c r="Z40" i="17"/>
  <c r="AA40" i="17"/>
  <c r="AB40" i="17"/>
  <c r="AC40" i="17"/>
  <c r="AD40" i="17"/>
  <c r="AE40" i="17"/>
  <c r="Z41" i="17"/>
  <c r="AC41" i="17" s="1"/>
  <c r="AA41" i="17"/>
  <c r="AB41" i="17"/>
  <c r="AD41" i="17"/>
  <c r="AE41" i="17"/>
  <c r="Z42" i="17"/>
  <c r="AC42" i="17" s="1"/>
  <c r="AA42" i="17"/>
  <c r="AB42" i="17"/>
  <c r="AD42" i="17"/>
  <c r="AE42" i="17"/>
  <c r="Z43" i="17"/>
  <c r="AA43" i="17"/>
  <c r="AB43" i="17"/>
  <c r="AC43" i="17"/>
  <c r="AD43" i="17"/>
  <c r="AE43" i="17"/>
  <c r="Z44" i="17"/>
  <c r="AA44" i="17"/>
  <c r="AB44" i="17"/>
  <c r="AC44" i="17"/>
  <c r="AD44" i="17"/>
  <c r="AE44" i="17"/>
  <c r="Z45" i="17"/>
  <c r="AC45" i="17" s="1"/>
  <c r="AA45" i="17"/>
  <c r="AB45" i="17"/>
  <c r="AD45" i="17"/>
  <c r="AE45" i="17"/>
  <c r="Z46" i="17"/>
  <c r="AC46" i="17" s="1"/>
  <c r="AA46" i="17"/>
  <c r="AB46" i="17"/>
  <c r="AD46" i="17"/>
  <c r="AE46" i="17"/>
  <c r="Z47" i="17"/>
  <c r="AA47" i="17"/>
  <c r="AB47" i="17"/>
  <c r="AC47" i="17"/>
  <c r="AD47" i="17"/>
  <c r="AE47" i="17"/>
  <c r="Z48" i="17"/>
  <c r="AA48" i="17"/>
  <c r="AB48" i="17"/>
  <c r="AC48" i="17"/>
  <c r="AD48" i="17"/>
  <c r="AE48" i="17"/>
  <c r="Z49" i="17"/>
  <c r="AC49" i="17" s="1"/>
  <c r="AA49" i="17"/>
  <c r="AB49" i="17"/>
  <c r="AD49" i="17"/>
  <c r="AE49" i="17"/>
  <c r="Z50" i="17"/>
  <c r="AC50" i="17" s="1"/>
  <c r="AA50" i="17"/>
  <c r="AB50" i="17"/>
  <c r="AD50" i="17"/>
  <c r="AE50" i="17"/>
  <c r="Z51" i="17"/>
  <c r="AA51" i="17"/>
  <c r="AB51" i="17"/>
  <c r="AC51" i="17"/>
  <c r="AD51" i="17"/>
  <c r="AE51" i="17"/>
  <c r="Z52" i="17"/>
  <c r="AA52" i="17"/>
  <c r="AB52" i="17"/>
  <c r="AC52" i="17"/>
  <c r="AD52" i="17"/>
  <c r="AE52" i="17"/>
  <c r="Z53" i="17"/>
  <c r="AC53" i="17" s="1"/>
  <c r="AA53" i="17"/>
  <c r="AB53" i="17"/>
  <c r="AD53" i="17"/>
  <c r="AE53" i="17"/>
  <c r="Z54" i="17"/>
  <c r="AC54" i="17" s="1"/>
  <c r="AA54" i="17"/>
  <c r="AB54" i="17"/>
  <c r="AD54" i="17"/>
  <c r="AE54" i="17"/>
  <c r="Z55" i="17"/>
  <c r="AA55" i="17"/>
  <c r="AB55" i="17"/>
  <c r="AC55" i="17"/>
  <c r="AD55" i="17"/>
  <c r="AE55" i="17"/>
  <c r="Z56" i="17"/>
  <c r="AA56" i="17"/>
  <c r="AB56" i="17"/>
  <c r="AC56" i="17"/>
  <c r="AD56" i="17"/>
  <c r="AE56" i="17"/>
  <c r="Z57" i="17"/>
  <c r="AC57" i="17" s="1"/>
  <c r="AA57" i="17"/>
  <c r="AB57" i="17"/>
  <c r="AD57" i="17"/>
  <c r="AE57" i="17"/>
  <c r="Z58" i="17"/>
  <c r="AC58" i="17" s="1"/>
  <c r="AA58" i="17"/>
  <c r="AB58" i="17"/>
  <c r="AD58" i="17"/>
  <c r="AE58" i="17"/>
  <c r="AE10" i="17"/>
  <c r="AD10" i="17"/>
  <c r="AB10" i="17"/>
  <c r="AA10" i="17"/>
  <c r="Z10" i="17"/>
  <c r="AC10" i="17" s="1"/>
  <c r="X11" i="17"/>
  <c r="X12" i="17"/>
  <c r="X13" i="17"/>
  <c r="X14" i="17"/>
  <c r="X15" i="17"/>
  <c r="X16" i="17"/>
  <c r="X17" i="17"/>
  <c r="X18" i="17"/>
  <c r="X19" i="17"/>
  <c r="X20" i="17"/>
  <c r="X21" i="17"/>
  <c r="X22" i="17"/>
  <c r="X23" i="17"/>
  <c r="X24" i="17"/>
  <c r="X25" i="17"/>
  <c r="X26" i="17"/>
  <c r="X27" i="17"/>
  <c r="X28" i="17"/>
  <c r="X29" i="17"/>
  <c r="X30" i="17"/>
  <c r="X31" i="17"/>
  <c r="X32" i="17"/>
  <c r="X33" i="17"/>
  <c r="X34" i="17"/>
  <c r="X35" i="17"/>
  <c r="X36" i="17"/>
  <c r="X37" i="17"/>
  <c r="X38" i="17"/>
  <c r="X39" i="17"/>
  <c r="X40" i="17"/>
  <c r="X41" i="17"/>
  <c r="X42" i="17"/>
  <c r="X43" i="17"/>
  <c r="X44" i="17"/>
  <c r="X45" i="17"/>
  <c r="X46" i="17"/>
  <c r="X47" i="17"/>
  <c r="X48" i="17"/>
  <c r="X49" i="17"/>
  <c r="X50" i="17"/>
  <c r="X51" i="17"/>
  <c r="X52" i="17"/>
  <c r="X53" i="17"/>
  <c r="X54" i="17"/>
  <c r="X55" i="17"/>
  <c r="X56" i="17"/>
  <c r="X57" i="17"/>
  <c r="X58" i="17"/>
  <c r="X10" i="17"/>
  <c r="V11" i="17"/>
  <c r="V12" i="17"/>
  <c r="V13" i="17"/>
  <c r="V14" i="17"/>
  <c r="V15" i="17"/>
  <c r="V16" i="17"/>
  <c r="V17" i="17"/>
  <c r="V18" i="17"/>
  <c r="V19" i="17"/>
  <c r="V20" i="17"/>
  <c r="V21" i="17"/>
  <c r="V22" i="17"/>
  <c r="V23" i="17"/>
  <c r="V24" i="17"/>
  <c r="V25" i="17"/>
  <c r="V26" i="17"/>
  <c r="V27" i="17"/>
  <c r="V28" i="17"/>
  <c r="V29" i="17"/>
  <c r="V30" i="17"/>
  <c r="V31" i="17"/>
  <c r="V32" i="17"/>
  <c r="V33" i="17"/>
  <c r="V34" i="17"/>
  <c r="V35" i="17"/>
  <c r="V36" i="17"/>
  <c r="V37" i="17"/>
  <c r="V38" i="17"/>
  <c r="V39" i="17"/>
  <c r="V40" i="17"/>
  <c r="V41" i="17"/>
  <c r="V42" i="17"/>
  <c r="V43" i="17"/>
  <c r="V44" i="17"/>
  <c r="V45" i="17"/>
  <c r="V46" i="17"/>
  <c r="V47" i="17"/>
  <c r="V48" i="17"/>
  <c r="V49" i="17"/>
  <c r="V50" i="17"/>
  <c r="V51" i="17"/>
  <c r="V52" i="17"/>
  <c r="V53" i="17"/>
  <c r="V54" i="17"/>
  <c r="V55" i="17"/>
  <c r="V56" i="17"/>
  <c r="V57" i="17"/>
  <c r="V58" i="17"/>
  <c r="V10" i="17"/>
  <c r="D11" i="17"/>
  <c r="D12" i="17"/>
  <c r="D13" i="17"/>
  <c r="F13" i="17" s="1"/>
  <c r="D14" i="17"/>
  <c r="D15" i="17"/>
  <c r="D16" i="17"/>
  <c r="F16" i="17" s="1"/>
  <c r="D17" i="17"/>
  <c r="F17" i="17" s="1"/>
  <c r="D18" i="17"/>
  <c r="F18" i="17" s="1"/>
  <c r="D19" i="17"/>
  <c r="D20" i="17"/>
  <c r="F20" i="17" s="1"/>
  <c r="H20" i="17" s="1"/>
  <c r="K20" i="17" s="1"/>
  <c r="D21" i="17"/>
  <c r="D22" i="17"/>
  <c r="D23" i="17"/>
  <c r="D24" i="17"/>
  <c r="F24" i="17" s="1"/>
  <c r="D25" i="17"/>
  <c r="F25" i="17" s="1"/>
  <c r="D26" i="17"/>
  <c r="F26" i="17" s="1"/>
  <c r="D27" i="17"/>
  <c r="D28" i="17"/>
  <c r="D29" i="17"/>
  <c r="D30" i="17"/>
  <c r="D31" i="17"/>
  <c r="D32" i="17"/>
  <c r="F32" i="17" s="1"/>
  <c r="D33" i="17"/>
  <c r="F33" i="17" s="1"/>
  <c r="D34" i="17"/>
  <c r="F34" i="17" s="1"/>
  <c r="D35" i="17"/>
  <c r="D36" i="17"/>
  <c r="D37" i="17"/>
  <c r="F37" i="17" s="1"/>
  <c r="D38" i="17"/>
  <c r="D39" i="17"/>
  <c r="D40" i="17"/>
  <c r="F40" i="17" s="1"/>
  <c r="D41" i="17"/>
  <c r="F41" i="17" s="1"/>
  <c r="D42" i="17"/>
  <c r="F42" i="17" s="1"/>
  <c r="D43" i="17"/>
  <c r="D44" i="17"/>
  <c r="F44" i="17" s="1"/>
  <c r="H44" i="17" s="1"/>
  <c r="K44" i="17" s="1"/>
  <c r="D45" i="17"/>
  <c r="F45" i="17" s="1"/>
  <c r="H45" i="17" s="1"/>
  <c r="K45" i="17" s="1"/>
  <c r="D46" i="17"/>
  <c r="D47" i="17"/>
  <c r="D48" i="17"/>
  <c r="F48" i="17" s="1"/>
  <c r="D49" i="17"/>
  <c r="F49" i="17" s="1"/>
  <c r="D50" i="17"/>
  <c r="F50" i="17" s="1"/>
  <c r="D51" i="17"/>
  <c r="D52" i="17"/>
  <c r="F52" i="17" s="1"/>
  <c r="D53" i="17"/>
  <c r="F53" i="17" s="1"/>
  <c r="I53" i="17" s="1"/>
  <c r="D54" i="17"/>
  <c r="D55" i="17"/>
  <c r="D10" i="17"/>
  <c r="F10" i="17" s="1"/>
  <c r="J10" i="17" s="1"/>
  <c r="P22" i="17"/>
  <c r="P11" i="17"/>
  <c r="P9" i="17"/>
  <c r="L11" i="17"/>
  <c r="L12" i="17"/>
  <c r="L13" i="17"/>
  <c r="L14" i="17"/>
  <c r="L15" i="17"/>
  <c r="L16" i="17"/>
  <c r="L17" i="17"/>
  <c r="L18" i="17"/>
  <c r="J19" i="17"/>
  <c r="L19" i="17"/>
  <c r="L20" i="17"/>
  <c r="L21" i="17"/>
  <c r="L22" i="17"/>
  <c r="L23" i="17"/>
  <c r="L24" i="17"/>
  <c r="L25" i="17"/>
  <c r="L26" i="17"/>
  <c r="L27" i="17"/>
  <c r="M27" i="17"/>
  <c r="H28" i="17"/>
  <c r="K28" i="17" s="1"/>
  <c r="L28" i="17"/>
  <c r="L29" i="17"/>
  <c r="L30" i="17"/>
  <c r="L31" i="17"/>
  <c r="L32" i="17"/>
  <c r="L33" i="17"/>
  <c r="L34" i="17"/>
  <c r="L35" i="17"/>
  <c r="L36" i="17"/>
  <c r="L37" i="17"/>
  <c r="L38" i="17"/>
  <c r="L39" i="17"/>
  <c r="L40" i="17"/>
  <c r="L41" i="17"/>
  <c r="L42" i="17"/>
  <c r="L43" i="17"/>
  <c r="L44" i="17"/>
  <c r="L45" i="17"/>
  <c r="L46" i="17"/>
  <c r="L47" i="17"/>
  <c r="L48" i="17"/>
  <c r="L49" i="17"/>
  <c r="L50" i="17"/>
  <c r="I51" i="17"/>
  <c r="J51" i="17"/>
  <c r="L51" i="17"/>
  <c r="L52" i="17"/>
  <c r="L53" i="17"/>
  <c r="L54" i="17"/>
  <c r="L55" i="17"/>
  <c r="L10" i="17"/>
  <c r="P16" i="17" s="1"/>
  <c r="P23" i="17" s="1"/>
  <c r="F11" i="17"/>
  <c r="M11" i="17" s="1"/>
  <c r="F12" i="17"/>
  <c r="H12" i="17" s="1"/>
  <c r="K12" i="17" s="1"/>
  <c r="F14" i="17"/>
  <c r="H14" i="17" s="1"/>
  <c r="K14" i="17" s="1"/>
  <c r="F15" i="17"/>
  <c r="J15" i="17" s="1"/>
  <c r="F19" i="17"/>
  <c r="H19" i="17" s="1"/>
  <c r="K19" i="17" s="1"/>
  <c r="F21" i="17"/>
  <c r="M21" i="17" s="1"/>
  <c r="F22" i="17"/>
  <c r="H22" i="17" s="1"/>
  <c r="K22" i="17" s="1"/>
  <c r="F23" i="17"/>
  <c r="H23" i="17" s="1"/>
  <c r="K23" i="17" s="1"/>
  <c r="F27" i="17"/>
  <c r="H27" i="17" s="1"/>
  <c r="K27" i="17" s="1"/>
  <c r="F28" i="17"/>
  <c r="J28" i="17" s="1"/>
  <c r="F29" i="17"/>
  <c r="M29" i="17" s="1"/>
  <c r="F30" i="17"/>
  <c r="H30" i="17" s="1"/>
  <c r="K30" i="17" s="1"/>
  <c r="F31" i="17"/>
  <c r="J31" i="17" s="1"/>
  <c r="F35" i="17"/>
  <c r="H35" i="17" s="1"/>
  <c r="K35" i="17" s="1"/>
  <c r="F36" i="17"/>
  <c r="M36" i="17" s="1"/>
  <c r="F38" i="17"/>
  <c r="H38" i="17" s="1"/>
  <c r="K38" i="17" s="1"/>
  <c r="F39" i="17"/>
  <c r="H39" i="17" s="1"/>
  <c r="K39" i="17" s="1"/>
  <c r="F43" i="17"/>
  <c r="J43" i="17" s="1"/>
  <c r="F46" i="17"/>
  <c r="H46" i="17" s="1"/>
  <c r="K46" i="17" s="1"/>
  <c r="F47" i="17"/>
  <c r="J47" i="17" s="1"/>
  <c r="F51" i="17"/>
  <c r="M51" i="17" s="1"/>
  <c r="F54" i="17"/>
  <c r="H54" i="17" s="1"/>
  <c r="K54" i="17" s="1"/>
  <c r="F55" i="17"/>
  <c r="H55" i="17" s="1"/>
  <c r="K55" i="17" s="1"/>
  <c r="K16" i="16"/>
  <c r="L16" i="16"/>
  <c r="M16" i="16"/>
  <c r="O16" i="16" s="1"/>
  <c r="G19" i="7" s="1"/>
  <c r="K17" i="16"/>
  <c r="L17" i="16"/>
  <c r="M17" i="16"/>
  <c r="O17" i="16" s="1"/>
  <c r="G20" i="7" s="1"/>
  <c r="K18" i="16"/>
  <c r="L18" i="16"/>
  <c r="M18" i="16"/>
  <c r="N18" i="16" s="1"/>
  <c r="F21" i="7" s="1"/>
  <c r="K19" i="16"/>
  <c r="L19" i="16"/>
  <c r="M19" i="16"/>
  <c r="K20" i="16"/>
  <c r="L20" i="16"/>
  <c r="M20" i="16"/>
  <c r="N20" i="16" s="1"/>
  <c r="F23" i="7" s="1"/>
  <c r="K21" i="16"/>
  <c r="L21" i="16"/>
  <c r="M21" i="16"/>
  <c r="K22" i="16"/>
  <c r="N22" i="16" s="1"/>
  <c r="F25" i="7" s="1"/>
  <c r="L22" i="16"/>
  <c r="O22" i="16" s="1"/>
  <c r="G25" i="7" s="1"/>
  <c r="M22" i="16"/>
  <c r="K23" i="16"/>
  <c r="L23" i="16"/>
  <c r="M23" i="16"/>
  <c r="N23" i="16" s="1"/>
  <c r="F26" i="7" s="1"/>
  <c r="K24" i="16"/>
  <c r="L24" i="16"/>
  <c r="M24" i="16"/>
  <c r="O24" i="16" s="1"/>
  <c r="G27" i="7" s="1"/>
  <c r="K25" i="16"/>
  <c r="L25" i="16"/>
  <c r="M25" i="16"/>
  <c r="N25" i="16" s="1"/>
  <c r="F28" i="7" s="1"/>
  <c r="K26" i="16"/>
  <c r="L26" i="16"/>
  <c r="M26" i="16"/>
  <c r="N26" i="16" s="1"/>
  <c r="F29" i="7" s="1"/>
  <c r="K27" i="16"/>
  <c r="L27" i="16"/>
  <c r="M27" i="16"/>
  <c r="O27" i="16" s="1"/>
  <c r="G30" i="7" s="1"/>
  <c r="K28" i="16"/>
  <c r="L28" i="16"/>
  <c r="M28" i="16"/>
  <c r="N28" i="16" s="1"/>
  <c r="F31" i="7" s="1"/>
  <c r="K29" i="16"/>
  <c r="L29" i="16"/>
  <c r="M29" i="16"/>
  <c r="O29" i="16" s="1"/>
  <c r="G32" i="7" s="1"/>
  <c r="K30" i="16"/>
  <c r="L30" i="16"/>
  <c r="M30" i="16"/>
  <c r="N30" i="16" s="1"/>
  <c r="F33" i="7" s="1"/>
  <c r="K31" i="16"/>
  <c r="L31" i="16"/>
  <c r="M31" i="16"/>
  <c r="N31" i="16" s="1"/>
  <c r="F34" i="7" s="1"/>
  <c r="K32" i="16"/>
  <c r="L32" i="16"/>
  <c r="M32" i="16"/>
  <c r="N32" i="16" s="1"/>
  <c r="F35" i="7" s="1"/>
  <c r="K33" i="16"/>
  <c r="L33" i="16"/>
  <c r="M33" i="16"/>
  <c r="N33" i="16" s="1"/>
  <c r="F36" i="7" s="1"/>
  <c r="M15" i="16"/>
  <c r="N15" i="16" s="1"/>
  <c r="F18" i="7" s="1"/>
  <c r="M14" i="16"/>
  <c r="N14" i="16" s="1"/>
  <c r="F17" i="7" s="1"/>
  <c r="M13" i="16"/>
  <c r="O13" i="16" s="1"/>
  <c r="G16" i="7" s="1"/>
  <c r="M12" i="16"/>
  <c r="N12" i="16" s="1"/>
  <c r="F15" i="7" s="1"/>
  <c r="M11" i="16"/>
  <c r="N11" i="16" s="1"/>
  <c r="F14" i="7" s="1"/>
  <c r="M10" i="16"/>
  <c r="O10" i="16" s="1"/>
  <c r="G13" i="7" s="1"/>
  <c r="M9" i="16"/>
  <c r="M8" i="16"/>
  <c r="M7" i="16"/>
  <c r="M6" i="16"/>
  <c r="M5" i="16"/>
  <c r="M4" i="16"/>
  <c r="M3" i="16"/>
  <c r="M2" i="16"/>
  <c r="O2" i="16" s="1"/>
  <c r="G5" i="7" s="1"/>
  <c r="L15" i="16"/>
  <c r="L14" i="16"/>
  <c r="L13" i="16"/>
  <c r="L12" i="16"/>
  <c r="L11" i="16"/>
  <c r="L10" i="16"/>
  <c r="L9" i="16"/>
  <c r="L8" i="16"/>
  <c r="L7" i="16"/>
  <c r="L6" i="16"/>
  <c r="L5" i="16"/>
  <c r="L4" i="16"/>
  <c r="L3" i="16"/>
  <c r="L2" i="16"/>
  <c r="K15" i="16"/>
  <c r="K14" i="16"/>
  <c r="K13" i="16"/>
  <c r="K12" i="16"/>
  <c r="K11" i="16"/>
  <c r="K10" i="16"/>
  <c r="K9" i="16"/>
  <c r="K8" i="16"/>
  <c r="K7" i="16"/>
  <c r="K6" i="16"/>
  <c r="K5" i="16"/>
  <c r="K4" i="16"/>
  <c r="K3" i="16"/>
  <c r="K2" i="16"/>
  <c r="I3" i="14"/>
  <c r="I4" i="14"/>
  <c r="I5" i="14"/>
  <c r="I6" i="14"/>
  <c r="I7" i="14"/>
  <c r="I8" i="14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30" i="14"/>
  <c r="I31" i="14"/>
  <c r="I32" i="14"/>
  <c r="I33" i="14"/>
  <c r="I34" i="14"/>
  <c r="I35" i="14"/>
  <c r="I36" i="14"/>
  <c r="I37" i="14"/>
  <c r="I38" i="14"/>
  <c r="I39" i="14"/>
  <c r="I40" i="14"/>
  <c r="I41" i="14"/>
  <c r="I42" i="14"/>
  <c r="I43" i="14"/>
  <c r="I44" i="14"/>
  <c r="I45" i="14"/>
  <c r="I46" i="14"/>
  <c r="I47" i="14"/>
  <c r="I48" i="14"/>
  <c r="I49" i="14"/>
  <c r="I50" i="14"/>
  <c r="I51" i="14"/>
  <c r="I52" i="14"/>
  <c r="I53" i="14"/>
  <c r="I54" i="14"/>
  <c r="I55" i="14"/>
  <c r="I56" i="14"/>
  <c r="I57" i="14"/>
  <c r="I58" i="14"/>
  <c r="I59" i="14"/>
  <c r="I60" i="14"/>
  <c r="I61" i="14"/>
  <c r="I62" i="14"/>
  <c r="I63" i="14"/>
  <c r="I64" i="14"/>
  <c r="I65" i="14"/>
  <c r="I66" i="14"/>
  <c r="I67" i="14"/>
  <c r="I68" i="14"/>
  <c r="I69" i="14"/>
  <c r="I70" i="14"/>
  <c r="I71" i="14"/>
  <c r="I72" i="14"/>
  <c r="I73" i="14"/>
  <c r="I74" i="14"/>
  <c r="I75" i="14"/>
  <c r="I76" i="14"/>
  <c r="I77" i="14"/>
  <c r="I78" i="14"/>
  <c r="I79" i="14"/>
  <c r="I80" i="14"/>
  <c r="I81" i="14"/>
  <c r="I82" i="14"/>
  <c r="I83" i="14"/>
  <c r="I84" i="14"/>
  <c r="I85" i="14"/>
  <c r="I86" i="14"/>
  <c r="I87" i="14"/>
  <c r="I88" i="14"/>
  <c r="I89" i="14"/>
  <c r="I90" i="14"/>
  <c r="I91" i="14"/>
  <c r="I92" i="14"/>
  <c r="I93" i="14"/>
  <c r="I94" i="14"/>
  <c r="I95" i="14"/>
  <c r="I96" i="14"/>
  <c r="I97" i="14"/>
  <c r="I98" i="14"/>
  <c r="I99" i="14"/>
  <c r="I100" i="14"/>
  <c r="I101" i="14"/>
  <c r="I102" i="14"/>
  <c r="I103" i="14"/>
  <c r="I104" i="14"/>
  <c r="I105" i="14"/>
  <c r="I106" i="14"/>
  <c r="I107" i="14"/>
  <c r="I108" i="14"/>
  <c r="I109" i="14"/>
  <c r="I110" i="14"/>
  <c r="I111" i="14"/>
  <c r="I112" i="14"/>
  <c r="I113" i="14"/>
  <c r="I114" i="14"/>
  <c r="I115" i="14"/>
  <c r="I116" i="14"/>
  <c r="I117" i="14"/>
  <c r="I118" i="14"/>
  <c r="I119" i="14"/>
  <c r="I120" i="14"/>
  <c r="I121" i="14"/>
  <c r="I122" i="14"/>
  <c r="I123" i="14"/>
  <c r="I124" i="14"/>
  <c r="I125" i="14"/>
  <c r="I126" i="14"/>
  <c r="I127" i="14"/>
  <c r="I128" i="14"/>
  <c r="I129" i="14"/>
  <c r="I130" i="14"/>
  <c r="I131" i="14"/>
  <c r="I132" i="14"/>
  <c r="I133" i="14"/>
  <c r="I134" i="14"/>
  <c r="I135" i="14"/>
  <c r="I136" i="14"/>
  <c r="I137" i="14"/>
  <c r="I138" i="14"/>
  <c r="I139" i="14"/>
  <c r="I140" i="14"/>
  <c r="I141" i="14"/>
  <c r="I142" i="14"/>
  <c r="I143" i="14"/>
  <c r="I144" i="14"/>
  <c r="I145" i="14"/>
  <c r="I146" i="14"/>
  <c r="I147" i="14"/>
  <c r="I148" i="14"/>
  <c r="I149" i="14"/>
  <c r="I150" i="14"/>
  <c r="I151" i="14"/>
  <c r="I152" i="14"/>
  <c r="I153" i="14"/>
  <c r="I154" i="14"/>
  <c r="I155" i="14"/>
  <c r="I156" i="14"/>
  <c r="I157" i="14"/>
  <c r="I158" i="14"/>
  <c r="I159" i="14"/>
  <c r="I160" i="14"/>
  <c r="I161" i="14"/>
  <c r="I162" i="14"/>
  <c r="I163" i="14"/>
  <c r="I164" i="14"/>
  <c r="I165" i="14"/>
  <c r="I166" i="14"/>
  <c r="I167" i="14"/>
  <c r="I168" i="14"/>
  <c r="I169" i="14"/>
  <c r="I170" i="14"/>
  <c r="I171" i="14"/>
  <c r="I172" i="14"/>
  <c r="I173" i="14"/>
  <c r="I174" i="14"/>
  <c r="I175" i="14"/>
  <c r="I176" i="14"/>
  <c r="I177" i="14"/>
  <c r="I178" i="14"/>
  <c r="I179" i="14"/>
  <c r="I180" i="14"/>
  <c r="I181" i="14"/>
  <c r="I182" i="14"/>
  <c r="I183" i="14"/>
  <c r="I184" i="14"/>
  <c r="I185" i="14"/>
  <c r="I186" i="14"/>
  <c r="I187" i="14"/>
  <c r="I188" i="14"/>
  <c r="I189" i="14"/>
  <c r="I190" i="14"/>
  <c r="I191" i="14"/>
  <c r="I192" i="14"/>
  <c r="I193" i="14"/>
  <c r="I194" i="14"/>
  <c r="I195" i="14"/>
  <c r="I196" i="14"/>
  <c r="I197" i="14"/>
  <c r="I198" i="14"/>
  <c r="I199" i="14"/>
  <c r="I200" i="14"/>
  <c r="I201" i="14"/>
  <c r="I202" i="14"/>
  <c r="I203" i="14"/>
  <c r="I204" i="14"/>
  <c r="I205" i="14"/>
  <c r="I206" i="14"/>
  <c r="I207" i="14"/>
  <c r="I208" i="14"/>
  <c r="I209" i="14"/>
  <c r="I210" i="14"/>
  <c r="I211" i="14"/>
  <c r="I212" i="14"/>
  <c r="I213" i="14"/>
  <c r="I214" i="14"/>
  <c r="I215" i="14"/>
  <c r="I216" i="14"/>
  <c r="I217" i="14"/>
  <c r="I218" i="14"/>
  <c r="I219" i="14"/>
  <c r="I220" i="14"/>
  <c r="I221" i="14"/>
  <c r="I222" i="14"/>
  <c r="I223" i="14"/>
  <c r="I224" i="14"/>
  <c r="I225" i="14"/>
  <c r="I226" i="14"/>
  <c r="I227" i="14"/>
  <c r="I228" i="14"/>
  <c r="I229" i="14"/>
  <c r="I230" i="14"/>
  <c r="I231" i="14"/>
  <c r="I232" i="14"/>
  <c r="I233" i="14"/>
  <c r="I234" i="14"/>
  <c r="I235" i="14"/>
  <c r="I236" i="14"/>
  <c r="I237" i="14"/>
  <c r="I238" i="14"/>
  <c r="I239" i="14"/>
  <c r="I240" i="14"/>
  <c r="I241" i="14"/>
  <c r="I242" i="14"/>
  <c r="I243" i="14"/>
  <c r="I244" i="14"/>
  <c r="I245" i="14"/>
  <c r="I246" i="14"/>
  <c r="I247" i="14"/>
  <c r="I248" i="14"/>
  <c r="I249" i="14"/>
  <c r="I250" i="14"/>
  <c r="I251" i="14"/>
  <c r="I252" i="14"/>
  <c r="I253" i="14"/>
  <c r="I254" i="14"/>
  <c r="I255" i="14"/>
  <c r="I256" i="14"/>
  <c r="I257" i="14"/>
  <c r="I258" i="14"/>
  <c r="I259" i="14"/>
  <c r="I260" i="14"/>
  <c r="I261" i="14"/>
  <c r="I262" i="14"/>
  <c r="I263" i="14"/>
  <c r="I264" i="14"/>
  <c r="I265" i="14"/>
  <c r="I266" i="14"/>
  <c r="I267" i="14"/>
  <c r="I268" i="14"/>
  <c r="I269" i="14"/>
  <c r="I270" i="14"/>
  <c r="I271" i="14"/>
  <c r="I272" i="14"/>
  <c r="I273" i="14"/>
  <c r="I274" i="14"/>
  <c r="I275" i="14"/>
  <c r="I276" i="14"/>
  <c r="I277" i="14"/>
  <c r="I278" i="14"/>
  <c r="I279" i="14"/>
  <c r="I280" i="14"/>
  <c r="I281" i="14"/>
  <c r="I282" i="14"/>
  <c r="I283" i="14"/>
  <c r="I284" i="14"/>
  <c r="I285" i="14"/>
  <c r="I286" i="14"/>
  <c r="I287" i="14"/>
  <c r="I288" i="14"/>
  <c r="I289" i="14"/>
  <c r="I290" i="14"/>
  <c r="I291" i="14"/>
  <c r="I292" i="14"/>
  <c r="I293" i="14"/>
  <c r="I294" i="14"/>
  <c r="I295" i="14"/>
  <c r="I296" i="14"/>
  <c r="I297" i="14"/>
  <c r="I298" i="14"/>
  <c r="I299" i="14"/>
  <c r="I300" i="14"/>
  <c r="I301" i="14"/>
  <c r="I302" i="14"/>
  <c r="I303" i="14"/>
  <c r="I304" i="14"/>
  <c r="I305" i="14"/>
  <c r="I306" i="14"/>
  <c r="I307" i="14"/>
  <c r="I308" i="14"/>
  <c r="I309" i="14"/>
  <c r="I310" i="14"/>
  <c r="I311" i="14"/>
  <c r="I312" i="14"/>
  <c r="I313" i="14"/>
  <c r="I314" i="14"/>
  <c r="I315" i="14"/>
  <c r="I316" i="14"/>
  <c r="I317" i="14"/>
  <c r="I318" i="14"/>
  <c r="I319" i="14"/>
  <c r="I320" i="14"/>
  <c r="I321" i="14"/>
  <c r="I322" i="14"/>
  <c r="I323" i="14"/>
  <c r="I324" i="14"/>
  <c r="I325" i="14"/>
  <c r="I326" i="14"/>
  <c r="I327" i="14"/>
  <c r="I328" i="14"/>
  <c r="I329" i="14"/>
  <c r="I330" i="14"/>
  <c r="I331" i="14"/>
  <c r="I332" i="14"/>
  <c r="I333" i="14"/>
  <c r="I334" i="14"/>
  <c r="I335" i="14"/>
  <c r="I336" i="14"/>
  <c r="I337" i="14"/>
  <c r="I338" i="14"/>
  <c r="I339" i="14"/>
  <c r="I340" i="14"/>
  <c r="I341" i="14"/>
  <c r="I342" i="14"/>
  <c r="I343" i="14"/>
  <c r="I344" i="14"/>
  <c r="I345" i="14"/>
  <c r="I346" i="14"/>
  <c r="I347" i="14"/>
  <c r="I348" i="14"/>
  <c r="I349" i="14"/>
  <c r="I350" i="14"/>
  <c r="I351" i="14"/>
  <c r="I352" i="14"/>
  <c r="I353" i="14"/>
  <c r="I354" i="14"/>
  <c r="I355" i="14"/>
  <c r="I356" i="14"/>
  <c r="I357" i="14"/>
  <c r="I358" i="14"/>
  <c r="I359" i="14"/>
  <c r="I360" i="14"/>
  <c r="I361" i="14"/>
  <c r="I362" i="14"/>
  <c r="I363" i="14"/>
  <c r="I364" i="14"/>
  <c r="I365" i="14"/>
  <c r="I366" i="14"/>
  <c r="I367" i="14"/>
  <c r="I368" i="14"/>
  <c r="I369" i="14"/>
  <c r="I370" i="14"/>
  <c r="I371" i="14"/>
  <c r="I372" i="14"/>
  <c r="I373" i="14"/>
  <c r="I374" i="14"/>
  <c r="I375" i="14"/>
  <c r="I376" i="14"/>
  <c r="I377" i="14"/>
  <c r="I378" i="14"/>
  <c r="I379" i="14"/>
  <c r="I380" i="14"/>
  <c r="I381" i="14"/>
  <c r="I382" i="14"/>
  <c r="I383" i="14"/>
  <c r="I384" i="14"/>
  <c r="I385" i="14"/>
  <c r="I386" i="14"/>
  <c r="I387" i="14"/>
  <c r="I388" i="14"/>
  <c r="I389" i="14"/>
  <c r="I390" i="14"/>
  <c r="I391" i="14"/>
  <c r="I392" i="14"/>
  <c r="I393" i="14"/>
  <c r="I394" i="14"/>
  <c r="I395" i="14"/>
  <c r="I396" i="14"/>
  <c r="I397" i="14"/>
  <c r="I398" i="14"/>
  <c r="I399" i="14"/>
  <c r="I400" i="14"/>
  <c r="I401" i="14"/>
  <c r="I402" i="14"/>
  <c r="I403" i="14"/>
  <c r="I404" i="14"/>
  <c r="I405" i="14"/>
  <c r="I406" i="14"/>
  <c r="I407" i="14"/>
  <c r="I408" i="14"/>
  <c r="I409" i="14"/>
  <c r="I410" i="14"/>
  <c r="I411" i="14"/>
  <c r="I412" i="14"/>
  <c r="I413" i="14"/>
  <c r="I414" i="14"/>
  <c r="I415" i="14"/>
  <c r="I416" i="14"/>
  <c r="I417" i="14"/>
  <c r="I418" i="14"/>
  <c r="I419" i="14"/>
  <c r="I420" i="14"/>
  <c r="I421" i="14"/>
  <c r="I422" i="14"/>
  <c r="I423" i="14"/>
  <c r="I424" i="14"/>
  <c r="I425" i="14"/>
  <c r="I426" i="14"/>
  <c r="I427" i="14"/>
  <c r="I428" i="14"/>
  <c r="I429" i="14"/>
  <c r="I430" i="14"/>
  <c r="I431" i="14"/>
  <c r="I432" i="14"/>
  <c r="I433" i="14"/>
  <c r="I434" i="14"/>
  <c r="I435" i="14"/>
  <c r="I436" i="14"/>
  <c r="I437" i="14"/>
  <c r="I438" i="14"/>
  <c r="I439" i="14"/>
  <c r="I440" i="14"/>
  <c r="I441" i="14"/>
  <c r="I442" i="14"/>
  <c r="I443" i="14"/>
  <c r="I444" i="14"/>
  <c r="I445" i="14"/>
  <c r="I446" i="14"/>
  <c r="I447" i="14"/>
  <c r="I448" i="14"/>
  <c r="I449" i="14"/>
  <c r="I450" i="14"/>
  <c r="I451" i="14"/>
  <c r="I452" i="14"/>
  <c r="I453" i="14"/>
  <c r="I454" i="14"/>
  <c r="I455" i="14"/>
  <c r="I456" i="14"/>
  <c r="I457" i="14"/>
  <c r="I458" i="14"/>
  <c r="I459" i="14"/>
  <c r="I460" i="14"/>
  <c r="I461" i="14"/>
  <c r="I462" i="14"/>
  <c r="I463" i="14"/>
  <c r="I464" i="14"/>
  <c r="I465" i="14"/>
  <c r="I466" i="14"/>
  <c r="I467" i="14"/>
  <c r="I468" i="14"/>
  <c r="I469" i="14"/>
  <c r="I470" i="14"/>
  <c r="I471" i="14"/>
  <c r="I472" i="14"/>
  <c r="I473" i="14"/>
  <c r="I474" i="14"/>
  <c r="I475" i="14"/>
  <c r="I476" i="14"/>
  <c r="I477" i="14"/>
  <c r="I478" i="14"/>
  <c r="I479" i="14"/>
  <c r="I480" i="14"/>
  <c r="I481" i="14"/>
  <c r="I482" i="14"/>
  <c r="I483" i="14"/>
  <c r="I484" i="14"/>
  <c r="I485" i="14"/>
  <c r="I486" i="14"/>
  <c r="I487" i="14"/>
  <c r="I488" i="14"/>
  <c r="I489" i="14"/>
  <c r="I490" i="14"/>
  <c r="I491" i="14"/>
  <c r="I492" i="14"/>
  <c r="I493" i="14"/>
  <c r="I494" i="14"/>
  <c r="I495" i="14"/>
  <c r="I496" i="14"/>
  <c r="I497" i="14"/>
  <c r="I498" i="14"/>
  <c r="I499" i="14"/>
  <c r="I500" i="14"/>
  <c r="I501" i="14"/>
  <c r="I502" i="14"/>
  <c r="I503" i="14"/>
  <c r="I504" i="14"/>
  <c r="I505" i="14"/>
  <c r="I506" i="14"/>
  <c r="I507" i="14"/>
  <c r="I508" i="14"/>
  <c r="I509" i="14"/>
  <c r="I510" i="14"/>
  <c r="I511" i="14"/>
  <c r="I512" i="14"/>
  <c r="I513" i="14"/>
  <c r="I514" i="14"/>
  <c r="I515" i="14"/>
  <c r="I516" i="14"/>
  <c r="I517" i="14"/>
  <c r="I518" i="14"/>
  <c r="I519" i="14"/>
  <c r="I520" i="14"/>
  <c r="I521" i="14"/>
  <c r="I522" i="14"/>
  <c r="I523" i="14"/>
  <c r="I524" i="14"/>
  <c r="I525" i="14"/>
  <c r="I526" i="14"/>
  <c r="I527" i="14"/>
  <c r="I528" i="14"/>
  <c r="I529" i="14"/>
  <c r="I530" i="14"/>
  <c r="I531" i="14"/>
  <c r="I532" i="14"/>
  <c r="I533" i="14"/>
  <c r="I534" i="14"/>
  <c r="I535" i="14"/>
  <c r="I536" i="14"/>
  <c r="I537" i="14"/>
  <c r="I538" i="14"/>
  <c r="I539" i="14"/>
  <c r="I540" i="14"/>
  <c r="I541" i="14"/>
  <c r="I542" i="14"/>
  <c r="I543" i="14"/>
  <c r="I544" i="14"/>
  <c r="I545" i="14"/>
  <c r="I546" i="14"/>
  <c r="I547" i="14"/>
  <c r="I548" i="14"/>
  <c r="I549" i="14"/>
  <c r="I550" i="14"/>
  <c r="I551" i="14"/>
  <c r="I552" i="14"/>
  <c r="I553" i="14"/>
  <c r="I554" i="14"/>
  <c r="I555" i="14"/>
  <c r="I556" i="14"/>
  <c r="I557" i="14"/>
  <c r="I558" i="14"/>
  <c r="I559" i="14"/>
  <c r="I560" i="14"/>
  <c r="I561" i="14"/>
  <c r="I562" i="14"/>
  <c r="I563" i="14"/>
  <c r="I564" i="14"/>
  <c r="I565" i="14"/>
  <c r="I566" i="14"/>
  <c r="I567" i="14"/>
  <c r="I568" i="14"/>
  <c r="I569" i="14"/>
  <c r="I570" i="14"/>
  <c r="I571" i="14"/>
  <c r="I572" i="14"/>
  <c r="I573" i="14"/>
  <c r="I574" i="14"/>
  <c r="I575" i="14"/>
  <c r="I576" i="14"/>
  <c r="I577" i="14"/>
  <c r="I578" i="14"/>
  <c r="I579" i="14"/>
  <c r="I580" i="14"/>
  <c r="I581" i="14"/>
  <c r="I582" i="14"/>
  <c r="I583" i="14"/>
  <c r="I584" i="14"/>
  <c r="I585" i="14"/>
  <c r="I586" i="14"/>
  <c r="I587" i="14"/>
  <c r="I588" i="14"/>
  <c r="I589" i="14"/>
  <c r="I590" i="14"/>
  <c r="I591" i="14"/>
  <c r="I592" i="14"/>
  <c r="I593" i="14"/>
  <c r="I594" i="14"/>
  <c r="I595" i="14"/>
  <c r="I596" i="14"/>
  <c r="I597" i="14"/>
  <c r="I598" i="14"/>
  <c r="I599" i="14"/>
  <c r="I600" i="14"/>
  <c r="I601" i="14"/>
  <c r="I602" i="14"/>
  <c r="I603" i="14"/>
  <c r="I604" i="14"/>
  <c r="I605" i="14"/>
  <c r="I606" i="14"/>
  <c r="I607" i="14"/>
  <c r="I608" i="14"/>
  <c r="I609" i="14"/>
  <c r="I610" i="14"/>
  <c r="I611" i="14"/>
  <c r="I612" i="14"/>
  <c r="I613" i="14"/>
  <c r="I614" i="14"/>
  <c r="I615" i="14"/>
  <c r="I616" i="14"/>
  <c r="I617" i="14"/>
  <c r="I618" i="14"/>
  <c r="I619" i="14"/>
  <c r="I620" i="14"/>
  <c r="I621" i="14"/>
  <c r="I622" i="14"/>
  <c r="I623" i="14"/>
  <c r="I624" i="14"/>
  <c r="I625" i="14"/>
  <c r="I626" i="14"/>
  <c r="I627" i="14"/>
  <c r="I628" i="14"/>
  <c r="I629" i="14"/>
  <c r="I630" i="14"/>
  <c r="I631" i="14"/>
  <c r="I632" i="14"/>
  <c r="I633" i="14"/>
  <c r="I634" i="14"/>
  <c r="I635" i="14"/>
  <c r="I636" i="14"/>
  <c r="I637" i="14"/>
  <c r="I638" i="14"/>
  <c r="I639" i="14"/>
  <c r="I640" i="14"/>
  <c r="I641" i="14"/>
  <c r="I642" i="14"/>
  <c r="I643" i="14"/>
  <c r="I644" i="14"/>
  <c r="I645" i="14"/>
  <c r="I646" i="14"/>
  <c r="I647" i="14"/>
  <c r="I648" i="14"/>
  <c r="I649" i="14"/>
  <c r="I650" i="14"/>
  <c r="I651" i="14"/>
  <c r="I652" i="14"/>
  <c r="I653" i="14"/>
  <c r="I654" i="14"/>
  <c r="I655" i="14"/>
  <c r="I656" i="14"/>
  <c r="I657" i="14"/>
  <c r="I658" i="14"/>
  <c r="I659" i="14"/>
  <c r="I660" i="14"/>
  <c r="I661" i="14"/>
  <c r="I662" i="14"/>
  <c r="I663" i="14"/>
  <c r="I664" i="14"/>
  <c r="I665" i="14"/>
  <c r="I666" i="14"/>
  <c r="I667" i="14"/>
  <c r="I668" i="14"/>
  <c r="I669" i="14"/>
  <c r="I670" i="14"/>
  <c r="I671" i="14"/>
  <c r="I672" i="14"/>
  <c r="I673" i="14"/>
  <c r="I674" i="14"/>
  <c r="I675" i="14"/>
  <c r="I676" i="14"/>
  <c r="I677" i="14"/>
  <c r="I678" i="14"/>
  <c r="I679" i="14"/>
  <c r="I680" i="14"/>
  <c r="I681" i="14"/>
  <c r="I682" i="14"/>
  <c r="I683" i="14"/>
  <c r="I684" i="14"/>
  <c r="I685" i="14"/>
  <c r="I686" i="14"/>
  <c r="I687" i="14"/>
  <c r="I688" i="14"/>
  <c r="I689" i="14"/>
  <c r="I690" i="14"/>
  <c r="I691" i="14"/>
  <c r="I692" i="14"/>
  <c r="I693" i="14"/>
  <c r="I694" i="14"/>
  <c r="I695" i="14"/>
  <c r="I696" i="14"/>
  <c r="I697" i="14"/>
  <c r="I698" i="14"/>
  <c r="I699" i="14"/>
  <c r="I700" i="14"/>
  <c r="I701" i="14"/>
  <c r="I702" i="14"/>
  <c r="I703" i="14"/>
  <c r="I704" i="14"/>
  <c r="I705" i="14"/>
  <c r="I706" i="14"/>
  <c r="I707" i="14"/>
  <c r="I708" i="14"/>
  <c r="I709" i="14"/>
  <c r="I710" i="14"/>
  <c r="I711" i="14"/>
  <c r="I712" i="14"/>
  <c r="I713" i="14"/>
  <c r="I714" i="14"/>
  <c r="I715" i="14"/>
  <c r="I716" i="14"/>
  <c r="I717" i="14"/>
  <c r="I718" i="14"/>
  <c r="I719" i="14"/>
  <c r="I720" i="14"/>
  <c r="I721" i="14"/>
  <c r="I722" i="14"/>
  <c r="I723" i="14"/>
  <c r="I724" i="14"/>
  <c r="I725" i="14"/>
  <c r="I726" i="14"/>
  <c r="I727" i="14"/>
  <c r="I728" i="14"/>
  <c r="I729" i="14"/>
  <c r="I730" i="14"/>
  <c r="I731" i="14"/>
  <c r="I732" i="14"/>
  <c r="I733" i="14"/>
  <c r="I734" i="14"/>
  <c r="I735" i="14"/>
  <c r="I736" i="14"/>
  <c r="I737" i="14"/>
  <c r="I738" i="14"/>
  <c r="I739" i="14"/>
  <c r="I740" i="14"/>
  <c r="I741" i="14"/>
  <c r="I742" i="14"/>
  <c r="I743" i="14"/>
  <c r="I744" i="14"/>
  <c r="I745" i="14"/>
  <c r="I746" i="14"/>
  <c r="I747" i="14"/>
  <c r="I748" i="14"/>
  <c r="I749" i="14"/>
  <c r="I750" i="14"/>
  <c r="I751" i="14"/>
  <c r="I752" i="14"/>
  <c r="I753" i="14"/>
  <c r="I754" i="14"/>
  <c r="I755" i="14"/>
  <c r="I756" i="14"/>
  <c r="I757" i="14"/>
  <c r="I758" i="14"/>
  <c r="I759" i="14"/>
  <c r="I760" i="14"/>
  <c r="I761" i="14"/>
  <c r="I762" i="14"/>
  <c r="I763" i="14"/>
  <c r="I764" i="14"/>
  <c r="I765" i="14"/>
  <c r="I766" i="14"/>
  <c r="I767" i="14"/>
  <c r="I768" i="14"/>
  <c r="I769" i="14"/>
  <c r="I770" i="14"/>
  <c r="I771" i="14"/>
  <c r="I772" i="14"/>
  <c r="I773" i="14"/>
  <c r="I774" i="14"/>
  <c r="I775" i="14"/>
  <c r="I776" i="14"/>
  <c r="I777" i="14"/>
  <c r="I778" i="14"/>
  <c r="I779" i="14"/>
  <c r="I780" i="14"/>
  <c r="I781" i="14"/>
  <c r="I782" i="14"/>
  <c r="I783" i="14"/>
  <c r="I784" i="14"/>
  <c r="I785" i="14"/>
  <c r="I786" i="14"/>
  <c r="I787" i="14"/>
  <c r="I788" i="14"/>
  <c r="I789" i="14"/>
  <c r="I790" i="14"/>
  <c r="I791" i="14"/>
  <c r="I792" i="14"/>
  <c r="I793" i="14"/>
  <c r="I794" i="14"/>
  <c r="I795" i="14"/>
  <c r="I796" i="14"/>
  <c r="I797" i="14"/>
  <c r="I798" i="14"/>
  <c r="I799" i="14"/>
  <c r="I800" i="14"/>
  <c r="I801" i="14"/>
  <c r="I802" i="14"/>
  <c r="I803" i="14"/>
  <c r="I804" i="14"/>
  <c r="I805" i="14"/>
  <c r="I806" i="14"/>
  <c r="I807" i="14"/>
  <c r="I808" i="14"/>
  <c r="I809" i="14"/>
  <c r="I810" i="14"/>
  <c r="I811" i="14"/>
  <c r="I812" i="14"/>
  <c r="I813" i="14"/>
  <c r="I814" i="14"/>
  <c r="I815" i="14"/>
  <c r="I816" i="14"/>
  <c r="I817" i="14"/>
  <c r="I818" i="14"/>
  <c r="I819" i="14"/>
  <c r="I820" i="14"/>
  <c r="I821" i="14"/>
  <c r="I822" i="14"/>
  <c r="I823" i="14"/>
  <c r="I824" i="14"/>
  <c r="I825" i="14"/>
  <c r="I826" i="14"/>
  <c r="I827" i="14"/>
  <c r="I828" i="14"/>
  <c r="I829" i="14"/>
  <c r="I830" i="14"/>
  <c r="I831" i="14"/>
  <c r="I832" i="14"/>
  <c r="I833" i="14"/>
  <c r="I834" i="14"/>
  <c r="I835" i="14"/>
  <c r="I836" i="14"/>
  <c r="I837" i="14"/>
  <c r="I838" i="14"/>
  <c r="I839" i="14"/>
  <c r="I840" i="14"/>
  <c r="I841" i="14"/>
  <c r="I842" i="14"/>
  <c r="I843" i="14"/>
  <c r="I844" i="14"/>
  <c r="I845" i="14"/>
  <c r="I846" i="14"/>
  <c r="I847" i="14"/>
  <c r="I848" i="14"/>
  <c r="I849" i="14"/>
  <c r="I850" i="14"/>
  <c r="I851" i="14"/>
  <c r="I852" i="14"/>
  <c r="I853" i="14"/>
  <c r="I854" i="14"/>
  <c r="I855" i="14"/>
  <c r="I856" i="14"/>
  <c r="I857" i="14"/>
  <c r="I858" i="14"/>
  <c r="I859" i="14"/>
  <c r="I860" i="14"/>
  <c r="I861" i="14"/>
  <c r="I862" i="14"/>
  <c r="I863" i="14"/>
  <c r="I864" i="14"/>
  <c r="I865" i="14"/>
  <c r="I866" i="14"/>
  <c r="I867" i="14"/>
  <c r="I868" i="14"/>
  <c r="I869" i="14"/>
  <c r="I870" i="14"/>
  <c r="I871" i="14"/>
  <c r="I872" i="14"/>
  <c r="I873" i="14"/>
  <c r="I874" i="14"/>
  <c r="I875" i="14"/>
  <c r="I876" i="14"/>
  <c r="I877" i="14"/>
  <c r="I878" i="14"/>
  <c r="I879" i="14"/>
  <c r="I880" i="14"/>
  <c r="I881" i="14"/>
  <c r="I882" i="14"/>
  <c r="I883" i="14"/>
  <c r="I884" i="14"/>
  <c r="I885" i="14"/>
  <c r="I886" i="14"/>
  <c r="I887" i="14"/>
  <c r="I888" i="14"/>
  <c r="I889" i="14"/>
  <c r="I890" i="14"/>
  <c r="I891" i="14"/>
  <c r="I892" i="14"/>
  <c r="I893" i="14"/>
  <c r="I894" i="14"/>
  <c r="I895" i="14"/>
  <c r="I896" i="14"/>
  <c r="I897" i="14"/>
  <c r="I898" i="14"/>
  <c r="I899" i="14"/>
  <c r="I900" i="14"/>
  <c r="I901" i="14"/>
  <c r="I902" i="14"/>
  <c r="I903" i="14"/>
  <c r="I904" i="14"/>
  <c r="I905" i="14"/>
  <c r="I906" i="14"/>
  <c r="I907" i="14"/>
  <c r="I908" i="14"/>
  <c r="I909" i="14"/>
  <c r="I910" i="14"/>
  <c r="I911" i="14"/>
  <c r="I912" i="14"/>
  <c r="I913" i="14"/>
  <c r="I914" i="14"/>
  <c r="I915" i="14"/>
  <c r="I916" i="14"/>
  <c r="I917" i="14"/>
  <c r="I918" i="14"/>
  <c r="I919" i="14"/>
  <c r="I920" i="14"/>
  <c r="I921" i="14"/>
  <c r="I922" i="14"/>
  <c r="I923" i="14"/>
  <c r="I924" i="14"/>
  <c r="I925" i="14"/>
  <c r="I926" i="14"/>
  <c r="I927" i="14"/>
  <c r="I928" i="14"/>
  <c r="I929" i="14"/>
  <c r="I930" i="14"/>
  <c r="I931" i="14"/>
  <c r="I932" i="14"/>
  <c r="I933" i="14"/>
  <c r="I934" i="14"/>
  <c r="I935" i="14"/>
  <c r="I936" i="14"/>
  <c r="I937" i="14"/>
  <c r="I938" i="14"/>
  <c r="I939" i="14"/>
  <c r="I940" i="14"/>
  <c r="I941" i="14"/>
  <c r="I942" i="14"/>
  <c r="I943" i="14"/>
  <c r="I944" i="14"/>
  <c r="I945" i="14"/>
  <c r="I946" i="14"/>
  <c r="I947" i="14"/>
  <c r="I948" i="14"/>
  <c r="I949" i="14"/>
  <c r="I950" i="14"/>
  <c r="I951" i="14"/>
  <c r="I952" i="14"/>
  <c r="I953" i="14"/>
  <c r="I954" i="14"/>
  <c r="I955" i="14"/>
  <c r="I956" i="14"/>
  <c r="I957" i="14"/>
  <c r="I958" i="14"/>
  <c r="I959" i="14"/>
  <c r="I960" i="14"/>
  <c r="I961" i="14"/>
  <c r="I962" i="14"/>
  <c r="I963" i="14"/>
  <c r="I964" i="14"/>
  <c r="I965" i="14"/>
  <c r="I966" i="14"/>
  <c r="I967" i="14"/>
  <c r="I968" i="14"/>
  <c r="I969" i="14"/>
  <c r="I970" i="14"/>
  <c r="I971" i="14"/>
  <c r="I972" i="14"/>
  <c r="I973" i="14"/>
  <c r="I974" i="14"/>
  <c r="I975" i="14"/>
  <c r="I976" i="14"/>
  <c r="I977" i="14"/>
  <c r="I978" i="14"/>
  <c r="I979" i="14"/>
  <c r="I980" i="14"/>
  <c r="I981" i="14"/>
  <c r="I982" i="14"/>
  <c r="I983" i="14"/>
  <c r="I984" i="14"/>
  <c r="I985" i="14"/>
  <c r="I986" i="14"/>
  <c r="I987" i="14"/>
  <c r="I988" i="14"/>
  <c r="I989" i="14"/>
  <c r="I990" i="14"/>
  <c r="I991" i="14"/>
  <c r="I992" i="14"/>
  <c r="I993" i="14"/>
  <c r="I994" i="14"/>
  <c r="I995" i="14"/>
  <c r="I996" i="14"/>
  <c r="I997" i="14"/>
  <c r="I998" i="14"/>
  <c r="I999" i="14"/>
  <c r="I1000" i="14"/>
  <c r="I1001" i="14"/>
  <c r="I1002" i="14"/>
  <c r="I1003" i="14"/>
  <c r="I1004" i="14"/>
  <c r="I1005" i="14"/>
  <c r="I1006" i="14"/>
  <c r="I1007" i="14"/>
  <c r="I1008" i="14"/>
  <c r="I1009" i="14"/>
  <c r="I1010" i="14"/>
  <c r="I1011" i="14"/>
  <c r="I1012" i="14"/>
  <c r="I1013" i="14"/>
  <c r="I1014" i="14"/>
  <c r="I1015" i="14"/>
  <c r="I1016" i="14"/>
  <c r="I1017" i="14"/>
  <c r="I1018" i="14"/>
  <c r="I1019" i="14"/>
  <c r="I1020" i="14"/>
  <c r="I1021" i="14"/>
  <c r="I1022" i="14"/>
  <c r="I1023" i="14"/>
  <c r="I1024" i="14"/>
  <c r="I1025" i="14"/>
  <c r="I1026" i="14"/>
  <c r="I1027" i="14"/>
  <c r="I1028" i="14"/>
  <c r="I1029" i="14"/>
  <c r="I1030" i="14"/>
  <c r="I1031" i="14"/>
  <c r="I1032" i="14"/>
  <c r="I1033" i="14"/>
  <c r="I1034" i="14"/>
  <c r="I1035" i="14"/>
  <c r="I1036" i="14"/>
  <c r="I1037" i="14"/>
  <c r="I1038" i="14"/>
  <c r="I1039" i="14"/>
  <c r="I1040" i="14"/>
  <c r="I1041" i="14"/>
  <c r="I1042" i="14"/>
  <c r="I1043" i="14"/>
  <c r="I1044" i="14"/>
  <c r="I1045" i="14"/>
  <c r="I1046" i="14"/>
  <c r="I1047" i="14"/>
  <c r="I1048" i="14"/>
  <c r="I1049" i="14"/>
  <c r="I1050" i="14"/>
  <c r="I1051" i="14"/>
  <c r="I1052" i="14"/>
  <c r="I1053" i="14"/>
  <c r="I1054" i="14"/>
  <c r="I1055" i="14"/>
  <c r="I1056" i="14"/>
  <c r="I1057" i="14"/>
  <c r="I1058" i="14"/>
  <c r="I1059" i="14"/>
  <c r="I1060" i="14"/>
  <c r="I1061" i="14"/>
  <c r="I1062" i="14"/>
  <c r="I1063" i="14"/>
  <c r="I1064" i="14"/>
  <c r="I1065" i="14"/>
  <c r="I1066" i="14"/>
  <c r="I1067" i="14"/>
  <c r="I1068" i="14"/>
  <c r="I1069" i="14"/>
  <c r="I1070" i="14"/>
  <c r="I1071" i="14"/>
  <c r="I1072" i="14"/>
  <c r="I1073" i="14"/>
  <c r="I1074" i="14"/>
  <c r="I1075" i="14"/>
  <c r="I1076" i="14"/>
  <c r="I1077" i="14"/>
  <c r="I1078" i="14"/>
  <c r="I1079" i="14"/>
  <c r="I1080" i="14"/>
  <c r="I1081" i="14"/>
  <c r="I1082" i="14"/>
  <c r="I1083" i="14"/>
  <c r="I1084" i="14"/>
  <c r="I1085" i="14"/>
  <c r="I1086" i="14"/>
  <c r="I1087" i="14"/>
  <c r="I1088" i="14"/>
  <c r="I1089" i="14"/>
  <c r="I1090" i="14"/>
  <c r="I1091" i="14"/>
  <c r="I1092" i="14"/>
  <c r="I1093" i="14"/>
  <c r="I1094" i="14"/>
  <c r="I1095" i="14"/>
  <c r="I1096" i="14"/>
  <c r="I1097" i="14"/>
  <c r="I1098" i="14"/>
  <c r="I1099" i="14"/>
  <c r="I1100" i="14"/>
  <c r="I1101" i="14"/>
  <c r="I1102" i="14"/>
  <c r="I1103" i="14"/>
  <c r="I1104" i="14"/>
  <c r="I1105" i="14"/>
  <c r="I1106" i="14"/>
  <c r="I1107" i="14"/>
  <c r="I1108" i="14"/>
  <c r="I1109" i="14"/>
  <c r="I1110" i="14"/>
  <c r="I1111" i="14"/>
  <c r="I1112" i="14"/>
  <c r="I1113" i="14"/>
  <c r="I1114" i="14"/>
  <c r="I1115" i="14"/>
  <c r="I1116" i="14"/>
  <c r="I1117" i="14"/>
  <c r="I1118" i="14"/>
  <c r="I1119" i="14"/>
  <c r="I1120" i="14"/>
  <c r="I1121" i="14"/>
  <c r="I1122" i="14"/>
  <c r="I1123" i="14"/>
  <c r="I1124" i="14"/>
  <c r="I1125" i="14"/>
  <c r="I1126" i="14"/>
  <c r="I1127" i="14"/>
  <c r="I1128" i="14"/>
  <c r="I1129" i="14"/>
  <c r="I1130" i="14"/>
  <c r="I1131" i="14"/>
  <c r="I1132" i="14"/>
  <c r="I1133" i="14"/>
  <c r="I1134" i="14"/>
  <c r="I1135" i="14"/>
  <c r="I1136" i="14"/>
  <c r="I1137" i="14"/>
  <c r="I1138" i="14"/>
  <c r="I1139" i="14"/>
  <c r="I1140" i="14"/>
  <c r="I1141" i="14"/>
  <c r="I1142" i="14"/>
  <c r="I1143" i="14"/>
  <c r="I1144" i="14"/>
  <c r="I1145" i="14"/>
  <c r="I1146" i="14"/>
  <c r="I1147" i="14"/>
  <c r="I1148" i="14"/>
  <c r="I1149" i="14"/>
  <c r="I1150" i="14"/>
  <c r="I1151" i="14"/>
  <c r="I1152" i="14"/>
  <c r="I1153" i="14"/>
  <c r="I1154" i="14"/>
  <c r="I1155" i="14"/>
  <c r="I1156" i="14"/>
  <c r="I1157" i="14"/>
  <c r="I1158" i="14"/>
  <c r="I1159" i="14"/>
  <c r="I1160" i="14"/>
  <c r="I1161" i="14"/>
  <c r="I1162" i="14"/>
  <c r="I1163" i="14"/>
  <c r="I1164" i="14"/>
  <c r="I1165" i="14"/>
  <c r="I1166" i="14"/>
  <c r="I1167" i="14"/>
  <c r="I1168" i="14"/>
  <c r="I1169" i="14"/>
  <c r="I1170" i="14"/>
  <c r="I1171" i="14"/>
  <c r="I1172" i="14"/>
  <c r="I1173" i="14"/>
  <c r="I1174" i="14"/>
  <c r="I1175" i="14"/>
  <c r="I1176" i="14"/>
  <c r="I1177" i="14"/>
  <c r="I1178" i="14"/>
  <c r="I1179" i="14"/>
  <c r="I1180" i="14"/>
  <c r="I1181" i="14"/>
  <c r="I1182" i="14"/>
  <c r="I1183" i="14"/>
  <c r="I1184" i="14"/>
  <c r="I1185" i="14"/>
  <c r="I1186" i="14"/>
  <c r="I1187" i="14"/>
  <c r="I1188" i="14"/>
  <c r="I1189" i="14"/>
  <c r="I1190" i="14"/>
  <c r="I1191" i="14"/>
  <c r="I1192" i="14"/>
  <c r="I1193" i="14"/>
  <c r="I1194" i="14"/>
  <c r="I1195" i="14"/>
  <c r="I1196" i="14"/>
  <c r="I1197" i="14"/>
  <c r="I1198" i="14"/>
  <c r="I1199" i="14"/>
  <c r="I1200" i="14"/>
  <c r="I1201" i="14"/>
  <c r="I1202" i="14"/>
  <c r="I1203" i="14"/>
  <c r="I1204" i="14"/>
  <c r="I1205" i="14"/>
  <c r="I1206" i="14"/>
  <c r="I1207" i="14"/>
  <c r="I1208" i="14"/>
  <c r="I1209" i="14"/>
  <c r="I1210" i="14"/>
  <c r="I1211" i="14"/>
  <c r="I1212" i="14"/>
  <c r="I1213" i="14"/>
  <c r="I1214" i="14"/>
  <c r="I1215" i="14"/>
  <c r="I1216" i="14"/>
  <c r="I1217" i="14"/>
  <c r="I1218" i="14"/>
  <c r="I1219" i="14"/>
  <c r="I1220" i="14"/>
  <c r="I1221" i="14"/>
  <c r="I1222" i="14"/>
  <c r="I1223" i="14"/>
  <c r="I1224" i="14"/>
  <c r="I1225" i="14"/>
  <c r="I1226" i="14"/>
  <c r="I1227" i="14"/>
  <c r="I1228" i="14"/>
  <c r="I1229" i="14"/>
  <c r="I1230" i="14"/>
  <c r="I1231" i="14"/>
  <c r="I1232" i="14"/>
  <c r="I1233" i="14"/>
  <c r="I1234" i="14"/>
  <c r="I1235" i="14"/>
  <c r="I1236" i="14"/>
  <c r="I1237" i="14"/>
  <c r="I1238" i="14"/>
  <c r="I1239" i="14"/>
  <c r="I1240" i="14"/>
  <c r="I1241" i="14"/>
  <c r="I1242" i="14"/>
  <c r="I1243" i="14"/>
  <c r="I1244" i="14"/>
  <c r="I1245" i="14"/>
  <c r="I1246" i="14"/>
  <c r="I1247" i="14"/>
  <c r="I1248" i="14"/>
  <c r="I1249" i="14"/>
  <c r="I1250" i="14"/>
  <c r="I1251" i="14"/>
  <c r="I1252" i="14"/>
  <c r="I1253" i="14"/>
  <c r="I1254" i="14"/>
  <c r="I1255" i="14"/>
  <c r="I1256" i="14"/>
  <c r="I1257" i="14"/>
  <c r="I1258" i="14"/>
  <c r="I1259" i="14"/>
  <c r="I1260" i="14"/>
  <c r="I1261" i="14"/>
  <c r="I1262" i="14"/>
  <c r="I1263" i="14"/>
  <c r="I1264" i="14"/>
  <c r="I1265" i="14"/>
  <c r="I1266" i="14"/>
  <c r="I1267" i="14"/>
  <c r="I1268" i="14"/>
  <c r="I1269" i="14"/>
  <c r="I1270" i="14"/>
  <c r="I1271" i="14"/>
  <c r="I1272" i="14"/>
  <c r="I1273" i="14"/>
  <c r="I1274" i="14"/>
  <c r="I1275" i="14"/>
  <c r="I1276" i="14"/>
  <c r="I1277" i="14"/>
  <c r="I1278" i="14"/>
  <c r="I1279" i="14"/>
  <c r="I1280" i="14"/>
  <c r="I1281" i="14"/>
  <c r="I1282" i="14"/>
  <c r="I1283" i="14"/>
  <c r="I1284" i="14"/>
  <c r="I1285" i="14"/>
  <c r="I1286" i="14"/>
  <c r="I1287" i="14"/>
  <c r="I1288" i="14"/>
  <c r="I1289" i="14"/>
  <c r="I1290" i="14"/>
  <c r="I1291" i="14"/>
  <c r="I1292" i="14"/>
  <c r="I1293" i="14"/>
  <c r="I1294" i="14"/>
  <c r="I1295" i="14"/>
  <c r="I1296" i="14"/>
  <c r="I1297" i="14"/>
  <c r="I1298" i="14"/>
  <c r="I1299" i="14"/>
  <c r="I1300" i="14"/>
  <c r="I1301" i="14"/>
  <c r="I1302" i="14"/>
  <c r="I1303" i="14"/>
  <c r="I1304" i="14"/>
  <c r="I1305" i="14"/>
  <c r="I1306" i="14"/>
  <c r="I1307" i="14"/>
  <c r="I2" i="14"/>
  <c r="H640" i="14"/>
  <c r="H641" i="14"/>
  <c r="H642" i="14"/>
  <c r="H643" i="14"/>
  <c r="H644" i="14"/>
  <c r="H645" i="14"/>
  <c r="H646" i="14"/>
  <c r="H647" i="14"/>
  <c r="H648" i="14"/>
  <c r="H649" i="14"/>
  <c r="H650" i="14"/>
  <c r="H651" i="14"/>
  <c r="H652" i="14"/>
  <c r="H653" i="14"/>
  <c r="H654" i="14"/>
  <c r="H655" i="14"/>
  <c r="H656" i="14"/>
  <c r="H657" i="14"/>
  <c r="H658" i="14"/>
  <c r="H659" i="14"/>
  <c r="H660" i="14"/>
  <c r="H661" i="14"/>
  <c r="H662" i="14"/>
  <c r="H663" i="14"/>
  <c r="H664" i="14"/>
  <c r="H665" i="14"/>
  <c r="H666" i="14"/>
  <c r="H667" i="14"/>
  <c r="H668" i="14"/>
  <c r="H669" i="14"/>
  <c r="H670" i="14"/>
  <c r="H671" i="14"/>
  <c r="H672" i="14"/>
  <c r="H673" i="14"/>
  <c r="H674" i="14"/>
  <c r="H675" i="14"/>
  <c r="H676" i="14"/>
  <c r="H677" i="14"/>
  <c r="H678" i="14"/>
  <c r="H679" i="14"/>
  <c r="H680" i="14"/>
  <c r="H681" i="14"/>
  <c r="H682" i="14"/>
  <c r="H683" i="14"/>
  <c r="H684" i="14"/>
  <c r="H685" i="14"/>
  <c r="H686" i="14"/>
  <c r="H687" i="14"/>
  <c r="H688" i="14"/>
  <c r="H689" i="14"/>
  <c r="H690" i="14"/>
  <c r="H691" i="14"/>
  <c r="H692" i="14"/>
  <c r="H693" i="14"/>
  <c r="H694" i="14"/>
  <c r="H695" i="14"/>
  <c r="H696" i="14"/>
  <c r="H697" i="14"/>
  <c r="H698" i="14"/>
  <c r="H699" i="14"/>
  <c r="H700" i="14"/>
  <c r="H701" i="14"/>
  <c r="H702" i="14"/>
  <c r="H703" i="14"/>
  <c r="H704" i="14"/>
  <c r="H705" i="14"/>
  <c r="H706" i="14"/>
  <c r="H707" i="14"/>
  <c r="H708" i="14"/>
  <c r="H709" i="14"/>
  <c r="H710" i="14"/>
  <c r="H711" i="14"/>
  <c r="H712" i="14"/>
  <c r="H713" i="14"/>
  <c r="H714" i="14"/>
  <c r="H715" i="14"/>
  <c r="H716" i="14"/>
  <c r="H717" i="14"/>
  <c r="H718" i="14"/>
  <c r="H719" i="14"/>
  <c r="H720" i="14"/>
  <c r="H721" i="14"/>
  <c r="H722" i="14"/>
  <c r="H723" i="14"/>
  <c r="H724" i="14"/>
  <c r="H725" i="14"/>
  <c r="H726" i="14"/>
  <c r="H727" i="14"/>
  <c r="H728" i="14"/>
  <c r="H729" i="14"/>
  <c r="H730" i="14"/>
  <c r="H731" i="14"/>
  <c r="H732" i="14"/>
  <c r="H733" i="14"/>
  <c r="H734" i="14"/>
  <c r="H735" i="14"/>
  <c r="H736" i="14"/>
  <c r="H737" i="14"/>
  <c r="H738" i="14"/>
  <c r="H739" i="14"/>
  <c r="H740" i="14"/>
  <c r="H741" i="14"/>
  <c r="H742" i="14"/>
  <c r="H743" i="14"/>
  <c r="H744" i="14"/>
  <c r="H745" i="14"/>
  <c r="H746" i="14"/>
  <c r="H747" i="14"/>
  <c r="H748" i="14"/>
  <c r="H749" i="14"/>
  <c r="H750" i="14"/>
  <c r="H751" i="14"/>
  <c r="H752" i="14"/>
  <c r="H753" i="14"/>
  <c r="H754" i="14"/>
  <c r="H755" i="14"/>
  <c r="H756" i="14"/>
  <c r="H757" i="14"/>
  <c r="H758" i="14"/>
  <c r="H759" i="14"/>
  <c r="H760" i="14"/>
  <c r="H761" i="14"/>
  <c r="H762" i="14"/>
  <c r="H763" i="14"/>
  <c r="H764" i="14"/>
  <c r="H765" i="14"/>
  <c r="H766" i="14"/>
  <c r="H767" i="14"/>
  <c r="H768" i="14"/>
  <c r="H769" i="14"/>
  <c r="H770" i="14"/>
  <c r="H771" i="14"/>
  <c r="H772" i="14"/>
  <c r="H773" i="14"/>
  <c r="H774" i="14"/>
  <c r="H775" i="14"/>
  <c r="H776" i="14"/>
  <c r="H777" i="14"/>
  <c r="H778" i="14"/>
  <c r="H779" i="14"/>
  <c r="H780" i="14"/>
  <c r="H781" i="14"/>
  <c r="H782" i="14"/>
  <c r="H783" i="14"/>
  <c r="H784" i="14"/>
  <c r="H785" i="14"/>
  <c r="H786" i="14"/>
  <c r="H787" i="14"/>
  <c r="H788" i="14"/>
  <c r="H789" i="14"/>
  <c r="H790" i="14"/>
  <c r="H791" i="14"/>
  <c r="H792" i="14"/>
  <c r="H793" i="14"/>
  <c r="H794" i="14"/>
  <c r="H795" i="14"/>
  <c r="H796" i="14"/>
  <c r="H797" i="14"/>
  <c r="H798" i="14"/>
  <c r="H799" i="14"/>
  <c r="H800" i="14"/>
  <c r="H801" i="14"/>
  <c r="H802" i="14"/>
  <c r="H803" i="14"/>
  <c r="H804" i="14"/>
  <c r="H805" i="14"/>
  <c r="H806" i="14"/>
  <c r="H807" i="14"/>
  <c r="H808" i="14"/>
  <c r="H809" i="14"/>
  <c r="H810" i="14"/>
  <c r="H811" i="14"/>
  <c r="H812" i="14"/>
  <c r="H813" i="14"/>
  <c r="H814" i="14"/>
  <c r="H815" i="14"/>
  <c r="H816" i="14"/>
  <c r="H817" i="14"/>
  <c r="H818" i="14"/>
  <c r="H819" i="14"/>
  <c r="H820" i="14"/>
  <c r="H821" i="14"/>
  <c r="H822" i="14"/>
  <c r="H823" i="14"/>
  <c r="H824" i="14"/>
  <c r="H825" i="14"/>
  <c r="H826" i="14"/>
  <c r="H827" i="14"/>
  <c r="H828" i="14"/>
  <c r="H829" i="14"/>
  <c r="H830" i="14"/>
  <c r="H831" i="14"/>
  <c r="H832" i="14"/>
  <c r="H833" i="14"/>
  <c r="H834" i="14"/>
  <c r="H835" i="14"/>
  <c r="H836" i="14"/>
  <c r="H837" i="14"/>
  <c r="H838" i="14"/>
  <c r="H839" i="14"/>
  <c r="H840" i="14"/>
  <c r="H841" i="14"/>
  <c r="H842" i="14"/>
  <c r="H843" i="14"/>
  <c r="H844" i="14"/>
  <c r="H845" i="14"/>
  <c r="H846" i="14"/>
  <c r="H847" i="14"/>
  <c r="H848" i="14"/>
  <c r="H849" i="14"/>
  <c r="H850" i="14"/>
  <c r="H851" i="14"/>
  <c r="H852" i="14"/>
  <c r="H853" i="14"/>
  <c r="H854" i="14"/>
  <c r="H855" i="14"/>
  <c r="H856" i="14"/>
  <c r="H857" i="14"/>
  <c r="H858" i="14"/>
  <c r="H859" i="14"/>
  <c r="H860" i="14"/>
  <c r="H861" i="14"/>
  <c r="H862" i="14"/>
  <c r="H863" i="14"/>
  <c r="H864" i="14"/>
  <c r="H865" i="14"/>
  <c r="H866" i="14"/>
  <c r="H867" i="14"/>
  <c r="H868" i="14"/>
  <c r="H869" i="14"/>
  <c r="H870" i="14"/>
  <c r="H871" i="14"/>
  <c r="H872" i="14"/>
  <c r="H873" i="14"/>
  <c r="H874" i="14"/>
  <c r="H875" i="14"/>
  <c r="H876" i="14"/>
  <c r="H877" i="14"/>
  <c r="H878" i="14"/>
  <c r="H879" i="14"/>
  <c r="H880" i="14"/>
  <c r="H881" i="14"/>
  <c r="H882" i="14"/>
  <c r="H883" i="14"/>
  <c r="H884" i="14"/>
  <c r="H885" i="14"/>
  <c r="H886" i="14"/>
  <c r="H887" i="14"/>
  <c r="H888" i="14"/>
  <c r="H889" i="14"/>
  <c r="H890" i="14"/>
  <c r="H891" i="14"/>
  <c r="H892" i="14"/>
  <c r="H893" i="14"/>
  <c r="H894" i="14"/>
  <c r="H895" i="14"/>
  <c r="H896" i="14"/>
  <c r="H897" i="14"/>
  <c r="H898" i="14"/>
  <c r="H899" i="14"/>
  <c r="H900" i="14"/>
  <c r="H901" i="14"/>
  <c r="H902" i="14"/>
  <c r="H903" i="14"/>
  <c r="H904" i="14"/>
  <c r="H905" i="14"/>
  <c r="H906" i="14"/>
  <c r="H907" i="14"/>
  <c r="H908" i="14"/>
  <c r="H909" i="14"/>
  <c r="H910" i="14"/>
  <c r="H911" i="14"/>
  <c r="H912" i="14"/>
  <c r="H913" i="14"/>
  <c r="H914" i="14"/>
  <c r="H915" i="14"/>
  <c r="H916" i="14"/>
  <c r="H917" i="14"/>
  <c r="H918" i="14"/>
  <c r="H919" i="14"/>
  <c r="H920" i="14"/>
  <c r="H921" i="14"/>
  <c r="H922" i="14"/>
  <c r="H923" i="14"/>
  <c r="H924" i="14"/>
  <c r="H925" i="14"/>
  <c r="H926" i="14"/>
  <c r="H927" i="14"/>
  <c r="H928" i="14"/>
  <c r="H929" i="14"/>
  <c r="H930" i="14"/>
  <c r="H931" i="14"/>
  <c r="H932" i="14"/>
  <c r="H933" i="14"/>
  <c r="H934" i="14"/>
  <c r="H935" i="14"/>
  <c r="H936" i="14"/>
  <c r="H937" i="14"/>
  <c r="H938" i="14"/>
  <c r="H939" i="14"/>
  <c r="H940" i="14"/>
  <c r="H941" i="14"/>
  <c r="H942" i="14"/>
  <c r="H943" i="14"/>
  <c r="H944" i="14"/>
  <c r="H945" i="14"/>
  <c r="H946" i="14"/>
  <c r="H947" i="14"/>
  <c r="H948" i="14"/>
  <c r="H949" i="14"/>
  <c r="H950" i="14"/>
  <c r="H951" i="14"/>
  <c r="H952" i="14"/>
  <c r="H953" i="14"/>
  <c r="H954" i="14"/>
  <c r="H955" i="14"/>
  <c r="H956" i="14"/>
  <c r="H957" i="14"/>
  <c r="H958" i="14"/>
  <c r="H959" i="14"/>
  <c r="H960" i="14"/>
  <c r="H961" i="14"/>
  <c r="H962" i="14"/>
  <c r="H963" i="14"/>
  <c r="H964" i="14"/>
  <c r="H965" i="14"/>
  <c r="H966" i="14"/>
  <c r="H967" i="14"/>
  <c r="H968" i="14"/>
  <c r="H969" i="14"/>
  <c r="H970" i="14"/>
  <c r="H971" i="14"/>
  <c r="H972" i="14"/>
  <c r="H973" i="14"/>
  <c r="H974" i="14"/>
  <c r="H975" i="14"/>
  <c r="H976" i="14"/>
  <c r="H977" i="14"/>
  <c r="H978" i="14"/>
  <c r="H979" i="14"/>
  <c r="H980" i="14"/>
  <c r="H981" i="14"/>
  <c r="H982" i="14"/>
  <c r="H983" i="14"/>
  <c r="H984" i="14"/>
  <c r="H985" i="14"/>
  <c r="H986" i="14"/>
  <c r="H987" i="14"/>
  <c r="H988" i="14"/>
  <c r="H989" i="14"/>
  <c r="H990" i="14"/>
  <c r="H991" i="14"/>
  <c r="H992" i="14"/>
  <c r="H993" i="14"/>
  <c r="H994" i="14"/>
  <c r="H995" i="14"/>
  <c r="H996" i="14"/>
  <c r="H997" i="14"/>
  <c r="H998" i="14"/>
  <c r="H999" i="14"/>
  <c r="H1000" i="14"/>
  <c r="H1001" i="14"/>
  <c r="H1002" i="14"/>
  <c r="H1003" i="14"/>
  <c r="H1004" i="14"/>
  <c r="H1005" i="14"/>
  <c r="H1006" i="14"/>
  <c r="H1007" i="14"/>
  <c r="H1008" i="14"/>
  <c r="H1009" i="14"/>
  <c r="H1010" i="14"/>
  <c r="H1011" i="14"/>
  <c r="H1012" i="14"/>
  <c r="H1013" i="14"/>
  <c r="H1014" i="14"/>
  <c r="H1015" i="14"/>
  <c r="H1016" i="14"/>
  <c r="H1017" i="14"/>
  <c r="H1018" i="14"/>
  <c r="H1019" i="14"/>
  <c r="H1020" i="14"/>
  <c r="H1021" i="14"/>
  <c r="H1022" i="14"/>
  <c r="H1023" i="14"/>
  <c r="H1024" i="14"/>
  <c r="H1025" i="14"/>
  <c r="H1026" i="14"/>
  <c r="H1027" i="14"/>
  <c r="H1028" i="14"/>
  <c r="H1029" i="14"/>
  <c r="H1030" i="14"/>
  <c r="H1031" i="14"/>
  <c r="H1032" i="14"/>
  <c r="H1033" i="14"/>
  <c r="H1034" i="14"/>
  <c r="H1035" i="14"/>
  <c r="H1036" i="14"/>
  <c r="H1037" i="14"/>
  <c r="H1038" i="14"/>
  <c r="H1039" i="14"/>
  <c r="H1040" i="14"/>
  <c r="H1041" i="14"/>
  <c r="H1042" i="14"/>
  <c r="H1043" i="14"/>
  <c r="H1044" i="14"/>
  <c r="H1045" i="14"/>
  <c r="H1046" i="14"/>
  <c r="H1047" i="14"/>
  <c r="H1048" i="14"/>
  <c r="H1049" i="14"/>
  <c r="H1050" i="14"/>
  <c r="H1051" i="14"/>
  <c r="H1052" i="14"/>
  <c r="H1053" i="14"/>
  <c r="H1054" i="14"/>
  <c r="H1055" i="14"/>
  <c r="H1056" i="14"/>
  <c r="H1057" i="14"/>
  <c r="H1058" i="14"/>
  <c r="H1059" i="14"/>
  <c r="H1060" i="14"/>
  <c r="H1061" i="14"/>
  <c r="H1062" i="14"/>
  <c r="H1063" i="14"/>
  <c r="H1064" i="14"/>
  <c r="H1065" i="14"/>
  <c r="H1066" i="14"/>
  <c r="H1067" i="14"/>
  <c r="H1068" i="14"/>
  <c r="H1069" i="14"/>
  <c r="H1070" i="14"/>
  <c r="H1071" i="14"/>
  <c r="H1072" i="14"/>
  <c r="H1073" i="14"/>
  <c r="H1074" i="14"/>
  <c r="H1075" i="14"/>
  <c r="H1076" i="14"/>
  <c r="H1077" i="14"/>
  <c r="H1078" i="14"/>
  <c r="H1079" i="14"/>
  <c r="H1080" i="14"/>
  <c r="H1081" i="14"/>
  <c r="H1082" i="14"/>
  <c r="H1083" i="14"/>
  <c r="H1084" i="14"/>
  <c r="H1085" i="14"/>
  <c r="H1086" i="14"/>
  <c r="H1087" i="14"/>
  <c r="H1088" i="14"/>
  <c r="H1089" i="14"/>
  <c r="H1090" i="14"/>
  <c r="H1091" i="14"/>
  <c r="H1092" i="14"/>
  <c r="H1093" i="14"/>
  <c r="H1094" i="14"/>
  <c r="H1095" i="14"/>
  <c r="H1096" i="14"/>
  <c r="H1097" i="14"/>
  <c r="H1098" i="14"/>
  <c r="H1099" i="14"/>
  <c r="H1100" i="14"/>
  <c r="H1101" i="14"/>
  <c r="H1102" i="14"/>
  <c r="H1103" i="14"/>
  <c r="H1104" i="14"/>
  <c r="H1105" i="14"/>
  <c r="H1106" i="14"/>
  <c r="H1107" i="14"/>
  <c r="H1108" i="14"/>
  <c r="H1109" i="14"/>
  <c r="H1110" i="14"/>
  <c r="H1111" i="14"/>
  <c r="H1112" i="14"/>
  <c r="H1113" i="14"/>
  <c r="H1114" i="14"/>
  <c r="H1115" i="14"/>
  <c r="H1116" i="14"/>
  <c r="H1117" i="14"/>
  <c r="H1118" i="14"/>
  <c r="H1119" i="14"/>
  <c r="H1120" i="14"/>
  <c r="H1121" i="14"/>
  <c r="H1122" i="14"/>
  <c r="H1123" i="14"/>
  <c r="H1124" i="14"/>
  <c r="H1125" i="14"/>
  <c r="H1126" i="14"/>
  <c r="H1127" i="14"/>
  <c r="H1128" i="14"/>
  <c r="H1129" i="14"/>
  <c r="H1130" i="14"/>
  <c r="H1131" i="14"/>
  <c r="H1132" i="14"/>
  <c r="H1133" i="14"/>
  <c r="H1134" i="14"/>
  <c r="H1135" i="14"/>
  <c r="H1136" i="14"/>
  <c r="H1137" i="14"/>
  <c r="H1138" i="14"/>
  <c r="H1139" i="14"/>
  <c r="H1140" i="14"/>
  <c r="H1141" i="14"/>
  <c r="H1142" i="14"/>
  <c r="H1143" i="14"/>
  <c r="H1144" i="14"/>
  <c r="H1145" i="14"/>
  <c r="H1146" i="14"/>
  <c r="H1147" i="14"/>
  <c r="H1148" i="14"/>
  <c r="H1149" i="14"/>
  <c r="H1150" i="14"/>
  <c r="H1151" i="14"/>
  <c r="H1152" i="14"/>
  <c r="H1153" i="14"/>
  <c r="H1154" i="14"/>
  <c r="H1155" i="14"/>
  <c r="H1156" i="14"/>
  <c r="H1157" i="14"/>
  <c r="H1158" i="14"/>
  <c r="H1159" i="14"/>
  <c r="H1160" i="14"/>
  <c r="H1161" i="14"/>
  <c r="H1162" i="14"/>
  <c r="H1163" i="14"/>
  <c r="H1164" i="14"/>
  <c r="H1165" i="14"/>
  <c r="H1166" i="14"/>
  <c r="H1167" i="14"/>
  <c r="H1168" i="14"/>
  <c r="H1169" i="14"/>
  <c r="H1170" i="14"/>
  <c r="H1171" i="14"/>
  <c r="H1172" i="14"/>
  <c r="H1173" i="14"/>
  <c r="H1174" i="14"/>
  <c r="H1175" i="14"/>
  <c r="H1176" i="14"/>
  <c r="H1177" i="14"/>
  <c r="H1178" i="14"/>
  <c r="H1179" i="14"/>
  <c r="H1180" i="14"/>
  <c r="H1181" i="14"/>
  <c r="H1182" i="14"/>
  <c r="H1183" i="14"/>
  <c r="H1184" i="14"/>
  <c r="H1185" i="14"/>
  <c r="H1186" i="14"/>
  <c r="H1187" i="14"/>
  <c r="H1188" i="14"/>
  <c r="H1189" i="14"/>
  <c r="H1190" i="14"/>
  <c r="H1191" i="14"/>
  <c r="H1192" i="14"/>
  <c r="H1193" i="14"/>
  <c r="H1194" i="14"/>
  <c r="H1195" i="14"/>
  <c r="H1196" i="14"/>
  <c r="H1197" i="14"/>
  <c r="H1198" i="14"/>
  <c r="H1199" i="14"/>
  <c r="H1200" i="14"/>
  <c r="H1201" i="14"/>
  <c r="H1202" i="14"/>
  <c r="H1203" i="14"/>
  <c r="H1204" i="14"/>
  <c r="H1205" i="14"/>
  <c r="H1206" i="14"/>
  <c r="H1207" i="14"/>
  <c r="H1208" i="14"/>
  <c r="H1209" i="14"/>
  <c r="H1210" i="14"/>
  <c r="H1211" i="14"/>
  <c r="H1212" i="14"/>
  <c r="H1213" i="14"/>
  <c r="H1214" i="14"/>
  <c r="H1215" i="14"/>
  <c r="H1216" i="14"/>
  <c r="H1217" i="14"/>
  <c r="H1218" i="14"/>
  <c r="H1219" i="14"/>
  <c r="H1220" i="14"/>
  <c r="H1221" i="14"/>
  <c r="H1222" i="14"/>
  <c r="H1223" i="14"/>
  <c r="H1224" i="14"/>
  <c r="H1225" i="14"/>
  <c r="H1226" i="14"/>
  <c r="H1227" i="14"/>
  <c r="H1228" i="14"/>
  <c r="H1229" i="14"/>
  <c r="H1230" i="14"/>
  <c r="H1231" i="14"/>
  <c r="H1232" i="14"/>
  <c r="H1233" i="14"/>
  <c r="H1234" i="14"/>
  <c r="H1235" i="14"/>
  <c r="H1236" i="14"/>
  <c r="H1237" i="14"/>
  <c r="H1238" i="14"/>
  <c r="H1239" i="14"/>
  <c r="H1240" i="14"/>
  <c r="H1241" i="14"/>
  <c r="H1242" i="14"/>
  <c r="H1243" i="14"/>
  <c r="H1244" i="14"/>
  <c r="H1245" i="14"/>
  <c r="H1246" i="14"/>
  <c r="H1247" i="14"/>
  <c r="H1248" i="14"/>
  <c r="H1249" i="14"/>
  <c r="H1250" i="14"/>
  <c r="H1251" i="14"/>
  <c r="H1252" i="14"/>
  <c r="H1253" i="14"/>
  <c r="H1254" i="14"/>
  <c r="H1255" i="14"/>
  <c r="H1256" i="14"/>
  <c r="H1257" i="14"/>
  <c r="H1258" i="14"/>
  <c r="H1259" i="14"/>
  <c r="H1260" i="14"/>
  <c r="H1261" i="14"/>
  <c r="H1262" i="14"/>
  <c r="H1263" i="14"/>
  <c r="H1264" i="14"/>
  <c r="H1265" i="14"/>
  <c r="H1266" i="14"/>
  <c r="H1267" i="14"/>
  <c r="H1268" i="14"/>
  <c r="H1269" i="14"/>
  <c r="H1270" i="14"/>
  <c r="H1271" i="14"/>
  <c r="H1272" i="14"/>
  <c r="H1273" i="14"/>
  <c r="H1274" i="14"/>
  <c r="H1275" i="14"/>
  <c r="H1276" i="14"/>
  <c r="H1277" i="14"/>
  <c r="H1278" i="14"/>
  <c r="H1279" i="14"/>
  <c r="H1280" i="14"/>
  <c r="H1281" i="14"/>
  <c r="H1282" i="14"/>
  <c r="H1283" i="14"/>
  <c r="H1284" i="14"/>
  <c r="H1285" i="14"/>
  <c r="H1286" i="14"/>
  <c r="H1287" i="14"/>
  <c r="H1288" i="14"/>
  <c r="H1289" i="14"/>
  <c r="H1290" i="14"/>
  <c r="H1291" i="14"/>
  <c r="H1292" i="14"/>
  <c r="H1293" i="14"/>
  <c r="H1294" i="14"/>
  <c r="H1295" i="14"/>
  <c r="H1296" i="14"/>
  <c r="H1297" i="14"/>
  <c r="H1298" i="14"/>
  <c r="H1299" i="14"/>
  <c r="H1300" i="14"/>
  <c r="H1301" i="14"/>
  <c r="H1302" i="14"/>
  <c r="H1303" i="14"/>
  <c r="H1304" i="14"/>
  <c r="H1305" i="14"/>
  <c r="H1306" i="14"/>
  <c r="H1307" i="14"/>
  <c r="H3" i="14"/>
  <c r="H4" i="14"/>
  <c r="H5" i="14"/>
  <c r="H6" i="14"/>
  <c r="H7" i="14"/>
  <c r="H8" i="14"/>
  <c r="H9" i="14"/>
  <c r="H10" i="14"/>
  <c r="H11" i="14"/>
  <c r="H12" i="14"/>
  <c r="H13" i="14"/>
  <c r="H14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H28" i="14"/>
  <c r="H29" i="14"/>
  <c r="H30" i="14"/>
  <c r="H31" i="14"/>
  <c r="H32" i="14"/>
  <c r="H33" i="14"/>
  <c r="H34" i="14"/>
  <c r="H35" i="14"/>
  <c r="H36" i="14"/>
  <c r="H37" i="14"/>
  <c r="H38" i="14"/>
  <c r="H39" i="14"/>
  <c r="H40" i="14"/>
  <c r="H41" i="14"/>
  <c r="H42" i="14"/>
  <c r="H43" i="14"/>
  <c r="H44" i="14"/>
  <c r="H45" i="14"/>
  <c r="H46" i="14"/>
  <c r="H47" i="14"/>
  <c r="H48" i="14"/>
  <c r="H49" i="14"/>
  <c r="H50" i="14"/>
  <c r="H51" i="14"/>
  <c r="H52" i="14"/>
  <c r="H53" i="14"/>
  <c r="H54" i="14"/>
  <c r="H55" i="14"/>
  <c r="H56" i="14"/>
  <c r="H57" i="14"/>
  <c r="H58" i="14"/>
  <c r="H59" i="14"/>
  <c r="H60" i="14"/>
  <c r="H61" i="14"/>
  <c r="H62" i="14"/>
  <c r="H63" i="14"/>
  <c r="H64" i="14"/>
  <c r="H65" i="14"/>
  <c r="H66" i="14"/>
  <c r="H67" i="14"/>
  <c r="H68" i="14"/>
  <c r="H69" i="14"/>
  <c r="H70" i="14"/>
  <c r="H71" i="14"/>
  <c r="H72" i="14"/>
  <c r="H73" i="14"/>
  <c r="H74" i="14"/>
  <c r="H75" i="14"/>
  <c r="H76" i="14"/>
  <c r="H77" i="14"/>
  <c r="H78" i="14"/>
  <c r="H79" i="14"/>
  <c r="H80" i="14"/>
  <c r="H81" i="14"/>
  <c r="H82" i="14"/>
  <c r="H83" i="14"/>
  <c r="H84" i="14"/>
  <c r="H85" i="14"/>
  <c r="H86" i="14"/>
  <c r="H87" i="14"/>
  <c r="H88" i="14"/>
  <c r="H89" i="14"/>
  <c r="H90" i="14"/>
  <c r="H91" i="14"/>
  <c r="H92" i="14"/>
  <c r="H93" i="14"/>
  <c r="H94" i="14"/>
  <c r="H95" i="14"/>
  <c r="H96" i="14"/>
  <c r="H97" i="14"/>
  <c r="H98" i="14"/>
  <c r="H99" i="14"/>
  <c r="H100" i="14"/>
  <c r="H101" i="14"/>
  <c r="H102" i="14"/>
  <c r="H103" i="14"/>
  <c r="H104" i="14"/>
  <c r="H105" i="14"/>
  <c r="H106" i="14"/>
  <c r="H107" i="14"/>
  <c r="H108" i="14"/>
  <c r="H109" i="14"/>
  <c r="H110" i="14"/>
  <c r="H111" i="14"/>
  <c r="H112" i="14"/>
  <c r="H113" i="14"/>
  <c r="H114" i="14"/>
  <c r="H115" i="14"/>
  <c r="H116" i="14"/>
  <c r="H117" i="14"/>
  <c r="H118" i="14"/>
  <c r="H119" i="14"/>
  <c r="H120" i="14"/>
  <c r="H121" i="14"/>
  <c r="H122" i="14"/>
  <c r="H123" i="14"/>
  <c r="H124" i="14"/>
  <c r="H125" i="14"/>
  <c r="H126" i="14"/>
  <c r="H127" i="14"/>
  <c r="H128" i="14"/>
  <c r="H129" i="14"/>
  <c r="H130" i="14"/>
  <c r="H131" i="14"/>
  <c r="H132" i="14"/>
  <c r="H133" i="14"/>
  <c r="H134" i="14"/>
  <c r="H135" i="14"/>
  <c r="H136" i="14"/>
  <c r="H137" i="14"/>
  <c r="H138" i="14"/>
  <c r="H139" i="14"/>
  <c r="H140" i="14"/>
  <c r="H141" i="14"/>
  <c r="H142" i="14"/>
  <c r="H143" i="14"/>
  <c r="H144" i="14"/>
  <c r="H145" i="14"/>
  <c r="H146" i="14"/>
  <c r="H147" i="14"/>
  <c r="H148" i="14"/>
  <c r="H149" i="14"/>
  <c r="H150" i="14"/>
  <c r="H151" i="14"/>
  <c r="H152" i="14"/>
  <c r="H153" i="14"/>
  <c r="H154" i="14"/>
  <c r="H155" i="14"/>
  <c r="H156" i="14"/>
  <c r="H157" i="14"/>
  <c r="H158" i="14"/>
  <c r="H159" i="14"/>
  <c r="H160" i="14"/>
  <c r="H161" i="14"/>
  <c r="H162" i="14"/>
  <c r="H163" i="14"/>
  <c r="H164" i="14"/>
  <c r="H165" i="14"/>
  <c r="H166" i="14"/>
  <c r="H167" i="14"/>
  <c r="H168" i="14"/>
  <c r="H169" i="14"/>
  <c r="H170" i="14"/>
  <c r="H171" i="14"/>
  <c r="H172" i="14"/>
  <c r="H173" i="14"/>
  <c r="H174" i="14"/>
  <c r="H175" i="14"/>
  <c r="H176" i="14"/>
  <c r="H177" i="14"/>
  <c r="H178" i="14"/>
  <c r="H179" i="14"/>
  <c r="H180" i="14"/>
  <c r="H181" i="14"/>
  <c r="H182" i="14"/>
  <c r="H183" i="14"/>
  <c r="H184" i="14"/>
  <c r="H185" i="14"/>
  <c r="H186" i="14"/>
  <c r="H187" i="14"/>
  <c r="H188" i="14"/>
  <c r="H189" i="14"/>
  <c r="H190" i="14"/>
  <c r="H191" i="14"/>
  <c r="H192" i="14"/>
  <c r="H193" i="14"/>
  <c r="H194" i="14"/>
  <c r="H195" i="14"/>
  <c r="H196" i="14"/>
  <c r="H197" i="14"/>
  <c r="H198" i="14"/>
  <c r="H199" i="14"/>
  <c r="H200" i="14"/>
  <c r="H201" i="14"/>
  <c r="H202" i="14"/>
  <c r="H203" i="14"/>
  <c r="H204" i="14"/>
  <c r="H205" i="14"/>
  <c r="H206" i="14"/>
  <c r="H207" i="14"/>
  <c r="H208" i="14"/>
  <c r="H209" i="14"/>
  <c r="H210" i="14"/>
  <c r="H211" i="14"/>
  <c r="H212" i="14"/>
  <c r="H213" i="14"/>
  <c r="H214" i="14"/>
  <c r="H215" i="14"/>
  <c r="H216" i="14"/>
  <c r="H217" i="14"/>
  <c r="H218" i="14"/>
  <c r="H219" i="14"/>
  <c r="H220" i="14"/>
  <c r="H221" i="14"/>
  <c r="H222" i="14"/>
  <c r="H223" i="14"/>
  <c r="H224" i="14"/>
  <c r="H225" i="14"/>
  <c r="H226" i="14"/>
  <c r="H227" i="14"/>
  <c r="H228" i="14"/>
  <c r="H229" i="14"/>
  <c r="H230" i="14"/>
  <c r="H231" i="14"/>
  <c r="H232" i="14"/>
  <c r="H233" i="14"/>
  <c r="H234" i="14"/>
  <c r="H235" i="14"/>
  <c r="H236" i="14"/>
  <c r="H237" i="14"/>
  <c r="H238" i="14"/>
  <c r="H239" i="14"/>
  <c r="H240" i="14"/>
  <c r="H241" i="14"/>
  <c r="H242" i="14"/>
  <c r="H243" i="14"/>
  <c r="H244" i="14"/>
  <c r="H245" i="14"/>
  <c r="H246" i="14"/>
  <c r="H247" i="14"/>
  <c r="H248" i="14"/>
  <c r="H249" i="14"/>
  <c r="H250" i="14"/>
  <c r="H251" i="14"/>
  <c r="H252" i="14"/>
  <c r="H253" i="14"/>
  <c r="H254" i="14"/>
  <c r="H255" i="14"/>
  <c r="H256" i="14"/>
  <c r="H257" i="14"/>
  <c r="H258" i="14"/>
  <c r="H259" i="14"/>
  <c r="H260" i="14"/>
  <c r="H261" i="14"/>
  <c r="H262" i="14"/>
  <c r="H263" i="14"/>
  <c r="H264" i="14"/>
  <c r="H265" i="14"/>
  <c r="H266" i="14"/>
  <c r="H267" i="14"/>
  <c r="H268" i="14"/>
  <c r="H269" i="14"/>
  <c r="H270" i="14"/>
  <c r="H271" i="14"/>
  <c r="H272" i="14"/>
  <c r="H273" i="14"/>
  <c r="H274" i="14"/>
  <c r="H275" i="14"/>
  <c r="H276" i="14"/>
  <c r="H277" i="14"/>
  <c r="H278" i="14"/>
  <c r="H279" i="14"/>
  <c r="H280" i="14"/>
  <c r="H281" i="14"/>
  <c r="H282" i="14"/>
  <c r="H283" i="14"/>
  <c r="H284" i="14"/>
  <c r="H285" i="14"/>
  <c r="H286" i="14"/>
  <c r="H287" i="14"/>
  <c r="H288" i="14"/>
  <c r="H289" i="14"/>
  <c r="H290" i="14"/>
  <c r="H291" i="14"/>
  <c r="H292" i="14"/>
  <c r="H293" i="14"/>
  <c r="H294" i="14"/>
  <c r="H295" i="14"/>
  <c r="H296" i="14"/>
  <c r="H297" i="14"/>
  <c r="H298" i="14"/>
  <c r="H299" i="14"/>
  <c r="H300" i="14"/>
  <c r="H301" i="14"/>
  <c r="H302" i="14"/>
  <c r="H303" i="14"/>
  <c r="H304" i="14"/>
  <c r="H305" i="14"/>
  <c r="H306" i="14"/>
  <c r="H307" i="14"/>
  <c r="H308" i="14"/>
  <c r="H309" i="14"/>
  <c r="H310" i="14"/>
  <c r="H311" i="14"/>
  <c r="H312" i="14"/>
  <c r="H313" i="14"/>
  <c r="H314" i="14"/>
  <c r="H315" i="14"/>
  <c r="H316" i="14"/>
  <c r="H317" i="14"/>
  <c r="H318" i="14"/>
  <c r="H319" i="14"/>
  <c r="H320" i="14"/>
  <c r="H321" i="14"/>
  <c r="H322" i="14"/>
  <c r="H323" i="14"/>
  <c r="H324" i="14"/>
  <c r="H325" i="14"/>
  <c r="H326" i="14"/>
  <c r="H327" i="14"/>
  <c r="H328" i="14"/>
  <c r="H329" i="14"/>
  <c r="H330" i="14"/>
  <c r="H331" i="14"/>
  <c r="H332" i="14"/>
  <c r="H333" i="14"/>
  <c r="H334" i="14"/>
  <c r="H335" i="14"/>
  <c r="H336" i="14"/>
  <c r="H337" i="14"/>
  <c r="H338" i="14"/>
  <c r="H339" i="14"/>
  <c r="H340" i="14"/>
  <c r="H341" i="14"/>
  <c r="H342" i="14"/>
  <c r="H343" i="14"/>
  <c r="H344" i="14"/>
  <c r="H345" i="14"/>
  <c r="H346" i="14"/>
  <c r="H347" i="14"/>
  <c r="H348" i="14"/>
  <c r="H349" i="14"/>
  <c r="H350" i="14"/>
  <c r="H351" i="14"/>
  <c r="H352" i="14"/>
  <c r="H353" i="14"/>
  <c r="H354" i="14"/>
  <c r="H355" i="14"/>
  <c r="H356" i="14"/>
  <c r="H357" i="14"/>
  <c r="H358" i="14"/>
  <c r="H359" i="14"/>
  <c r="H360" i="14"/>
  <c r="H361" i="14"/>
  <c r="H362" i="14"/>
  <c r="H363" i="14"/>
  <c r="H364" i="14"/>
  <c r="H365" i="14"/>
  <c r="H366" i="14"/>
  <c r="H367" i="14"/>
  <c r="H368" i="14"/>
  <c r="H369" i="14"/>
  <c r="H370" i="14"/>
  <c r="H371" i="14"/>
  <c r="H372" i="14"/>
  <c r="H373" i="14"/>
  <c r="H374" i="14"/>
  <c r="H375" i="14"/>
  <c r="H376" i="14"/>
  <c r="H377" i="14"/>
  <c r="H378" i="14"/>
  <c r="H379" i="14"/>
  <c r="H380" i="14"/>
  <c r="H381" i="14"/>
  <c r="H382" i="14"/>
  <c r="H383" i="14"/>
  <c r="H384" i="14"/>
  <c r="H385" i="14"/>
  <c r="H386" i="14"/>
  <c r="H387" i="14"/>
  <c r="H388" i="14"/>
  <c r="H389" i="14"/>
  <c r="H390" i="14"/>
  <c r="H391" i="14"/>
  <c r="H392" i="14"/>
  <c r="H393" i="14"/>
  <c r="H394" i="14"/>
  <c r="H395" i="14"/>
  <c r="H396" i="14"/>
  <c r="H397" i="14"/>
  <c r="H398" i="14"/>
  <c r="H399" i="14"/>
  <c r="H400" i="14"/>
  <c r="H401" i="14"/>
  <c r="H402" i="14"/>
  <c r="H403" i="14"/>
  <c r="H404" i="14"/>
  <c r="H405" i="14"/>
  <c r="H406" i="14"/>
  <c r="H407" i="14"/>
  <c r="H408" i="14"/>
  <c r="H409" i="14"/>
  <c r="H410" i="14"/>
  <c r="H411" i="14"/>
  <c r="H412" i="14"/>
  <c r="H413" i="14"/>
  <c r="H414" i="14"/>
  <c r="H415" i="14"/>
  <c r="H416" i="14"/>
  <c r="H417" i="14"/>
  <c r="H418" i="14"/>
  <c r="H419" i="14"/>
  <c r="H420" i="14"/>
  <c r="H421" i="14"/>
  <c r="H422" i="14"/>
  <c r="H423" i="14"/>
  <c r="H424" i="14"/>
  <c r="H425" i="14"/>
  <c r="H426" i="14"/>
  <c r="H427" i="14"/>
  <c r="H428" i="14"/>
  <c r="H429" i="14"/>
  <c r="H430" i="14"/>
  <c r="H431" i="14"/>
  <c r="H432" i="14"/>
  <c r="H433" i="14"/>
  <c r="H434" i="14"/>
  <c r="H435" i="14"/>
  <c r="H436" i="14"/>
  <c r="H437" i="14"/>
  <c r="H438" i="14"/>
  <c r="H439" i="14"/>
  <c r="H440" i="14"/>
  <c r="H441" i="14"/>
  <c r="H442" i="14"/>
  <c r="H443" i="14"/>
  <c r="H444" i="14"/>
  <c r="H445" i="14"/>
  <c r="H446" i="14"/>
  <c r="H447" i="14"/>
  <c r="H448" i="14"/>
  <c r="H449" i="14"/>
  <c r="H450" i="14"/>
  <c r="H451" i="14"/>
  <c r="H452" i="14"/>
  <c r="H453" i="14"/>
  <c r="H454" i="14"/>
  <c r="H455" i="14"/>
  <c r="H456" i="14"/>
  <c r="H457" i="14"/>
  <c r="H458" i="14"/>
  <c r="H459" i="14"/>
  <c r="H460" i="14"/>
  <c r="H461" i="14"/>
  <c r="H462" i="14"/>
  <c r="H463" i="14"/>
  <c r="H464" i="14"/>
  <c r="H465" i="14"/>
  <c r="H466" i="14"/>
  <c r="H467" i="14"/>
  <c r="H468" i="14"/>
  <c r="H469" i="14"/>
  <c r="H470" i="14"/>
  <c r="H471" i="14"/>
  <c r="H472" i="14"/>
  <c r="H473" i="14"/>
  <c r="H474" i="14"/>
  <c r="H475" i="14"/>
  <c r="H476" i="14"/>
  <c r="H477" i="14"/>
  <c r="H478" i="14"/>
  <c r="H479" i="14"/>
  <c r="H480" i="14"/>
  <c r="H481" i="14"/>
  <c r="H482" i="14"/>
  <c r="H483" i="14"/>
  <c r="H484" i="14"/>
  <c r="H485" i="14"/>
  <c r="H486" i="14"/>
  <c r="H487" i="14"/>
  <c r="H488" i="14"/>
  <c r="H489" i="14"/>
  <c r="H490" i="14"/>
  <c r="H491" i="14"/>
  <c r="H492" i="14"/>
  <c r="H493" i="14"/>
  <c r="H494" i="14"/>
  <c r="H495" i="14"/>
  <c r="H496" i="14"/>
  <c r="H497" i="14"/>
  <c r="H498" i="14"/>
  <c r="H499" i="14"/>
  <c r="H500" i="14"/>
  <c r="H501" i="14"/>
  <c r="H502" i="14"/>
  <c r="H503" i="14"/>
  <c r="H504" i="14"/>
  <c r="H505" i="14"/>
  <c r="H506" i="14"/>
  <c r="H507" i="14"/>
  <c r="H508" i="14"/>
  <c r="H509" i="14"/>
  <c r="H510" i="14"/>
  <c r="H511" i="14"/>
  <c r="H512" i="14"/>
  <c r="H513" i="14"/>
  <c r="H514" i="14"/>
  <c r="H515" i="14"/>
  <c r="H516" i="14"/>
  <c r="H517" i="14"/>
  <c r="H518" i="14"/>
  <c r="H519" i="14"/>
  <c r="H520" i="14"/>
  <c r="H521" i="14"/>
  <c r="H522" i="14"/>
  <c r="H523" i="14"/>
  <c r="H524" i="14"/>
  <c r="H525" i="14"/>
  <c r="H526" i="14"/>
  <c r="H527" i="14"/>
  <c r="H528" i="14"/>
  <c r="H529" i="14"/>
  <c r="H530" i="14"/>
  <c r="H531" i="14"/>
  <c r="H532" i="14"/>
  <c r="H533" i="14"/>
  <c r="H534" i="14"/>
  <c r="H535" i="14"/>
  <c r="H536" i="14"/>
  <c r="H537" i="14"/>
  <c r="H538" i="14"/>
  <c r="H539" i="14"/>
  <c r="H540" i="14"/>
  <c r="H541" i="14"/>
  <c r="H542" i="14"/>
  <c r="H543" i="14"/>
  <c r="H544" i="14"/>
  <c r="H545" i="14"/>
  <c r="H546" i="14"/>
  <c r="H547" i="14"/>
  <c r="H548" i="14"/>
  <c r="H549" i="14"/>
  <c r="H550" i="14"/>
  <c r="H551" i="14"/>
  <c r="H552" i="14"/>
  <c r="H553" i="14"/>
  <c r="H554" i="14"/>
  <c r="H555" i="14"/>
  <c r="H556" i="14"/>
  <c r="H557" i="14"/>
  <c r="H558" i="14"/>
  <c r="H559" i="14"/>
  <c r="H560" i="14"/>
  <c r="H561" i="14"/>
  <c r="H562" i="14"/>
  <c r="H563" i="14"/>
  <c r="H564" i="14"/>
  <c r="H565" i="14"/>
  <c r="H566" i="14"/>
  <c r="H567" i="14"/>
  <c r="H568" i="14"/>
  <c r="H569" i="14"/>
  <c r="H570" i="14"/>
  <c r="H571" i="14"/>
  <c r="H572" i="14"/>
  <c r="H573" i="14"/>
  <c r="H574" i="14"/>
  <c r="H575" i="14"/>
  <c r="H576" i="14"/>
  <c r="H577" i="14"/>
  <c r="H578" i="14"/>
  <c r="H579" i="14"/>
  <c r="H580" i="14"/>
  <c r="H581" i="14"/>
  <c r="H582" i="14"/>
  <c r="H583" i="14"/>
  <c r="H584" i="14"/>
  <c r="H585" i="14"/>
  <c r="H586" i="14"/>
  <c r="H587" i="14"/>
  <c r="H588" i="14"/>
  <c r="H589" i="14"/>
  <c r="H590" i="14"/>
  <c r="H591" i="14"/>
  <c r="H592" i="14"/>
  <c r="H593" i="14"/>
  <c r="H594" i="14"/>
  <c r="H595" i="14"/>
  <c r="H596" i="14"/>
  <c r="H597" i="14"/>
  <c r="H598" i="14"/>
  <c r="H599" i="14"/>
  <c r="H600" i="14"/>
  <c r="H601" i="14"/>
  <c r="H602" i="14"/>
  <c r="H603" i="14"/>
  <c r="H604" i="14"/>
  <c r="H605" i="14"/>
  <c r="H606" i="14"/>
  <c r="H607" i="14"/>
  <c r="H608" i="14"/>
  <c r="H609" i="14"/>
  <c r="H610" i="14"/>
  <c r="H611" i="14"/>
  <c r="H612" i="14"/>
  <c r="H613" i="14"/>
  <c r="H614" i="14"/>
  <c r="H615" i="14"/>
  <c r="H616" i="14"/>
  <c r="H617" i="14"/>
  <c r="H618" i="14"/>
  <c r="H619" i="14"/>
  <c r="H620" i="14"/>
  <c r="H621" i="14"/>
  <c r="H622" i="14"/>
  <c r="H623" i="14"/>
  <c r="H624" i="14"/>
  <c r="H625" i="14"/>
  <c r="H626" i="14"/>
  <c r="H627" i="14"/>
  <c r="H628" i="14"/>
  <c r="H629" i="14"/>
  <c r="H630" i="14"/>
  <c r="H631" i="14"/>
  <c r="H632" i="14"/>
  <c r="H633" i="14"/>
  <c r="H634" i="14"/>
  <c r="H635" i="14"/>
  <c r="H636" i="14"/>
  <c r="H637" i="14"/>
  <c r="H638" i="14"/>
  <c r="H639" i="14"/>
  <c r="O19" i="16" l="1"/>
  <c r="G22" i="7" s="1"/>
  <c r="N19" i="16"/>
  <c r="F22" i="7" s="1"/>
  <c r="N27" i="16"/>
  <c r="F30" i="7" s="1"/>
  <c r="N9" i="16"/>
  <c r="F12" i="7" s="1"/>
  <c r="O18" i="16"/>
  <c r="G21" i="7" s="1"/>
  <c r="O11" i="16"/>
  <c r="G14" i="7" s="1"/>
  <c r="N2" i="16"/>
  <c r="F5" i="7" s="1"/>
  <c r="O21" i="16"/>
  <c r="G24" i="7" s="1"/>
  <c r="N7" i="16"/>
  <c r="F10" i="7" s="1"/>
  <c r="N24" i="16"/>
  <c r="F27" i="7" s="1"/>
  <c r="N16" i="16"/>
  <c r="F19" i="7" s="1"/>
  <c r="N21" i="16"/>
  <c r="F24" i="7" s="1"/>
  <c r="O6" i="16"/>
  <c r="G9" i="7" s="1"/>
  <c r="N8" i="16"/>
  <c r="F11" i="7" s="1"/>
  <c r="N29" i="16"/>
  <c r="F32" i="7" s="1"/>
  <c r="O20" i="16"/>
  <c r="G23" i="7" s="1"/>
  <c r="N6" i="16"/>
  <c r="F9" i="7" s="1"/>
  <c r="O28" i="16"/>
  <c r="G31" i="7" s="1"/>
  <c r="O3" i="16"/>
  <c r="G6" i="7" s="1"/>
  <c r="O5" i="16"/>
  <c r="G8" i="7" s="1"/>
  <c r="O14" i="16"/>
  <c r="G17" i="7" s="1"/>
  <c r="O9" i="16"/>
  <c r="G12" i="7" s="1"/>
  <c r="O7" i="16"/>
  <c r="G10" i="7" s="1"/>
  <c r="O26" i="16"/>
  <c r="G29" i="7" s="1"/>
  <c r="N3" i="16"/>
  <c r="F6" i="7" s="1"/>
  <c r="O15" i="16"/>
  <c r="G18" i="7" s="1"/>
  <c r="N4" i="16"/>
  <c r="F7" i="7" s="1"/>
  <c r="O31" i="16"/>
  <c r="G34" i="7" s="1"/>
  <c r="N17" i="16"/>
  <c r="F20" i="7" s="1"/>
  <c r="N13" i="16"/>
  <c r="F16" i="7" s="1"/>
  <c r="N5" i="16"/>
  <c r="F8" i="7" s="1"/>
  <c r="O30" i="16"/>
  <c r="G33" i="7" s="1"/>
  <c r="O25" i="16"/>
  <c r="G28" i="7" s="1"/>
  <c r="O12" i="16"/>
  <c r="G15" i="7" s="1"/>
  <c r="O8" i="16"/>
  <c r="G11" i="7" s="1"/>
  <c r="O4" i="16"/>
  <c r="G7" i="7" s="1"/>
  <c r="O33" i="16"/>
  <c r="G36" i="7" s="1"/>
  <c r="O23" i="16"/>
  <c r="G26" i="7" s="1"/>
  <c r="N10" i="16"/>
  <c r="F13" i="7" s="1"/>
  <c r="O32" i="16"/>
  <c r="G35" i="7" s="1"/>
  <c r="N19" i="19"/>
  <c r="N20" i="19" s="1"/>
  <c r="N25" i="19" s="1"/>
  <c r="O25" i="19" s="1"/>
  <c r="AH26" i="17"/>
  <c r="AI26" i="17" s="1"/>
  <c r="C3" i="17" s="1"/>
  <c r="H37" i="17"/>
  <c r="K37" i="17" s="1"/>
  <c r="M37" i="17"/>
  <c r="J13" i="17"/>
  <c r="H13" i="17"/>
  <c r="K13" i="17" s="1"/>
  <c r="H52" i="17"/>
  <c r="K52" i="17" s="1"/>
  <c r="M52" i="17"/>
  <c r="I21" i="17"/>
  <c r="I11" i="17"/>
  <c r="H51" i="17"/>
  <c r="K51" i="17" s="1"/>
  <c r="H11" i="17"/>
  <c r="K11" i="17" s="1"/>
  <c r="J11" i="17"/>
  <c r="I43" i="17"/>
  <c r="M19" i="17"/>
  <c r="H43" i="17"/>
  <c r="K43" i="17" s="1"/>
  <c r="I36" i="17"/>
  <c r="M35" i="17"/>
  <c r="I29" i="17"/>
  <c r="I19" i="17"/>
  <c r="I41" i="17"/>
  <c r="H41" i="17"/>
  <c r="K41" i="17" s="1"/>
  <c r="J41" i="17"/>
  <c r="M41" i="17"/>
  <c r="I50" i="17"/>
  <c r="J50" i="17"/>
  <c r="M50" i="17"/>
  <c r="H50" i="17"/>
  <c r="K50" i="17" s="1"/>
  <c r="H42" i="17"/>
  <c r="K42" i="17" s="1"/>
  <c r="I42" i="17"/>
  <c r="J42" i="17"/>
  <c r="M42" i="17"/>
  <c r="I34" i="17"/>
  <c r="H34" i="17"/>
  <c r="K34" i="17" s="1"/>
  <c r="J34" i="17"/>
  <c r="M34" i="17"/>
  <c r="M26" i="17"/>
  <c r="H26" i="17"/>
  <c r="K26" i="17" s="1"/>
  <c r="I26" i="17"/>
  <c r="J26" i="17"/>
  <c r="I18" i="17"/>
  <c r="M18" i="17"/>
  <c r="H18" i="17"/>
  <c r="K18" i="17" s="1"/>
  <c r="J18" i="17"/>
  <c r="I17" i="17"/>
  <c r="J17" i="17"/>
  <c r="M17" i="17"/>
  <c r="H17" i="17"/>
  <c r="K17" i="17" s="1"/>
  <c r="M48" i="17"/>
  <c r="H48" i="17"/>
  <c r="K48" i="17" s="1"/>
  <c r="I48" i="17"/>
  <c r="J48" i="17"/>
  <c r="M40" i="17"/>
  <c r="H40" i="17"/>
  <c r="K40" i="17" s="1"/>
  <c r="I40" i="17"/>
  <c r="J40" i="17"/>
  <c r="I32" i="17"/>
  <c r="J32" i="17"/>
  <c r="M32" i="17"/>
  <c r="H32" i="17"/>
  <c r="K32" i="17" s="1"/>
  <c r="H24" i="17"/>
  <c r="K24" i="17" s="1"/>
  <c r="I24" i="17"/>
  <c r="J24" i="17"/>
  <c r="M24" i="17"/>
  <c r="I16" i="17"/>
  <c r="H16" i="17"/>
  <c r="K16" i="17" s="1"/>
  <c r="J16" i="17"/>
  <c r="M16" i="17"/>
  <c r="M25" i="17"/>
  <c r="I25" i="17"/>
  <c r="H25" i="17"/>
  <c r="K25" i="17" s="1"/>
  <c r="J25" i="17"/>
  <c r="M33" i="17"/>
  <c r="H33" i="17"/>
  <c r="K33" i="17" s="1"/>
  <c r="I33" i="17"/>
  <c r="J33" i="17"/>
  <c r="H49" i="17"/>
  <c r="K49" i="17" s="1"/>
  <c r="J49" i="17"/>
  <c r="I49" i="17"/>
  <c r="M49" i="17"/>
  <c r="M54" i="17"/>
  <c r="H53" i="17"/>
  <c r="K53" i="17" s="1"/>
  <c r="M44" i="17"/>
  <c r="I38" i="17"/>
  <c r="J36" i="17"/>
  <c r="I28" i="17"/>
  <c r="M23" i="17"/>
  <c r="J21" i="17"/>
  <c r="H15" i="17"/>
  <c r="K15" i="17" s="1"/>
  <c r="I13" i="17"/>
  <c r="J54" i="17"/>
  <c r="M45" i="17"/>
  <c r="J44" i="17"/>
  <c r="H36" i="17"/>
  <c r="K36" i="17" s="1"/>
  <c r="I31" i="17"/>
  <c r="J29" i="17"/>
  <c r="M22" i="17"/>
  <c r="H21" i="17"/>
  <c r="K21" i="17" s="1"/>
  <c r="M12" i="17"/>
  <c r="I46" i="17"/>
  <c r="I54" i="17"/>
  <c r="J52" i="17"/>
  <c r="I44" i="17"/>
  <c r="M39" i="17"/>
  <c r="J37" i="17"/>
  <c r="H31" i="17"/>
  <c r="K31" i="17" s="1"/>
  <c r="M20" i="17"/>
  <c r="I14" i="17"/>
  <c r="M14" i="17"/>
  <c r="I52" i="17"/>
  <c r="I37" i="17"/>
  <c r="H29" i="17"/>
  <c r="K29" i="17" s="1"/>
  <c r="M13" i="17"/>
  <c r="I47" i="17"/>
  <c r="J45" i="17"/>
  <c r="M43" i="17"/>
  <c r="M38" i="17"/>
  <c r="J35" i="17"/>
  <c r="M28" i="17"/>
  <c r="I27" i="17"/>
  <c r="I22" i="17"/>
  <c r="J20" i="17"/>
  <c r="I12" i="17"/>
  <c r="M53" i="17"/>
  <c r="M30" i="17"/>
  <c r="J27" i="17"/>
  <c r="J22" i="17"/>
  <c r="J12" i="17"/>
  <c r="M55" i="17"/>
  <c r="J53" i="17"/>
  <c r="H47" i="17"/>
  <c r="K47" i="17" s="1"/>
  <c r="I45" i="17"/>
  <c r="I35" i="17"/>
  <c r="I30" i="17"/>
  <c r="I20" i="17"/>
  <c r="M46" i="17"/>
  <c r="J38" i="17"/>
  <c r="I15" i="17"/>
  <c r="H10" i="17"/>
  <c r="I10" i="17"/>
  <c r="M10" i="17"/>
  <c r="P10" i="17"/>
  <c r="J55" i="17"/>
  <c r="J39" i="17"/>
  <c r="J23" i="17"/>
  <c r="I55" i="17"/>
  <c r="I39" i="17"/>
  <c r="I23" i="17"/>
  <c r="M47" i="17"/>
  <c r="J46" i="17"/>
  <c r="M31" i="17"/>
  <c r="J30" i="17"/>
  <c r="M15" i="17"/>
  <c r="J14" i="17"/>
  <c r="P14" i="17" s="1"/>
  <c r="H2" i="14"/>
  <c r="AD3" i="14"/>
  <c r="AD4" i="14"/>
  <c r="AD5" i="14"/>
  <c r="AD6" i="14"/>
  <c r="AD7" i="14"/>
  <c r="AD8" i="14"/>
  <c r="AD9" i="14"/>
  <c r="AD10" i="14"/>
  <c r="AD11" i="14"/>
  <c r="AD12" i="14"/>
  <c r="AD13" i="14"/>
  <c r="AD14" i="14"/>
  <c r="AD15" i="14"/>
  <c r="AD16" i="14"/>
  <c r="AD17" i="14"/>
  <c r="AD18" i="14"/>
  <c r="AD19" i="14"/>
  <c r="AD20" i="14"/>
  <c r="AD21" i="14"/>
  <c r="AD22" i="14"/>
  <c r="AD23" i="14"/>
  <c r="AD24" i="14"/>
  <c r="AD25" i="14"/>
  <c r="AD26" i="14"/>
  <c r="AD27" i="14"/>
  <c r="AD28" i="14"/>
  <c r="AD29" i="14"/>
  <c r="AD30" i="14"/>
  <c r="AD31" i="14"/>
  <c r="AD32" i="14"/>
  <c r="AD33" i="14"/>
  <c r="AD34" i="14"/>
  <c r="AD35" i="14"/>
  <c r="AD36" i="14"/>
  <c r="AD37" i="14"/>
  <c r="AD38" i="14"/>
  <c r="AD39" i="14"/>
  <c r="AD40" i="14"/>
  <c r="AD41" i="14"/>
  <c r="AD42" i="14"/>
  <c r="AD43" i="14"/>
  <c r="AD44" i="14"/>
  <c r="AD45" i="14"/>
  <c r="AD46" i="14"/>
  <c r="AD47" i="14"/>
  <c r="AD48" i="14"/>
  <c r="AD49" i="14"/>
  <c r="AD50" i="14"/>
  <c r="AD51" i="14"/>
  <c r="AD52" i="14"/>
  <c r="AD2" i="14"/>
  <c r="P81" i="12"/>
  <c r="N26" i="19" l="1"/>
  <c r="O26" i="19" s="1"/>
  <c r="P17" i="17"/>
  <c r="P13" i="17"/>
  <c r="P12" i="17"/>
  <c r="K10" i="17"/>
  <c r="P15" i="17" s="1"/>
  <c r="P19" i="17" s="1"/>
  <c r="P20" i="17" s="1"/>
  <c r="P25" i="17" s="1"/>
  <c r="B20" i="13"/>
  <c r="B15" i="13"/>
  <c r="B10" i="13"/>
  <c r="B6" i="13"/>
  <c r="Q25" i="17" l="1"/>
  <c r="B2" i="17" s="1"/>
  <c r="P26" i="17"/>
  <c r="Q26" i="17" s="1"/>
  <c r="C2" i="17" s="1"/>
  <c r="P43" i="8"/>
  <c r="N32" i="8"/>
  <c r="P32" i="8" s="1"/>
  <c r="N31" i="8"/>
  <c r="N30" i="8"/>
  <c r="N29" i="8"/>
  <c r="P29" i="8" s="1"/>
  <c r="N28" i="8"/>
  <c r="P28" i="8" s="1"/>
  <c r="N27" i="8"/>
  <c r="N26" i="8"/>
  <c r="N25" i="8"/>
  <c r="P25" i="8" s="1"/>
  <c r="N24" i="8"/>
  <c r="N23" i="8"/>
  <c r="N22" i="8"/>
  <c r="P22" i="8" s="1"/>
  <c r="G32" i="8"/>
  <c r="G31" i="8"/>
  <c r="G30" i="8"/>
  <c r="I30" i="8" s="1"/>
  <c r="G29" i="8"/>
  <c r="G28" i="8"/>
  <c r="G27" i="8"/>
  <c r="I27" i="8" s="1"/>
  <c r="G26" i="8"/>
  <c r="G25" i="8"/>
  <c r="G24" i="8"/>
  <c r="G23" i="8"/>
  <c r="I23" i="8" s="1"/>
  <c r="G22" i="8"/>
  <c r="I22" i="8" s="1"/>
  <c r="P33" i="8"/>
  <c r="P31" i="8"/>
  <c r="P30" i="8"/>
  <c r="P27" i="8"/>
  <c r="P26" i="8"/>
  <c r="P24" i="8"/>
  <c r="P23" i="8"/>
  <c r="P20" i="8"/>
  <c r="P19" i="8"/>
  <c r="P18" i="8"/>
  <c r="P16" i="8"/>
  <c r="P14" i="8"/>
  <c r="P13" i="8"/>
  <c r="P12" i="8"/>
  <c r="P10" i="8"/>
  <c r="I43" i="8"/>
  <c r="I41" i="8"/>
  <c r="I40" i="8"/>
  <c r="I39" i="8"/>
  <c r="I38" i="8"/>
  <c r="I37" i="8"/>
  <c r="H36" i="8"/>
  <c r="J36" i="8" s="1"/>
  <c r="I35" i="8"/>
  <c r="I33" i="8"/>
  <c r="I32" i="8"/>
  <c r="I31" i="8"/>
  <c r="I29" i="8"/>
  <c r="I28" i="8"/>
  <c r="I26" i="8"/>
  <c r="I25" i="8"/>
  <c r="I24" i="8"/>
  <c r="I20" i="8"/>
  <c r="I19" i="8"/>
  <c r="I18" i="8"/>
  <c r="I16" i="8"/>
  <c r="I14" i="8"/>
  <c r="I13" i="8"/>
  <c r="I12" i="8"/>
  <c r="I10" i="8"/>
  <c r="C5" i="10"/>
  <c r="D5" i="10" s="1"/>
  <c r="C4" i="11"/>
  <c r="D4" i="11" s="1"/>
  <c r="C5" i="11"/>
  <c r="D5" i="11" s="1"/>
  <c r="P11" i="8" l="1"/>
  <c r="P15" i="8"/>
  <c r="P17" i="8"/>
  <c r="I36" i="8"/>
  <c r="I42" i="8"/>
  <c r="H37" i="8"/>
  <c r="J37" i="8" s="1"/>
  <c r="I11" i="8"/>
  <c r="I15" i="8"/>
  <c r="I17" i="8"/>
  <c r="AA84" i="12" l="1"/>
  <c r="AB84" i="12" s="1"/>
  <c r="Y84" i="12"/>
  <c r="AC83" i="12"/>
  <c r="AC82" i="12"/>
  <c r="AC81" i="12"/>
  <c r="V81" i="12"/>
  <c r="S50" i="12"/>
  <c r="R50" i="12"/>
  <c r="AB50" i="12" s="1"/>
  <c r="Q50" i="12"/>
  <c r="D50" i="12"/>
  <c r="C50" i="12"/>
  <c r="B50" i="12"/>
  <c r="X48" i="12"/>
  <c r="V48" i="12"/>
  <c r="U48" i="12"/>
  <c r="Y48" i="12" s="1"/>
  <c r="T48" i="12"/>
  <c r="W48" i="12" s="1"/>
  <c r="I48" i="12"/>
  <c r="G48" i="12"/>
  <c r="F48" i="12"/>
  <c r="J48" i="12" s="1"/>
  <c r="E48" i="12"/>
  <c r="H48" i="12" s="1"/>
  <c r="X47" i="12"/>
  <c r="V47" i="12"/>
  <c r="U47" i="12"/>
  <c r="Y47" i="12" s="1"/>
  <c r="T47" i="12"/>
  <c r="W47" i="12" s="1"/>
  <c r="I47" i="12"/>
  <c r="G47" i="12"/>
  <c r="F47" i="12"/>
  <c r="J47" i="12" s="1"/>
  <c r="E47" i="12"/>
  <c r="H47" i="12" s="1"/>
  <c r="X46" i="12"/>
  <c r="V46" i="12"/>
  <c r="U46" i="12"/>
  <c r="Y46" i="12" s="1"/>
  <c r="T46" i="12"/>
  <c r="W46" i="12" s="1"/>
  <c r="I46" i="12"/>
  <c r="G46" i="12"/>
  <c r="F46" i="12"/>
  <c r="J46" i="12" s="1"/>
  <c r="E46" i="12"/>
  <c r="H46" i="12" s="1"/>
  <c r="X45" i="12"/>
  <c r="W45" i="12"/>
  <c r="V45" i="12"/>
  <c r="U45" i="12"/>
  <c r="Y45" i="12" s="1"/>
  <c r="T45" i="12"/>
  <c r="I45" i="12"/>
  <c r="G45" i="12"/>
  <c r="F45" i="12"/>
  <c r="J45" i="12" s="1"/>
  <c r="E45" i="12"/>
  <c r="H45" i="12" s="1"/>
  <c r="X44" i="12"/>
  <c r="V44" i="12"/>
  <c r="U44" i="12"/>
  <c r="Y44" i="12" s="1"/>
  <c r="T44" i="12"/>
  <c r="W44" i="12" s="1"/>
  <c r="I44" i="12"/>
  <c r="G44" i="12"/>
  <c r="F44" i="12"/>
  <c r="J44" i="12" s="1"/>
  <c r="E44" i="12"/>
  <c r="H44" i="12" s="1"/>
  <c r="AB43" i="12"/>
  <c r="X43" i="12"/>
  <c r="V43" i="12"/>
  <c r="U43" i="12"/>
  <c r="Y43" i="12" s="1"/>
  <c r="T43" i="12"/>
  <c r="W43" i="12" s="1"/>
  <c r="M43" i="12"/>
  <c r="I43" i="12"/>
  <c r="G43" i="12"/>
  <c r="F43" i="12"/>
  <c r="J43" i="12" s="1"/>
  <c r="E43" i="12"/>
  <c r="H43" i="12" s="1"/>
  <c r="X42" i="12"/>
  <c r="V42" i="12"/>
  <c r="U42" i="12"/>
  <c r="Y42" i="12" s="1"/>
  <c r="T42" i="12"/>
  <c r="W42" i="12" s="1"/>
  <c r="I42" i="12"/>
  <c r="G42" i="12"/>
  <c r="F42" i="12"/>
  <c r="J42" i="12" s="1"/>
  <c r="E42" i="12"/>
  <c r="H42" i="12" s="1"/>
  <c r="X41" i="12"/>
  <c r="V41" i="12"/>
  <c r="U41" i="12"/>
  <c r="Y41" i="12" s="1"/>
  <c r="T41" i="12"/>
  <c r="W41" i="12" s="1"/>
  <c r="I41" i="12"/>
  <c r="G41" i="12"/>
  <c r="F41" i="12"/>
  <c r="J41" i="12" s="1"/>
  <c r="E41" i="12"/>
  <c r="H41" i="12" s="1"/>
  <c r="X40" i="12"/>
  <c r="V40" i="12"/>
  <c r="U40" i="12"/>
  <c r="Y40" i="12" s="1"/>
  <c r="T40" i="12"/>
  <c r="W40" i="12" s="1"/>
  <c r="I40" i="12"/>
  <c r="G40" i="12"/>
  <c r="F40" i="12"/>
  <c r="J40" i="12" s="1"/>
  <c r="E40" i="12"/>
  <c r="H40" i="12" s="1"/>
  <c r="X39" i="12"/>
  <c r="V39" i="12"/>
  <c r="U39" i="12"/>
  <c r="Y39" i="12" s="1"/>
  <c r="T39" i="12"/>
  <c r="W39" i="12" s="1"/>
  <c r="I39" i="12"/>
  <c r="G39" i="12"/>
  <c r="F39" i="12"/>
  <c r="J39" i="12" s="1"/>
  <c r="E39" i="12"/>
  <c r="H39" i="12" s="1"/>
  <c r="X38" i="12"/>
  <c r="V38" i="12"/>
  <c r="V50" i="12" s="1"/>
  <c r="U38" i="12"/>
  <c r="T38" i="12"/>
  <c r="I38" i="12"/>
  <c r="G38" i="12"/>
  <c r="F38" i="12"/>
  <c r="E38" i="12"/>
  <c r="H38" i="12" s="1"/>
  <c r="D24" i="12"/>
  <c r="C24" i="12"/>
  <c r="M24" i="12" s="1"/>
  <c r="B24" i="12"/>
  <c r="I22" i="12"/>
  <c r="G22" i="12"/>
  <c r="F22" i="12"/>
  <c r="J22" i="12" s="1"/>
  <c r="E22" i="12"/>
  <c r="H22" i="12" s="1"/>
  <c r="I21" i="12"/>
  <c r="G21" i="12"/>
  <c r="F21" i="12"/>
  <c r="J21" i="12" s="1"/>
  <c r="E21" i="12"/>
  <c r="H21" i="12" s="1"/>
  <c r="I20" i="12"/>
  <c r="G20" i="12"/>
  <c r="F20" i="12"/>
  <c r="J20" i="12" s="1"/>
  <c r="E20" i="12"/>
  <c r="H20" i="12" s="1"/>
  <c r="I19" i="12"/>
  <c r="G19" i="12"/>
  <c r="F19" i="12"/>
  <c r="J19" i="12" s="1"/>
  <c r="E19" i="12"/>
  <c r="H19" i="12" s="1"/>
  <c r="I18" i="12"/>
  <c r="G18" i="12"/>
  <c r="F18" i="12"/>
  <c r="J18" i="12" s="1"/>
  <c r="E18" i="12"/>
  <c r="H18" i="12" s="1"/>
  <c r="M17" i="12"/>
  <c r="I17" i="12"/>
  <c r="G17" i="12"/>
  <c r="F17" i="12"/>
  <c r="J17" i="12" s="1"/>
  <c r="E17" i="12"/>
  <c r="H17" i="12" s="1"/>
  <c r="I16" i="12"/>
  <c r="G16" i="12"/>
  <c r="F16" i="12"/>
  <c r="J16" i="12" s="1"/>
  <c r="E16" i="12"/>
  <c r="H16" i="12" s="1"/>
  <c r="I15" i="12"/>
  <c r="G15" i="12"/>
  <c r="F15" i="12"/>
  <c r="J15" i="12" s="1"/>
  <c r="E15" i="12"/>
  <c r="H15" i="12" s="1"/>
  <c r="I14" i="12"/>
  <c r="G14" i="12"/>
  <c r="F14" i="12"/>
  <c r="E14" i="12"/>
  <c r="H14" i="12" s="1"/>
  <c r="I13" i="12"/>
  <c r="G13" i="12"/>
  <c r="F13" i="12"/>
  <c r="J13" i="12" s="1"/>
  <c r="E13" i="12"/>
  <c r="H13" i="12" s="1"/>
  <c r="I12" i="12"/>
  <c r="G12" i="12"/>
  <c r="F12" i="12"/>
  <c r="J12" i="12" s="1"/>
  <c r="E12" i="12"/>
  <c r="H12" i="12" s="1"/>
  <c r="D50" i="11"/>
  <c r="C50" i="11"/>
  <c r="M50" i="11" s="1"/>
  <c r="B50" i="11"/>
  <c r="J48" i="11"/>
  <c r="I48" i="11"/>
  <c r="G48" i="11"/>
  <c r="F48" i="11"/>
  <c r="E48" i="11"/>
  <c r="H48" i="11" s="1"/>
  <c r="I47" i="11"/>
  <c r="G47" i="11"/>
  <c r="F47" i="11"/>
  <c r="J47" i="11" s="1"/>
  <c r="E47" i="11"/>
  <c r="H47" i="11" s="1"/>
  <c r="I46" i="11"/>
  <c r="G46" i="11"/>
  <c r="F46" i="11"/>
  <c r="J46" i="11" s="1"/>
  <c r="E46" i="11"/>
  <c r="H46" i="11" s="1"/>
  <c r="I45" i="11"/>
  <c r="G45" i="11"/>
  <c r="F45" i="11"/>
  <c r="J45" i="11" s="1"/>
  <c r="E45" i="11"/>
  <c r="H45" i="11" s="1"/>
  <c r="I44" i="11"/>
  <c r="G44" i="11"/>
  <c r="F44" i="11"/>
  <c r="J44" i="11" s="1"/>
  <c r="E44" i="11"/>
  <c r="H44" i="11" s="1"/>
  <c r="M43" i="11"/>
  <c r="I43" i="11"/>
  <c r="G43" i="11"/>
  <c r="F43" i="11"/>
  <c r="J43" i="11" s="1"/>
  <c r="E43" i="11"/>
  <c r="H43" i="11" s="1"/>
  <c r="J42" i="11"/>
  <c r="I42" i="11"/>
  <c r="G42" i="11"/>
  <c r="F42" i="11"/>
  <c r="E42" i="11"/>
  <c r="H42" i="11" s="1"/>
  <c r="I41" i="11"/>
  <c r="G41" i="11"/>
  <c r="F41" i="11"/>
  <c r="J41" i="11" s="1"/>
  <c r="E41" i="11"/>
  <c r="H41" i="11" s="1"/>
  <c r="I40" i="11"/>
  <c r="G40" i="11"/>
  <c r="F40" i="11"/>
  <c r="J40" i="11" s="1"/>
  <c r="E40" i="11"/>
  <c r="H40" i="11" s="1"/>
  <c r="I39" i="11"/>
  <c r="G39" i="11"/>
  <c r="F39" i="11"/>
  <c r="J39" i="11" s="1"/>
  <c r="E39" i="11"/>
  <c r="H39" i="11" s="1"/>
  <c r="I38" i="11"/>
  <c r="G38" i="11"/>
  <c r="F38" i="11"/>
  <c r="J38" i="11" s="1"/>
  <c r="E38" i="11"/>
  <c r="D24" i="11"/>
  <c r="C24" i="11"/>
  <c r="M24" i="11" s="1"/>
  <c r="B24" i="11"/>
  <c r="I22" i="11"/>
  <c r="G22" i="11"/>
  <c r="F22" i="11"/>
  <c r="J22" i="11" s="1"/>
  <c r="E22" i="11"/>
  <c r="H22" i="11" s="1"/>
  <c r="J21" i="11"/>
  <c r="I21" i="11"/>
  <c r="H21" i="11"/>
  <c r="G21" i="11"/>
  <c r="F21" i="11"/>
  <c r="E21" i="11"/>
  <c r="I20" i="11"/>
  <c r="G20" i="11"/>
  <c r="F20" i="11"/>
  <c r="J20" i="11" s="1"/>
  <c r="E20" i="11"/>
  <c r="H20" i="11" s="1"/>
  <c r="J19" i="11"/>
  <c r="I19" i="11"/>
  <c r="G19" i="11"/>
  <c r="F19" i="11"/>
  <c r="E19" i="11"/>
  <c r="H19" i="11" s="1"/>
  <c r="I18" i="11"/>
  <c r="G18" i="11"/>
  <c r="F18" i="11"/>
  <c r="J18" i="11" s="1"/>
  <c r="E18" i="11"/>
  <c r="H18" i="11" s="1"/>
  <c r="M17" i="11"/>
  <c r="I17" i="11"/>
  <c r="G17" i="11"/>
  <c r="F17" i="11"/>
  <c r="J17" i="11" s="1"/>
  <c r="E17" i="11"/>
  <c r="H17" i="11" s="1"/>
  <c r="J16" i="11"/>
  <c r="I16" i="11"/>
  <c r="H16" i="11"/>
  <c r="G16" i="11"/>
  <c r="F16" i="11"/>
  <c r="E16" i="11"/>
  <c r="I15" i="11"/>
  <c r="G15" i="11"/>
  <c r="F15" i="11"/>
  <c r="J15" i="11" s="1"/>
  <c r="E15" i="11"/>
  <c r="H15" i="11" s="1"/>
  <c r="I14" i="11"/>
  <c r="G14" i="11"/>
  <c r="F14" i="11"/>
  <c r="J14" i="11" s="1"/>
  <c r="E14" i="11"/>
  <c r="H14" i="11" s="1"/>
  <c r="J13" i="11"/>
  <c r="I13" i="11"/>
  <c r="G13" i="11"/>
  <c r="F13" i="11"/>
  <c r="E13" i="11"/>
  <c r="H13" i="11" s="1"/>
  <c r="I12" i="11"/>
  <c r="G12" i="11"/>
  <c r="F12" i="11"/>
  <c r="E12" i="11"/>
  <c r="H12" i="11" s="1"/>
  <c r="C156" i="10"/>
  <c r="B156" i="10"/>
  <c r="L148" i="10" s="1"/>
  <c r="A156" i="10"/>
  <c r="I154" i="10"/>
  <c r="H154" i="10"/>
  <c r="F154" i="10"/>
  <c r="E154" i="10"/>
  <c r="D154" i="10"/>
  <c r="G154" i="10" s="1"/>
  <c r="H153" i="10"/>
  <c r="F153" i="10"/>
  <c r="E153" i="10"/>
  <c r="I153" i="10" s="1"/>
  <c r="D153" i="10"/>
  <c r="G153" i="10" s="1"/>
  <c r="H152" i="10"/>
  <c r="F152" i="10"/>
  <c r="E152" i="10"/>
  <c r="I152" i="10" s="1"/>
  <c r="D152" i="10"/>
  <c r="G152" i="10" s="1"/>
  <c r="H151" i="10"/>
  <c r="F151" i="10"/>
  <c r="E151" i="10"/>
  <c r="I151" i="10" s="1"/>
  <c r="D151" i="10"/>
  <c r="G151" i="10" s="1"/>
  <c r="H150" i="10"/>
  <c r="F150" i="10"/>
  <c r="E150" i="10"/>
  <c r="I150" i="10" s="1"/>
  <c r="D150" i="10"/>
  <c r="G150" i="10" s="1"/>
  <c r="H149" i="10"/>
  <c r="F149" i="10"/>
  <c r="E149" i="10"/>
  <c r="I149" i="10" s="1"/>
  <c r="D149" i="10"/>
  <c r="G149" i="10" s="1"/>
  <c r="H148" i="10"/>
  <c r="F148" i="10"/>
  <c r="E148" i="10"/>
  <c r="I148" i="10" s="1"/>
  <c r="D148" i="10"/>
  <c r="G148" i="10" s="1"/>
  <c r="H147" i="10"/>
  <c r="F147" i="10"/>
  <c r="E147" i="10"/>
  <c r="I147" i="10" s="1"/>
  <c r="D147" i="10"/>
  <c r="G147" i="10" s="1"/>
  <c r="H146" i="10"/>
  <c r="F146" i="10"/>
  <c r="E146" i="10"/>
  <c r="I146" i="10" s="1"/>
  <c r="D146" i="10"/>
  <c r="G146" i="10" s="1"/>
  <c r="H145" i="10"/>
  <c r="F145" i="10"/>
  <c r="E145" i="10"/>
  <c r="I145" i="10" s="1"/>
  <c r="D145" i="10"/>
  <c r="G145" i="10" s="1"/>
  <c r="H144" i="10"/>
  <c r="F144" i="10"/>
  <c r="E144" i="10"/>
  <c r="I144" i="10" s="1"/>
  <c r="D144" i="10"/>
  <c r="G144" i="10" s="1"/>
  <c r="H143" i="10"/>
  <c r="F143" i="10"/>
  <c r="E143" i="10"/>
  <c r="I143" i="10" s="1"/>
  <c r="D143" i="10"/>
  <c r="G143" i="10" s="1"/>
  <c r="H142" i="10"/>
  <c r="F142" i="10"/>
  <c r="E142" i="10"/>
  <c r="I142" i="10" s="1"/>
  <c r="D142" i="10"/>
  <c r="G142" i="10" s="1"/>
  <c r="L141" i="10"/>
  <c r="H141" i="10"/>
  <c r="F141" i="10"/>
  <c r="E141" i="10"/>
  <c r="I141" i="10" s="1"/>
  <c r="D141" i="10"/>
  <c r="G141" i="10" s="1"/>
  <c r="H140" i="10"/>
  <c r="G140" i="10"/>
  <c r="F140" i="10"/>
  <c r="E140" i="10"/>
  <c r="I140" i="10" s="1"/>
  <c r="D140" i="10"/>
  <c r="H139" i="10"/>
  <c r="F139" i="10"/>
  <c r="E139" i="10"/>
  <c r="I139" i="10" s="1"/>
  <c r="D139" i="10"/>
  <c r="G139" i="10" s="1"/>
  <c r="I138" i="10"/>
  <c r="H138" i="10"/>
  <c r="F138" i="10"/>
  <c r="E138" i="10"/>
  <c r="D138" i="10"/>
  <c r="G138" i="10" s="1"/>
  <c r="H137" i="10"/>
  <c r="F137" i="10"/>
  <c r="E137" i="10"/>
  <c r="I137" i="10" s="1"/>
  <c r="D137" i="10"/>
  <c r="G137" i="10" s="1"/>
  <c r="H136" i="10"/>
  <c r="F136" i="10"/>
  <c r="E136" i="10"/>
  <c r="D136" i="10"/>
  <c r="C127" i="10"/>
  <c r="B127" i="10"/>
  <c r="A127" i="10"/>
  <c r="H125" i="10"/>
  <c r="F125" i="10"/>
  <c r="E125" i="10"/>
  <c r="I125" i="10" s="1"/>
  <c r="D125" i="10"/>
  <c r="G125" i="10" s="1"/>
  <c r="H124" i="10"/>
  <c r="F124" i="10"/>
  <c r="E124" i="10"/>
  <c r="I124" i="10" s="1"/>
  <c r="D124" i="10"/>
  <c r="G124" i="10" s="1"/>
  <c r="H123" i="10"/>
  <c r="F123" i="10"/>
  <c r="E123" i="10"/>
  <c r="I123" i="10" s="1"/>
  <c r="D123" i="10"/>
  <c r="G123" i="10" s="1"/>
  <c r="H122" i="10"/>
  <c r="F122" i="10"/>
  <c r="E122" i="10"/>
  <c r="I122" i="10" s="1"/>
  <c r="D122" i="10"/>
  <c r="G122" i="10" s="1"/>
  <c r="H121" i="10"/>
  <c r="F121" i="10"/>
  <c r="E121" i="10"/>
  <c r="I121" i="10" s="1"/>
  <c r="D121" i="10"/>
  <c r="G121" i="10" s="1"/>
  <c r="I120" i="10"/>
  <c r="H120" i="10"/>
  <c r="F120" i="10"/>
  <c r="E120" i="10"/>
  <c r="D120" i="10"/>
  <c r="G120" i="10" s="1"/>
  <c r="L119" i="10"/>
  <c r="H119" i="10"/>
  <c r="F119" i="10"/>
  <c r="E119" i="10"/>
  <c r="I119" i="10" s="1"/>
  <c r="D119" i="10"/>
  <c r="G119" i="10" s="1"/>
  <c r="H118" i="10"/>
  <c r="F118" i="10"/>
  <c r="E118" i="10"/>
  <c r="I118" i="10" s="1"/>
  <c r="D118" i="10"/>
  <c r="G118" i="10" s="1"/>
  <c r="H117" i="10"/>
  <c r="F117" i="10"/>
  <c r="E117" i="10"/>
  <c r="I117" i="10" s="1"/>
  <c r="D117" i="10"/>
  <c r="G117" i="10" s="1"/>
  <c r="H116" i="10"/>
  <c r="F116" i="10"/>
  <c r="E116" i="10"/>
  <c r="I116" i="10" s="1"/>
  <c r="D116" i="10"/>
  <c r="G116" i="10" s="1"/>
  <c r="H115" i="10"/>
  <c r="F115" i="10"/>
  <c r="E115" i="10"/>
  <c r="I115" i="10" s="1"/>
  <c r="D115" i="10"/>
  <c r="G115" i="10" s="1"/>
  <c r="H114" i="10"/>
  <c r="F114" i="10"/>
  <c r="E114" i="10"/>
  <c r="I114" i="10" s="1"/>
  <c r="D114" i="10"/>
  <c r="G114" i="10" s="1"/>
  <c r="H113" i="10"/>
  <c r="F113" i="10"/>
  <c r="E113" i="10"/>
  <c r="I113" i="10" s="1"/>
  <c r="D113" i="10"/>
  <c r="G113" i="10" s="1"/>
  <c r="L112" i="10"/>
  <c r="H112" i="10"/>
  <c r="F112" i="10"/>
  <c r="E112" i="10"/>
  <c r="I112" i="10" s="1"/>
  <c r="D112" i="10"/>
  <c r="G112" i="10" s="1"/>
  <c r="H111" i="10"/>
  <c r="F111" i="10"/>
  <c r="E111" i="10"/>
  <c r="I111" i="10" s="1"/>
  <c r="D111" i="10"/>
  <c r="G111" i="10" s="1"/>
  <c r="H110" i="10"/>
  <c r="F110" i="10"/>
  <c r="E110" i="10"/>
  <c r="I110" i="10" s="1"/>
  <c r="D110" i="10"/>
  <c r="G110" i="10" s="1"/>
  <c r="H109" i="10"/>
  <c r="F109" i="10"/>
  <c r="E109" i="10"/>
  <c r="I109" i="10" s="1"/>
  <c r="D109" i="10"/>
  <c r="G109" i="10" s="1"/>
  <c r="H108" i="10"/>
  <c r="F108" i="10"/>
  <c r="E108" i="10"/>
  <c r="I108" i="10" s="1"/>
  <c r="D108" i="10"/>
  <c r="G108" i="10" s="1"/>
  <c r="H107" i="10"/>
  <c r="F107" i="10"/>
  <c r="E107" i="10"/>
  <c r="I107" i="10" s="1"/>
  <c r="D107" i="10"/>
  <c r="C98" i="10"/>
  <c r="B98" i="10"/>
  <c r="L90" i="10" s="1"/>
  <c r="A98" i="10"/>
  <c r="H96" i="10"/>
  <c r="F96" i="10"/>
  <c r="E96" i="10"/>
  <c r="I96" i="10" s="1"/>
  <c r="D96" i="10"/>
  <c r="G96" i="10" s="1"/>
  <c r="I95" i="10"/>
  <c r="H95" i="10"/>
  <c r="G95" i="10"/>
  <c r="F95" i="10"/>
  <c r="E95" i="10"/>
  <c r="D95" i="10"/>
  <c r="H94" i="10"/>
  <c r="F94" i="10"/>
  <c r="E94" i="10"/>
  <c r="I94" i="10" s="1"/>
  <c r="D94" i="10"/>
  <c r="G94" i="10" s="1"/>
  <c r="H93" i="10"/>
  <c r="F93" i="10"/>
  <c r="E93" i="10"/>
  <c r="I93" i="10" s="1"/>
  <c r="D93" i="10"/>
  <c r="G93" i="10" s="1"/>
  <c r="H92" i="10"/>
  <c r="F92" i="10"/>
  <c r="E92" i="10"/>
  <c r="I92" i="10" s="1"/>
  <c r="D92" i="10"/>
  <c r="G92" i="10" s="1"/>
  <c r="H91" i="10"/>
  <c r="F91" i="10"/>
  <c r="E91" i="10"/>
  <c r="I91" i="10" s="1"/>
  <c r="D91" i="10"/>
  <c r="G91" i="10" s="1"/>
  <c r="H90" i="10"/>
  <c r="F90" i="10"/>
  <c r="E90" i="10"/>
  <c r="I90" i="10" s="1"/>
  <c r="D90" i="10"/>
  <c r="G90" i="10" s="1"/>
  <c r="H89" i="10"/>
  <c r="F89" i="10"/>
  <c r="E89" i="10"/>
  <c r="I89" i="10" s="1"/>
  <c r="D89" i="10"/>
  <c r="G89" i="10" s="1"/>
  <c r="H88" i="10"/>
  <c r="F88" i="10"/>
  <c r="E88" i="10"/>
  <c r="I88" i="10" s="1"/>
  <c r="D88" i="10"/>
  <c r="G88" i="10" s="1"/>
  <c r="H87" i="10"/>
  <c r="F87" i="10"/>
  <c r="E87" i="10"/>
  <c r="I87" i="10" s="1"/>
  <c r="D87" i="10"/>
  <c r="G87" i="10" s="1"/>
  <c r="H86" i="10"/>
  <c r="F86" i="10"/>
  <c r="E86" i="10"/>
  <c r="I86" i="10" s="1"/>
  <c r="D86" i="10"/>
  <c r="G86" i="10" s="1"/>
  <c r="H85" i="10"/>
  <c r="F85" i="10"/>
  <c r="E85" i="10"/>
  <c r="I85" i="10" s="1"/>
  <c r="D85" i="10"/>
  <c r="G85" i="10" s="1"/>
  <c r="H84" i="10"/>
  <c r="F84" i="10"/>
  <c r="E84" i="10"/>
  <c r="I84" i="10" s="1"/>
  <c r="D84" i="10"/>
  <c r="G84" i="10" s="1"/>
  <c r="L83" i="10"/>
  <c r="H83" i="10"/>
  <c r="F83" i="10"/>
  <c r="E83" i="10"/>
  <c r="I83" i="10" s="1"/>
  <c r="D83" i="10"/>
  <c r="G83" i="10" s="1"/>
  <c r="H82" i="10"/>
  <c r="F82" i="10"/>
  <c r="E82" i="10"/>
  <c r="I82" i="10" s="1"/>
  <c r="D82" i="10"/>
  <c r="G82" i="10" s="1"/>
  <c r="H81" i="10"/>
  <c r="F81" i="10"/>
  <c r="E81" i="10"/>
  <c r="I81" i="10" s="1"/>
  <c r="D81" i="10"/>
  <c r="G81" i="10" s="1"/>
  <c r="H80" i="10"/>
  <c r="F80" i="10"/>
  <c r="E80" i="10"/>
  <c r="I80" i="10" s="1"/>
  <c r="D80" i="10"/>
  <c r="G80" i="10" s="1"/>
  <c r="H79" i="10"/>
  <c r="F79" i="10"/>
  <c r="E79" i="10"/>
  <c r="I79" i="10" s="1"/>
  <c r="D79" i="10"/>
  <c r="G79" i="10" s="1"/>
  <c r="H78" i="10"/>
  <c r="G78" i="10"/>
  <c r="F78" i="10"/>
  <c r="E78" i="10"/>
  <c r="I78" i="10" s="1"/>
  <c r="D78" i="10"/>
  <c r="C61" i="10"/>
  <c r="B61" i="10"/>
  <c r="L53" i="10" s="1"/>
  <c r="A61" i="10"/>
  <c r="I58" i="10"/>
  <c r="H58" i="10"/>
  <c r="F58" i="10"/>
  <c r="E58" i="10"/>
  <c r="D58" i="10"/>
  <c r="G58" i="10" s="1"/>
  <c r="H57" i="10"/>
  <c r="F57" i="10"/>
  <c r="E57" i="10"/>
  <c r="I57" i="10" s="1"/>
  <c r="D57" i="10"/>
  <c r="G57" i="10" s="1"/>
  <c r="H56" i="10"/>
  <c r="F56" i="10"/>
  <c r="E56" i="10"/>
  <c r="I56" i="10" s="1"/>
  <c r="D56" i="10"/>
  <c r="G56" i="10" s="1"/>
  <c r="H55" i="10"/>
  <c r="F55" i="10"/>
  <c r="E55" i="10"/>
  <c r="I55" i="10" s="1"/>
  <c r="D55" i="10"/>
  <c r="G55" i="10" s="1"/>
  <c r="H54" i="10"/>
  <c r="F54" i="10"/>
  <c r="E54" i="10"/>
  <c r="I54" i="10" s="1"/>
  <c r="D54" i="10"/>
  <c r="G54" i="10" s="1"/>
  <c r="H53" i="10"/>
  <c r="F53" i="10"/>
  <c r="E53" i="10"/>
  <c r="I53" i="10" s="1"/>
  <c r="D53" i="10"/>
  <c r="G53" i="10" s="1"/>
  <c r="H52" i="10"/>
  <c r="F52" i="10"/>
  <c r="E52" i="10"/>
  <c r="I52" i="10" s="1"/>
  <c r="D52" i="10"/>
  <c r="G52" i="10" s="1"/>
  <c r="H51" i="10"/>
  <c r="F51" i="10"/>
  <c r="E51" i="10"/>
  <c r="I51" i="10" s="1"/>
  <c r="D51" i="10"/>
  <c r="G51" i="10" s="1"/>
  <c r="H50" i="10"/>
  <c r="F50" i="10"/>
  <c r="E50" i="10"/>
  <c r="I50" i="10" s="1"/>
  <c r="D50" i="10"/>
  <c r="G50" i="10" s="1"/>
  <c r="I49" i="10"/>
  <c r="H49" i="10"/>
  <c r="F49" i="10"/>
  <c r="E49" i="10"/>
  <c r="D49" i="10"/>
  <c r="G49" i="10" s="1"/>
  <c r="H48" i="10"/>
  <c r="F48" i="10"/>
  <c r="E48" i="10"/>
  <c r="I48" i="10" s="1"/>
  <c r="D48" i="10"/>
  <c r="G48" i="10" s="1"/>
  <c r="H47" i="10"/>
  <c r="F47" i="10"/>
  <c r="E47" i="10"/>
  <c r="I47" i="10" s="1"/>
  <c r="D47" i="10"/>
  <c r="G47" i="10" s="1"/>
  <c r="L46" i="10"/>
  <c r="H46" i="10"/>
  <c r="G46" i="10"/>
  <c r="F46" i="10"/>
  <c r="E46" i="10"/>
  <c r="I46" i="10" s="1"/>
  <c r="D46" i="10"/>
  <c r="H45" i="10"/>
  <c r="F45" i="10"/>
  <c r="E45" i="10"/>
  <c r="I45" i="10" s="1"/>
  <c r="D45" i="10"/>
  <c r="G45" i="10" s="1"/>
  <c r="I44" i="10"/>
  <c r="H44" i="10"/>
  <c r="F44" i="10"/>
  <c r="E44" i="10"/>
  <c r="D44" i="10"/>
  <c r="G44" i="10" s="1"/>
  <c r="H43" i="10"/>
  <c r="G43" i="10"/>
  <c r="F43" i="10"/>
  <c r="E43" i="10"/>
  <c r="D43" i="10"/>
  <c r="H42" i="10"/>
  <c r="F42" i="10"/>
  <c r="E42" i="10"/>
  <c r="I42" i="10" s="1"/>
  <c r="D42" i="10"/>
  <c r="G42" i="10" s="1"/>
  <c r="H41" i="10"/>
  <c r="G41" i="10"/>
  <c r="F41" i="10"/>
  <c r="E41" i="10"/>
  <c r="I41" i="10" s="1"/>
  <c r="D41" i="10"/>
  <c r="C32" i="10"/>
  <c r="B32" i="10"/>
  <c r="L24" i="10" s="1"/>
  <c r="A32" i="10"/>
  <c r="I29" i="10"/>
  <c r="H29" i="10"/>
  <c r="F29" i="10"/>
  <c r="E29" i="10"/>
  <c r="D29" i="10"/>
  <c r="G29" i="10" s="1"/>
  <c r="H28" i="10"/>
  <c r="F28" i="10"/>
  <c r="E28" i="10"/>
  <c r="I28" i="10" s="1"/>
  <c r="D28" i="10"/>
  <c r="G28" i="10" s="1"/>
  <c r="I27" i="10"/>
  <c r="H27" i="10"/>
  <c r="F27" i="10"/>
  <c r="E27" i="10"/>
  <c r="D27" i="10"/>
  <c r="G27" i="10" s="1"/>
  <c r="H26" i="10"/>
  <c r="F26" i="10"/>
  <c r="E26" i="10"/>
  <c r="I26" i="10" s="1"/>
  <c r="D26" i="10"/>
  <c r="G26" i="10" s="1"/>
  <c r="H25" i="10"/>
  <c r="F25" i="10"/>
  <c r="E25" i="10"/>
  <c r="I25" i="10" s="1"/>
  <c r="D25" i="10"/>
  <c r="G25" i="10" s="1"/>
  <c r="H24" i="10"/>
  <c r="F24" i="10"/>
  <c r="E24" i="10"/>
  <c r="I24" i="10" s="1"/>
  <c r="D24" i="10"/>
  <c r="G24" i="10" s="1"/>
  <c r="H23" i="10"/>
  <c r="F23" i="10"/>
  <c r="E23" i="10"/>
  <c r="I23" i="10" s="1"/>
  <c r="D23" i="10"/>
  <c r="G23" i="10" s="1"/>
  <c r="H22" i="10"/>
  <c r="F22" i="10"/>
  <c r="E22" i="10"/>
  <c r="I22" i="10" s="1"/>
  <c r="D22" i="10"/>
  <c r="G22" i="10" s="1"/>
  <c r="H21" i="10"/>
  <c r="F21" i="10"/>
  <c r="E21" i="10"/>
  <c r="I21" i="10" s="1"/>
  <c r="D21" i="10"/>
  <c r="G21" i="10" s="1"/>
  <c r="H20" i="10"/>
  <c r="G20" i="10"/>
  <c r="F20" i="10"/>
  <c r="E20" i="10"/>
  <c r="I20" i="10" s="1"/>
  <c r="D20" i="10"/>
  <c r="H19" i="10"/>
  <c r="F19" i="10"/>
  <c r="E19" i="10"/>
  <c r="I19" i="10" s="1"/>
  <c r="D19" i="10"/>
  <c r="G19" i="10" s="1"/>
  <c r="I18" i="10"/>
  <c r="H18" i="10"/>
  <c r="F18" i="10"/>
  <c r="E18" i="10"/>
  <c r="D18" i="10"/>
  <c r="G18" i="10" s="1"/>
  <c r="L17" i="10"/>
  <c r="H17" i="10"/>
  <c r="F17" i="10"/>
  <c r="E17" i="10"/>
  <c r="I17" i="10" s="1"/>
  <c r="D17" i="10"/>
  <c r="G17" i="10" s="1"/>
  <c r="H16" i="10"/>
  <c r="F16" i="10"/>
  <c r="E16" i="10"/>
  <c r="I16" i="10" s="1"/>
  <c r="D16" i="10"/>
  <c r="G16" i="10" s="1"/>
  <c r="I15" i="10"/>
  <c r="H15" i="10"/>
  <c r="G15" i="10"/>
  <c r="F15" i="10"/>
  <c r="E15" i="10"/>
  <c r="D15" i="10"/>
  <c r="H14" i="10"/>
  <c r="F14" i="10"/>
  <c r="E14" i="10"/>
  <c r="I14" i="10" s="1"/>
  <c r="D14" i="10"/>
  <c r="G14" i="10" s="1"/>
  <c r="H13" i="10"/>
  <c r="F13" i="10"/>
  <c r="E13" i="10"/>
  <c r="I13" i="10" s="1"/>
  <c r="D13" i="10"/>
  <c r="G13" i="10" s="1"/>
  <c r="H12" i="10"/>
  <c r="F12" i="10"/>
  <c r="E12" i="10"/>
  <c r="I12" i="10" s="1"/>
  <c r="D12" i="10"/>
  <c r="G12" i="10" s="1"/>
  <c r="G221" i="7"/>
  <c r="F221" i="7"/>
  <c r="G220" i="7"/>
  <c r="F220" i="7"/>
  <c r="G219" i="7"/>
  <c r="F219" i="7"/>
  <c r="G218" i="7"/>
  <c r="K103" i="7"/>
  <c r="M103" i="7" s="1"/>
  <c r="M106" i="7"/>
  <c r="M105" i="7"/>
  <c r="M104" i="7"/>
  <c r="M102" i="7"/>
  <c r="L103" i="7"/>
  <c r="L104" i="7"/>
  <c r="L105" i="7"/>
  <c r="L106" i="7"/>
  <c r="L102" i="7"/>
  <c r="K102" i="7"/>
  <c r="L98" i="7"/>
  <c r="K98" i="7"/>
  <c r="J98" i="7"/>
  <c r="M95" i="7"/>
  <c r="L95" i="7"/>
  <c r="K95" i="7"/>
  <c r="M92" i="7"/>
  <c r="K92" i="7"/>
  <c r="M85" i="7"/>
  <c r="M86" i="7"/>
  <c r="M87" i="7"/>
  <c r="M88" i="7"/>
  <c r="M84" i="7"/>
  <c r="L85" i="7"/>
  <c r="L86" i="7"/>
  <c r="L87" i="7"/>
  <c r="L88" i="7"/>
  <c r="L84" i="7"/>
  <c r="K85" i="7"/>
  <c r="K86" i="7"/>
  <c r="K87" i="7"/>
  <c r="K88" i="7"/>
  <c r="K84" i="7"/>
  <c r="M81" i="7"/>
  <c r="M80" i="7"/>
  <c r="M79" i="7"/>
  <c r="M78" i="7"/>
  <c r="M77" i="7"/>
  <c r="K81" i="7"/>
  <c r="L81" i="7"/>
  <c r="L79" i="7"/>
  <c r="K79" i="7"/>
  <c r="L80" i="7"/>
  <c r="L78" i="7"/>
  <c r="K80" i="7"/>
  <c r="K78" i="7"/>
  <c r="L77" i="7"/>
  <c r="K77" i="7"/>
  <c r="M74" i="7"/>
  <c r="M73" i="7"/>
  <c r="M72" i="7"/>
  <c r="M71" i="7"/>
  <c r="M70" i="7"/>
  <c r="L74" i="7"/>
  <c r="L73" i="7"/>
  <c r="L72" i="7"/>
  <c r="L71" i="7"/>
  <c r="L70" i="7"/>
  <c r="K74" i="7"/>
  <c r="K73" i="7"/>
  <c r="K72" i="7"/>
  <c r="K71" i="7"/>
  <c r="K70" i="7"/>
  <c r="G24" i="12" l="1"/>
  <c r="D127" i="10"/>
  <c r="D156" i="10"/>
  <c r="F61" i="10"/>
  <c r="D98" i="10"/>
  <c r="F127" i="10"/>
  <c r="E156" i="10"/>
  <c r="L143" i="10" s="1"/>
  <c r="L145" i="10" s="1"/>
  <c r="F32" i="10"/>
  <c r="D61" i="10"/>
  <c r="H61" i="10"/>
  <c r="L55" i="10" s="1"/>
  <c r="G107" i="10"/>
  <c r="F156" i="10"/>
  <c r="D32" i="10"/>
  <c r="H32" i="10"/>
  <c r="L26" i="10" s="1"/>
  <c r="F98" i="10"/>
  <c r="H127" i="10"/>
  <c r="L121" i="10" s="1"/>
  <c r="G136" i="10"/>
  <c r="G156" i="10" s="1"/>
  <c r="H156" i="10"/>
  <c r="L150" i="10" s="1"/>
  <c r="E61" i="10"/>
  <c r="H98" i="10"/>
  <c r="I136" i="10"/>
  <c r="E50" i="11"/>
  <c r="I50" i="11"/>
  <c r="F24" i="11"/>
  <c r="I24" i="11"/>
  <c r="J12" i="11"/>
  <c r="J24" i="11" s="1"/>
  <c r="G24" i="11"/>
  <c r="G50" i="11"/>
  <c r="H38" i="11"/>
  <c r="H50" i="11" s="1"/>
  <c r="F50" i="12"/>
  <c r="I24" i="12"/>
  <c r="M26" i="12" s="1"/>
  <c r="F24" i="12"/>
  <c r="M19" i="12" s="1"/>
  <c r="M21" i="12" s="1"/>
  <c r="G50" i="12"/>
  <c r="I50" i="12"/>
  <c r="M52" i="12" s="1"/>
  <c r="X50" i="12"/>
  <c r="AB52" i="12" s="1"/>
  <c r="J38" i="12"/>
  <c r="J50" i="12" s="1"/>
  <c r="T50" i="12"/>
  <c r="AC84" i="12"/>
  <c r="AD84" i="12" s="1"/>
  <c r="E24" i="12"/>
  <c r="U50" i="12"/>
  <c r="H24" i="12"/>
  <c r="H50" i="12"/>
  <c r="AB68" i="12"/>
  <c r="M50" i="12"/>
  <c r="E50" i="12"/>
  <c r="W38" i="12"/>
  <c r="W50" i="12" s="1"/>
  <c r="J14" i="12"/>
  <c r="J24" i="12" s="1"/>
  <c r="Y38" i="12"/>
  <c r="Y50" i="12" s="1"/>
  <c r="M26" i="11"/>
  <c r="J50" i="11"/>
  <c r="H24" i="11"/>
  <c r="M52" i="11"/>
  <c r="F50" i="11"/>
  <c r="M45" i="11" s="1"/>
  <c r="M47" i="11" s="1"/>
  <c r="E24" i="11"/>
  <c r="M19" i="11" s="1"/>
  <c r="M21" i="11" s="1"/>
  <c r="I127" i="10"/>
  <c r="I32" i="10"/>
  <c r="G98" i="10"/>
  <c r="I98" i="10"/>
  <c r="G127" i="10"/>
  <c r="G61" i="10"/>
  <c r="L92" i="10"/>
  <c r="I156" i="10"/>
  <c r="G32" i="10"/>
  <c r="E32" i="10"/>
  <c r="E127" i="10"/>
  <c r="L114" i="10" s="1"/>
  <c r="L116" i="10" s="1"/>
  <c r="E98" i="10"/>
  <c r="L85" i="10" s="1"/>
  <c r="L87" i="10" s="1"/>
  <c r="I43" i="10"/>
  <c r="I61" i="10" s="1"/>
  <c r="C23" i="8"/>
  <c r="N57" i="7"/>
  <c r="O57" i="7"/>
  <c r="M56" i="7"/>
  <c r="M55" i="7"/>
  <c r="M51" i="7"/>
  <c r="M50" i="7"/>
  <c r="C8" i="8"/>
  <c r="C6" i="8"/>
  <c r="L19" i="10" l="1"/>
  <c r="L21" i="10" s="1"/>
  <c r="M45" i="12"/>
  <c r="M47" i="12" s="1"/>
  <c r="M12" i="12"/>
  <c r="M14" i="12" s="1"/>
  <c r="M28" i="12" s="1"/>
  <c r="N28" i="12" s="1"/>
  <c r="L78" i="10"/>
  <c r="L80" i="10" s="1"/>
  <c r="L94" i="10" s="1"/>
  <c r="L48" i="10"/>
  <c r="L50" i="10" s="1"/>
  <c r="L107" i="10"/>
  <c r="L109" i="10" s="1"/>
  <c r="L123" i="10" s="1"/>
  <c r="L136" i="10"/>
  <c r="L138" i="10" s="1"/>
  <c r="L152" i="10" s="1"/>
  <c r="M152" i="10" s="1"/>
  <c r="M123" i="10"/>
  <c r="L41" i="10"/>
  <c r="L43" i="10" s="1"/>
  <c r="L57" i="10" s="1"/>
  <c r="M57" i="10" s="1"/>
  <c r="AB45" i="12"/>
  <c r="AB47" i="12" s="1"/>
  <c r="M38" i="12"/>
  <c r="M40" i="12" s="1"/>
  <c r="M54" i="12" s="1"/>
  <c r="N54" i="12" s="1"/>
  <c r="AB62" i="12"/>
  <c r="Y86" i="12"/>
  <c r="R85" i="12" s="1"/>
  <c r="P85" i="12" s="1"/>
  <c r="P97" i="12" s="1"/>
  <c r="P99" i="12" s="1"/>
  <c r="P104" i="12" s="1"/>
  <c r="R104" i="12" s="1"/>
  <c r="M71" i="12" s="1"/>
  <c r="R83" i="12"/>
  <c r="M68" i="12"/>
  <c r="AB38" i="12"/>
  <c r="AB40" i="12" s="1"/>
  <c r="AB54" i="12" s="1"/>
  <c r="AB56" i="12" s="1"/>
  <c r="M62" i="12"/>
  <c r="M12" i="11"/>
  <c r="M14" i="11" s="1"/>
  <c r="M28" i="11" s="1"/>
  <c r="N28" i="11" s="1"/>
  <c r="M38" i="11"/>
  <c r="M40" i="11" s="1"/>
  <c r="M54" i="11" s="1"/>
  <c r="N54" i="11" s="1"/>
  <c r="L165" i="10"/>
  <c r="M94" i="10"/>
  <c r="L12" i="10"/>
  <c r="L14" i="10" s="1"/>
  <c r="L28" i="10" s="1"/>
  <c r="L30" i="10" s="1"/>
  <c r="M30" i="10" s="1"/>
  <c r="L125" i="10"/>
  <c r="M125" i="10" s="1"/>
  <c r="L66" i="10"/>
  <c r="L154" i="10"/>
  <c r="M154" i="10" s="1"/>
  <c r="L96" i="10"/>
  <c r="L163" i="10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7" i="5"/>
  <c r="M248" i="5"/>
  <c r="M249" i="5"/>
  <c r="M250" i="5"/>
  <c r="M251" i="5"/>
  <c r="M252" i="5"/>
  <c r="M253" i="5"/>
  <c r="M254" i="5"/>
  <c r="M255" i="5"/>
  <c r="M256" i="5"/>
  <c r="M257" i="5"/>
  <c r="M258" i="5"/>
  <c r="M259" i="5"/>
  <c r="M260" i="5"/>
  <c r="M261" i="5"/>
  <c r="M262" i="5"/>
  <c r="M263" i="5"/>
  <c r="M264" i="5"/>
  <c r="M265" i="5"/>
  <c r="M266" i="5"/>
  <c r="M267" i="5"/>
  <c r="M268" i="5"/>
  <c r="M269" i="5"/>
  <c r="M270" i="5"/>
  <c r="M271" i="5"/>
  <c r="M272" i="5"/>
  <c r="M273" i="5"/>
  <c r="M274" i="5"/>
  <c r="M275" i="5"/>
  <c r="M276" i="5"/>
  <c r="M277" i="5"/>
  <c r="M278" i="5"/>
  <c r="M279" i="5"/>
  <c r="M280" i="5"/>
  <c r="M281" i="5"/>
  <c r="M282" i="5"/>
  <c r="M283" i="5"/>
  <c r="M284" i="5"/>
  <c r="M285" i="5"/>
  <c r="M286" i="5"/>
  <c r="M287" i="5"/>
  <c r="M288" i="5"/>
  <c r="M289" i="5"/>
  <c r="M290" i="5"/>
  <c r="M291" i="5"/>
  <c r="M292" i="5"/>
  <c r="M293" i="5"/>
  <c r="M294" i="5"/>
  <c r="M295" i="5"/>
  <c r="M296" i="5"/>
  <c r="M297" i="5"/>
  <c r="M298" i="5"/>
  <c r="M299" i="5"/>
  <c r="M300" i="5"/>
  <c r="M3" i="5"/>
  <c r="I7" i="6"/>
  <c r="K50" i="7"/>
  <c r="K55" i="7"/>
  <c r="K56" i="7"/>
  <c r="K51" i="7"/>
  <c r="L47" i="7"/>
  <c r="K47" i="7"/>
  <c r="L46" i="7"/>
  <c r="K46" i="7"/>
  <c r="L45" i="7"/>
  <c r="K45" i="7"/>
  <c r="L44" i="7"/>
  <c r="K44" i="7"/>
  <c r="L41" i="7"/>
  <c r="L40" i="7"/>
  <c r="L39" i="7"/>
  <c r="L38" i="7"/>
  <c r="K41" i="7"/>
  <c r="K40" i="7"/>
  <c r="K39" i="7"/>
  <c r="K38" i="7"/>
  <c r="I6" i="6"/>
  <c r="H6" i="6"/>
  <c r="I4" i="6"/>
  <c r="H4" i="6"/>
  <c r="M30" i="12" l="1"/>
  <c r="L59" i="10"/>
  <c r="M59" i="10" s="1"/>
  <c r="M30" i="11"/>
  <c r="N30" i="11" s="1"/>
  <c r="M64" i="12"/>
  <c r="AB66" i="12"/>
  <c r="AC66" i="12" s="1"/>
  <c r="AC56" i="12"/>
  <c r="M56" i="12"/>
  <c r="N56" i="12" s="1"/>
  <c r="V83" i="12"/>
  <c r="P83" i="12"/>
  <c r="N30" i="12"/>
  <c r="AC54" i="12"/>
  <c r="AB64" i="12"/>
  <c r="M56" i="11"/>
  <c r="N56" i="11" s="1"/>
  <c r="M165" i="10"/>
  <c r="L167" i="10"/>
  <c r="M167" i="10" s="1"/>
  <c r="M96" i="10"/>
  <c r="L68" i="10"/>
  <c r="M68" i="10" s="1"/>
  <c r="C4" i="10" s="1"/>
  <c r="M28" i="10"/>
  <c r="C20" i="8"/>
  <c r="C14" i="8"/>
  <c r="C25" i="8"/>
  <c r="C16" i="8"/>
  <c r="C7" i="8"/>
  <c r="C5" i="8"/>
  <c r="C39" i="8"/>
  <c r="C9" i="8"/>
  <c r="C27" i="8"/>
  <c r="C35" i="8"/>
  <c r="C12" i="8"/>
  <c r="C40" i="8"/>
  <c r="C33" i="8"/>
  <c r="C41" i="8"/>
  <c r="C10" i="8"/>
  <c r="C38" i="8"/>
  <c r="C13" i="8"/>
  <c r="C43" i="8"/>
  <c r="C19" i="8"/>
  <c r="C3" i="8"/>
  <c r="C24" i="8"/>
  <c r="C32" i="8"/>
  <c r="C22" i="8"/>
  <c r="C50" i="8" s="1"/>
  <c r="K6" i="6" s="1"/>
  <c r="C29" i="8"/>
  <c r="C28" i="8"/>
  <c r="C26" i="8"/>
  <c r="C30" i="8"/>
  <c r="C42" i="8"/>
  <c r="C31" i="8"/>
  <c r="K52" i="7"/>
  <c r="K42" i="7"/>
  <c r="L42" i="7"/>
  <c r="M42" i="7" s="1"/>
  <c r="L48" i="7"/>
  <c r="M57" i="7" s="1"/>
  <c r="M58" i="7" s="1"/>
  <c r="K48" i="7"/>
  <c r="M48" i="7" s="1"/>
  <c r="K57" i="7"/>
  <c r="P35" i="8" l="1"/>
  <c r="P38" i="8"/>
  <c r="P42" i="8"/>
  <c r="P41" i="8"/>
  <c r="D4" i="10"/>
  <c r="P40" i="8"/>
  <c r="P39" i="8"/>
  <c r="P37" i="8"/>
  <c r="P36" i="8"/>
  <c r="C48" i="8"/>
  <c r="K4" i="6" s="1"/>
  <c r="C47" i="8"/>
  <c r="K3" i="6" s="1"/>
  <c r="C49" i="8"/>
  <c r="K5" i="6" s="1"/>
  <c r="L70" i="10"/>
  <c r="M70" i="10" s="1"/>
  <c r="P89" i="12"/>
  <c r="P91" i="12" s="1"/>
  <c r="P87" i="12"/>
  <c r="P95" i="12"/>
  <c r="AB69" i="12"/>
  <c r="AC64" i="12"/>
  <c r="M66" i="12"/>
  <c r="N66" i="12" s="1"/>
  <c r="M69" i="12"/>
  <c r="M73" i="12" s="1"/>
  <c r="N64" i="12"/>
  <c r="K58" i="7"/>
  <c r="M52" i="7"/>
  <c r="P3" i="8" l="1"/>
  <c r="N73" i="12"/>
  <c r="C5" i="12" s="1"/>
  <c r="M75" i="12"/>
  <c r="N75" i="12" s="1"/>
  <c r="P106" i="12"/>
  <c r="R106" i="12" s="1"/>
  <c r="AB71" i="12" s="1"/>
  <c r="AB73" i="12" s="1"/>
  <c r="M53" i="7"/>
  <c r="G217" i="7" s="1"/>
  <c r="O52" i="7"/>
  <c r="N52" i="7"/>
  <c r="F218" i="7"/>
  <c r="K53" i="7"/>
  <c r="I5" i="8" l="1"/>
  <c r="I8" i="8"/>
  <c r="I9" i="8"/>
  <c r="I6" i="8"/>
  <c r="I7" i="8"/>
  <c r="D5" i="12"/>
  <c r="I3" i="8"/>
  <c r="AC73" i="12"/>
  <c r="C4" i="12" s="1"/>
  <c r="AB75" i="12"/>
  <c r="AC75" i="12" s="1"/>
  <c r="G215" i="7"/>
  <c r="G216" i="7"/>
  <c r="G214" i="7"/>
  <c r="F216" i="7"/>
  <c r="F215" i="7"/>
  <c r="F214" i="7"/>
  <c r="F217" i="7"/>
  <c r="P8" i="8" l="1"/>
  <c r="P7" i="8"/>
  <c r="P6" i="8"/>
  <c r="P5" i="8"/>
  <c r="D4" i="12"/>
  <c r="P9" i="8"/>
  <c r="G4" i="6"/>
  <c r="G5" i="6"/>
  <c r="G6" i="6"/>
  <c r="G7" i="6"/>
  <c r="G3" i="6"/>
  <c r="D3" i="6"/>
  <c r="D7" i="6"/>
  <c r="D6" i="6"/>
  <c r="D5" i="6"/>
  <c r="D4" i="6"/>
  <c r="C7" i="6"/>
  <c r="C6" i="6"/>
  <c r="C5" i="6"/>
  <c r="C4" i="6"/>
  <c r="C3" i="6"/>
  <c r="E3" i="6" s="1"/>
  <c r="M31" i="7"/>
  <c r="M30" i="7"/>
  <c r="M29" i="7"/>
  <c r="M28" i="7"/>
  <c r="M27" i="7"/>
  <c r="K32" i="7"/>
  <c r="K31" i="7"/>
  <c r="K30" i="7"/>
  <c r="K29" i="7"/>
  <c r="K28" i="7"/>
  <c r="K27" i="7"/>
  <c r="K10" i="7"/>
  <c r="K9" i="7"/>
  <c r="K8" i="7"/>
  <c r="K7" i="7"/>
  <c r="K6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F148" i="5"/>
  <c r="H148" i="5" s="1"/>
  <c r="G148" i="5"/>
  <c r="F149" i="5"/>
  <c r="G149" i="5"/>
  <c r="F150" i="5"/>
  <c r="H150" i="5" s="1"/>
  <c r="G150" i="5"/>
  <c r="F151" i="5"/>
  <c r="H151" i="5" s="1"/>
  <c r="G151" i="5"/>
  <c r="F152" i="5"/>
  <c r="J152" i="5" s="1"/>
  <c r="G152" i="5"/>
  <c r="F153" i="5"/>
  <c r="J153" i="5" s="1"/>
  <c r="G153" i="5"/>
  <c r="F154" i="5"/>
  <c r="H154" i="5" s="1"/>
  <c r="G154" i="5"/>
  <c r="F155" i="5"/>
  <c r="H155" i="5" s="1"/>
  <c r="G155" i="5"/>
  <c r="F156" i="5"/>
  <c r="H156" i="5" s="1"/>
  <c r="G156" i="5"/>
  <c r="F157" i="5"/>
  <c r="G157" i="5"/>
  <c r="F158" i="5"/>
  <c r="H158" i="5" s="1"/>
  <c r="G158" i="5"/>
  <c r="F159" i="5"/>
  <c r="G159" i="5"/>
  <c r="F183" i="5"/>
  <c r="H183" i="5" s="1"/>
  <c r="G183" i="5"/>
  <c r="F184" i="5"/>
  <c r="J184" i="5" s="1"/>
  <c r="G184" i="5"/>
  <c r="F185" i="5"/>
  <c r="H185" i="5" s="1"/>
  <c r="G185" i="5"/>
  <c r="F186" i="5"/>
  <c r="H186" i="5" s="1"/>
  <c r="G186" i="5"/>
  <c r="F187" i="5"/>
  <c r="J187" i="5" s="1"/>
  <c r="G187" i="5"/>
  <c r="F190" i="5"/>
  <c r="H190" i="5" s="1"/>
  <c r="G190" i="5"/>
  <c r="F191" i="5"/>
  <c r="H191" i="5" s="1"/>
  <c r="G191" i="5"/>
  <c r="F193" i="5"/>
  <c r="H193" i="5" s="1"/>
  <c r="G193" i="5"/>
  <c r="F194" i="5"/>
  <c r="J194" i="5" s="1"/>
  <c r="G194" i="5"/>
  <c r="F195" i="5"/>
  <c r="J195" i="5" s="1"/>
  <c r="G195" i="5"/>
  <c r="F197" i="5"/>
  <c r="G197" i="5"/>
  <c r="F198" i="5"/>
  <c r="H198" i="5" s="1"/>
  <c r="G198" i="5"/>
  <c r="F199" i="5"/>
  <c r="H199" i="5" s="1"/>
  <c r="G199" i="5"/>
  <c r="F200" i="5"/>
  <c r="G200" i="5"/>
  <c r="F201" i="5"/>
  <c r="H201" i="5" s="1"/>
  <c r="G201" i="5"/>
  <c r="F202" i="5"/>
  <c r="G202" i="5"/>
  <c r="F203" i="5"/>
  <c r="J203" i="5" s="1"/>
  <c r="G203" i="5"/>
  <c r="F204" i="5"/>
  <c r="H204" i="5" s="1"/>
  <c r="G204" i="5"/>
  <c r="F205" i="5"/>
  <c r="G205" i="5"/>
  <c r="F206" i="5"/>
  <c r="H206" i="5" s="1"/>
  <c r="G206" i="5"/>
  <c r="F207" i="5"/>
  <c r="H207" i="5" s="1"/>
  <c r="G207" i="5"/>
  <c r="F208" i="5"/>
  <c r="H208" i="5" s="1"/>
  <c r="G208" i="5"/>
  <c r="F209" i="5"/>
  <c r="J209" i="5" s="1"/>
  <c r="G209" i="5"/>
  <c r="F210" i="5"/>
  <c r="J210" i="5" s="1"/>
  <c r="G210" i="5"/>
  <c r="F211" i="5"/>
  <c r="J211" i="5" s="1"/>
  <c r="G211" i="5"/>
  <c r="F212" i="5"/>
  <c r="H212" i="5" s="1"/>
  <c r="G212" i="5"/>
  <c r="F213" i="5"/>
  <c r="G213" i="5"/>
  <c r="F214" i="5"/>
  <c r="H214" i="5" s="1"/>
  <c r="G214" i="5"/>
  <c r="F215" i="5"/>
  <c r="H215" i="5" s="1"/>
  <c r="G215" i="5"/>
  <c r="F216" i="5"/>
  <c r="H216" i="5" s="1"/>
  <c r="G216" i="5"/>
  <c r="F217" i="5"/>
  <c r="G217" i="5"/>
  <c r="F218" i="5"/>
  <c r="H218" i="5" s="1"/>
  <c r="G218" i="5"/>
  <c r="F219" i="5"/>
  <c r="H219" i="5" s="1"/>
  <c r="G219" i="5"/>
  <c r="F220" i="5"/>
  <c r="H220" i="5" s="1"/>
  <c r="G220" i="5"/>
  <c r="F221" i="5"/>
  <c r="G221" i="5"/>
  <c r="F222" i="5"/>
  <c r="H222" i="5" s="1"/>
  <c r="G222" i="5"/>
  <c r="F223" i="5"/>
  <c r="H223" i="5" s="1"/>
  <c r="G223" i="5"/>
  <c r="F224" i="5"/>
  <c r="H224" i="5" s="1"/>
  <c r="G224" i="5"/>
  <c r="F225" i="5"/>
  <c r="H225" i="5" s="1"/>
  <c r="G225" i="5"/>
  <c r="F226" i="5"/>
  <c r="H226" i="5" s="1"/>
  <c r="G226" i="5"/>
  <c r="F227" i="5"/>
  <c r="J227" i="5" s="1"/>
  <c r="G227" i="5"/>
  <c r="F228" i="5"/>
  <c r="H228" i="5" s="1"/>
  <c r="G228" i="5"/>
  <c r="F229" i="5"/>
  <c r="G229" i="5"/>
  <c r="F230" i="5"/>
  <c r="G230" i="5"/>
  <c r="F231" i="5"/>
  <c r="H231" i="5" s="1"/>
  <c r="G231" i="5"/>
  <c r="F232" i="5"/>
  <c r="J232" i="5" s="1"/>
  <c r="G232" i="5"/>
  <c r="F233" i="5"/>
  <c r="H233" i="5" s="1"/>
  <c r="G233" i="5"/>
  <c r="F234" i="5"/>
  <c r="H234" i="5" s="1"/>
  <c r="G234" i="5"/>
  <c r="F235" i="5"/>
  <c r="J235" i="5" s="1"/>
  <c r="G235" i="5"/>
  <c r="F236" i="5"/>
  <c r="H236" i="5" s="1"/>
  <c r="G236" i="5"/>
  <c r="F237" i="5"/>
  <c r="G237" i="5"/>
  <c r="F238" i="5"/>
  <c r="G238" i="5"/>
  <c r="F239" i="5"/>
  <c r="H239" i="5" s="1"/>
  <c r="G239" i="5"/>
  <c r="F240" i="5"/>
  <c r="J240" i="5" s="1"/>
  <c r="G240" i="5"/>
  <c r="F241" i="5"/>
  <c r="H241" i="5" s="1"/>
  <c r="G241" i="5"/>
  <c r="F242" i="5"/>
  <c r="H242" i="5" s="1"/>
  <c r="G242" i="5"/>
  <c r="F244" i="5"/>
  <c r="H244" i="5" s="1"/>
  <c r="G244" i="5"/>
  <c r="F245" i="5"/>
  <c r="G245" i="5"/>
  <c r="F246" i="5"/>
  <c r="G246" i="5"/>
  <c r="F247" i="5"/>
  <c r="H247" i="5" s="1"/>
  <c r="G247" i="5"/>
  <c r="F248" i="5"/>
  <c r="J248" i="5" s="1"/>
  <c r="G248" i="5"/>
  <c r="F249" i="5"/>
  <c r="G249" i="5"/>
  <c r="F250" i="5"/>
  <c r="H250" i="5" s="1"/>
  <c r="G250" i="5"/>
  <c r="F251" i="5"/>
  <c r="J251" i="5" s="1"/>
  <c r="G251" i="5"/>
  <c r="F252" i="5"/>
  <c r="H252" i="5" s="1"/>
  <c r="G252" i="5"/>
  <c r="F253" i="5"/>
  <c r="G253" i="5"/>
  <c r="F254" i="5"/>
  <c r="G254" i="5"/>
  <c r="F255" i="5"/>
  <c r="J255" i="5" s="1"/>
  <c r="G255" i="5"/>
  <c r="F256" i="5"/>
  <c r="H256" i="5" s="1"/>
  <c r="G256" i="5"/>
  <c r="F257" i="5"/>
  <c r="H257" i="5" s="1"/>
  <c r="G257" i="5"/>
  <c r="F258" i="5"/>
  <c r="H258" i="5" s="1"/>
  <c r="G258" i="5"/>
  <c r="F259" i="5"/>
  <c r="H259" i="5" s="1"/>
  <c r="G259" i="5"/>
  <c r="F260" i="5"/>
  <c r="H260" i="5" s="1"/>
  <c r="G260" i="5"/>
  <c r="F261" i="5"/>
  <c r="G261" i="5"/>
  <c r="F262" i="5"/>
  <c r="G262" i="5"/>
  <c r="F263" i="5"/>
  <c r="J263" i="5" s="1"/>
  <c r="G263" i="5"/>
  <c r="F264" i="5"/>
  <c r="G264" i="5"/>
  <c r="F265" i="5"/>
  <c r="J265" i="5" s="1"/>
  <c r="G265" i="5"/>
  <c r="F266" i="5"/>
  <c r="H266" i="5" s="1"/>
  <c r="G266" i="5"/>
  <c r="F267" i="5"/>
  <c r="H267" i="5" s="1"/>
  <c r="G267" i="5"/>
  <c r="F268" i="5"/>
  <c r="H268" i="5" s="1"/>
  <c r="G268" i="5"/>
  <c r="F269" i="5"/>
  <c r="G269" i="5"/>
  <c r="F270" i="5"/>
  <c r="G270" i="5"/>
  <c r="F271" i="5"/>
  <c r="J271" i="5" s="1"/>
  <c r="G271" i="5"/>
  <c r="F272" i="5"/>
  <c r="H272" i="5" s="1"/>
  <c r="G272" i="5"/>
  <c r="F273" i="5"/>
  <c r="J273" i="5" s="1"/>
  <c r="G273" i="5"/>
  <c r="F274" i="5"/>
  <c r="H274" i="5" s="1"/>
  <c r="G274" i="5"/>
  <c r="F275" i="5"/>
  <c r="H275" i="5" s="1"/>
  <c r="G275" i="5"/>
  <c r="F276" i="5"/>
  <c r="H276" i="5" s="1"/>
  <c r="G276" i="5"/>
  <c r="F277" i="5"/>
  <c r="G277" i="5"/>
  <c r="F278" i="5"/>
  <c r="G278" i="5"/>
  <c r="F279" i="5"/>
  <c r="J279" i="5" s="1"/>
  <c r="G279" i="5"/>
  <c r="F280" i="5"/>
  <c r="G280" i="5"/>
  <c r="F281" i="5"/>
  <c r="J281" i="5" s="1"/>
  <c r="G281" i="5"/>
  <c r="F282" i="5"/>
  <c r="H282" i="5" s="1"/>
  <c r="G282" i="5"/>
  <c r="F283" i="5"/>
  <c r="H283" i="5" s="1"/>
  <c r="G283" i="5"/>
  <c r="F284" i="5"/>
  <c r="H284" i="5" s="1"/>
  <c r="G284" i="5"/>
  <c r="F285" i="5"/>
  <c r="G285" i="5"/>
  <c r="F286" i="5"/>
  <c r="G286" i="5"/>
  <c r="F287" i="5"/>
  <c r="J287" i="5" s="1"/>
  <c r="G287" i="5"/>
  <c r="F288" i="5"/>
  <c r="H288" i="5" s="1"/>
  <c r="G288" i="5"/>
  <c r="F289" i="5"/>
  <c r="H289" i="5" s="1"/>
  <c r="G289" i="5"/>
  <c r="F290" i="5"/>
  <c r="H290" i="5" s="1"/>
  <c r="G290" i="5"/>
  <c r="F291" i="5"/>
  <c r="H291" i="5" s="1"/>
  <c r="G291" i="5"/>
  <c r="F292" i="5"/>
  <c r="G292" i="5"/>
  <c r="F293" i="5"/>
  <c r="G293" i="5"/>
  <c r="F294" i="5"/>
  <c r="H294" i="5" s="1"/>
  <c r="G294" i="5"/>
  <c r="F295" i="5"/>
  <c r="G295" i="5"/>
  <c r="F296" i="5"/>
  <c r="J296" i="5" s="1"/>
  <c r="G296" i="5"/>
  <c r="F297" i="5"/>
  <c r="H297" i="5" s="1"/>
  <c r="G297" i="5"/>
  <c r="F298" i="5"/>
  <c r="H298" i="5" s="1"/>
  <c r="G298" i="5"/>
  <c r="F299" i="5"/>
  <c r="H299" i="5" s="1"/>
  <c r="G299" i="5"/>
  <c r="F300" i="5"/>
  <c r="J300" i="5" s="1"/>
  <c r="G300" i="5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213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F108" i="5"/>
  <c r="H108" i="5" s="1"/>
  <c r="G108" i="5"/>
  <c r="F139" i="5"/>
  <c r="H139" i="5" s="1"/>
  <c r="G139" i="5"/>
  <c r="F140" i="5"/>
  <c r="H140" i="5" s="1"/>
  <c r="G140" i="5"/>
  <c r="F141" i="5"/>
  <c r="H141" i="5" s="1"/>
  <c r="G141" i="5"/>
  <c r="F142" i="5"/>
  <c r="H142" i="5" s="1"/>
  <c r="G142" i="5"/>
  <c r="F143" i="5"/>
  <c r="G143" i="5"/>
  <c r="F144" i="5"/>
  <c r="G144" i="5"/>
  <c r="F145" i="5"/>
  <c r="H145" i="5" s="1"/>
  <c r="G145" i="5"/>
  <c r="F146" i="5"/>
  <c r="H146" i="5" s="1"/>
  <c r="G146" i="5"/>
  <c r="F147" i="5"/>
  <c r="H147" i="5" s="1"/>
  <c r="G147" i="5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6" i="7"/>
  <c r="A7" i="7"/>
  <c r="A8" i="7"/>
  <c r="A9" i="7"/>
  <c r="A10" i="7"/>
  <c r="A11" i="7"/>
  <c r="A12" i="7"/>
  <c r="L152" i="5" s="1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5" i="7"/>
  <c r="L151" i="5" s="1"/>
  <c r="F34" i="5"/>
  <c r="G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G97" i="5"/>
  <c r="F98" i="5"/>
  <c r="G98" i="5"/>
  <c r="F99" i="5"/>
  <c r="G99" i="5"/>
  <c r="F100" i="5"/>
  <c r="G100" i="5"/>
  <c r="F101" i="5"/>
  <c r="G101" i="5"/>
  <c r="F102" i="5"/>
  <c r="G102" i="5"/>
  <c r="F104" i="5"/>
  <c r="G104" i="5"/>
  <c r="F105" i="5"/>
  <c r="G105" i="5"/>
  <c r="F106" i="5"/>
  <c r="G106" i="5"/>
  <c r="F107" i="5"/>
  <c r="G107" i="5"/>
  <c r="G100" i="7"/>
  <c r="G96" i="5" s="1"/>
  <c r="G99" i="7"/>
  <c r="G90" i="5" s="1"/>
  <c r="G98" i="7"/>
  <c r="G94" i="5" s="1"/>
  <c r="G97" i="7"/>
  <c r="G93" i="5" s="1"/>
  <c r="G96" i="7"/>
  <c r="G92" i="5" s="1"/>
  <c r="G95" i="7"/>
  <c r="G91" i="5" s="1"/>
  <c r="G94" i="7"/>
  <c r="G95" i="5" s="1"/>
  <c r="G93" i="7"/>
  <c r="G89" i="5" s="1"/>
  <c r="G92" i="7"/>
  <c r="G88" i="5" s="1"/>
  <c r="G91" i="7"/>
  <c r="G87" i="5" s="1"/>
  <c r="G90" i="7"/>
  <c r="G86" i="5" s="1"/>
  <c r="G89" i="7"/>
  <c r="G85" i="5" s="1"/>
  <c r="G88" i="7"/>
  <c r="G84" i="5" s="1"/>
  <c r="G87" i="7"/>
  <c r="G83" i="5" s="1"/>
  <c r="G86" i="7"/>
  <c r="G82" i="5" s="1"/>
  <c r="G85" i="7"/>
  <c r="G49" i="5" s="1"/>
  <c r="G84" i="7"/>
  <c r="G48" i="5" s="1"/>
  <c r="G83" i="7"/>
  <c r="G47" i="5" s="1"/>
  <c r="G82" i="7"/>
  <c r="G46" i="5" s="1"/>
  <c r="G81" i="7"/>
  <c r="G45" i="5" s="1"/>
  <c r="G80" i="7"/>
  <c r="G44" i="5" s="1"/>
  <c r="G79" i="7"/>
  <c r="G43" i="5" s="1"/>
  <c r="G78" i="7"/>
  <c r="G42" i="5" s="1"/>
  <c r="G77" i="7"/>
  <c r="G41" i="5" s="1"/>
  <c r="G76" i="7"/>
  <c r="G40" i="5" s="1"/>
  <c r="G75" i="7"/>
  <c r="G39" i="5" s="1"/>
  <c r="G74" i="7"/>
  <c r="G38" i="5" s="1"/>
  <c r="G73" i="7"/>
  <c r="G37" i="5" s="1"/>
  <c r="G72" i="7"/>
  <c r="G36" i="5" s="1"/>
  <c r="G71" i="7"/>
  <c r="G35" i="5" s="1"/>
  <c r="G70" i="7"/>
  <c r="G81" i="5" s="1"/>
  <c r="G69" i="7"/>
  <c r="G80" i="5" s="1"/>
  <c r="G68" i="7"/>
  <c r="G79" i="5" s="1"/>
  <c r="G67" i="7"/>
  <c r="G78" i="5" s="1"/>
  <c r="G66" i="7"/>
  <c r="G77" i="5" s="1"/>
  <c r="G65" i="7"/>
  <c r="G76" i="5" s="1"/>
  <c r="G64" i="7"/>
  <c r="G75" i="5" s="1"/>
  <c r="G63" i="7"/>
  <c r="G74" i="5" s="1"/>
  <c r="G62" i="7"/>
  <c r="G73" i="5" s="1"/>
  <c r="G61" i="7"/>
  <c r="G72" i="5" s="1"/>
  <c r="G60" i="7"/>
  <c r="G71" i="5" s="1"/>
  <c r="G59" i="7"/>
  <c r="G70" i="5" s="1"/>
  <c r="G58" i="7"/>
  <c r="G69" i="5" s="1"/>
  <c r="G57" i="7"/>
  <c r="G68" i="5" s="1"/>
  <c r="G56" i="7"/>
  <c r="G67" i="5" s="1"/>
  <c r="G55" i="7"/>
  <c r="G66" i="5" s="1"/>
  <c r="G54" i="7"/>
  <c r="G65" i="5" s="1"/>
  <c r="G53" i="7"/>
  <c r="G64" i="5" s="1"/>
  <c r="G52" i="7"/>
  <c r="G63" i="5" s="1"/>
  <c r="G51" i="7"/>
  <c r="G62" i="5" s="1"/>
  <c r="G50" i="7"/>
  <c r="G61" i="5" s="1"/>
  <c r="F4" i="5"/>
  <c r="G4" i="5"/>
  <c r="F5" i="5"/>
  <c r="G5" i="5"/>
  <c r="F6" i="5"/>
  <c r="G6" i="5"/>
  <c r="F7" i="5"/>
  <c r="G7" i="5"/>
  <c r="F8" i="5"/>
  <c r="G8" i="5"/>
  <c r="F9" i="5"/>
  <c r="G9" i="5"/>
  <c r="F10" i="5"/>
  <c r="G10" i="5"/>
  <c r="F11" i="5"/>
  <c r="G11" i="5"/>
  <c r="F12" i="5"/>
  <c r="G12" i="5"/>
  <c r="F13" i="5"/>
  <c r="G13" i="5"/>
  <c r="F14" i="5"/>
  <c r="G14" i="5"/>
  <c r="F15" i="5"/>
  <c r="G15" i="5"/>
  <c r="F16" i="5"/>
  <c r="G16" i="5"/>
  <c r="F17" i="5"/>
  <c r="G17" i="5"/>
  <c r="F18" i="5"/>
  <c r="G18" i="5"/>
  <c r="F19" i="5"/>
  <c r="G19" i="5"/>
  <c r="F20" i="5"/>
  <c r="G20" i="5"/>
  <c r="F21" i="5"/>
  <c r="G21" i="5"/>
  <c r="F22" i="5"/>
  <c r="G22" i="5"/>
  <c r="F23" i="5"/>
  <c r="G23" i="5"/>
  <c r="F24" i="5"/>
  <c r="G24" i="5"/>
  <c r="F25" i="5"/>
  <c r="G25" i="5"/>
  <c r="F26" i="5"/>
  <c r="G26" i="5"/>
  <c r="F27" i="5"/>
  <c r="G27" i="5"/>
  <c r="F28" i="5"/>
  <c r="G28" i="5"/>
  <c r="F29" i="5"/>
  <c r="G29" i="5"/>
  <c r="F30" i="5"/>
  <c r="G30" i="5"/>
  <c r="F31" i="5"/>
  <c r="G31" i="5"/>
  <c r="F32" i="5"/>
  <c r="G32" i="5"/>
  <c r="F33" i="5"/>
  <c r="G33" i="5"/>
  <c r="G3" i="5"/>
  <c r="F3" i="5"/>
  <c r="L280" i="5" l="1"/>
  <c r="L256" i="5"/>
  <c r="L248" i="5"/>
  <c r="L242" i="5"/>
  <c r="L293" i="5"/>
  <c r="L285" i="5"/>
  <c r="L277" i="5"/>
  <c r="L269" i="5"/>
  <c r="L261" i="5"/>
  <c r="L253" i="5"/>
  <c r="L245" i="5"/>
  <c r="L239" i="5"/>
  <c r="L231" i="5"/>
  <c r="L223" i="5"/>
  <c r="L215" i="5"/>
  <c r="L207" i="5"/>
  <c r="L199" i="5"/>
  <c r="L193" i="5"/>
  <c r="L183" i="5"/>
  <c r="L177" i="5"/>
  <c r="L169" i="5"/>
  <c r="L161" i="5"/>
  <c r="L157" i="5"/>
  <c r="L149" i="5"/>
  <c r="L296" i="5"/>
  <c r="L264" i="5"/>
  <c r="L186" i="5"/>
  <c r="L178" i="5"/>
  <c r="L162" i="5"/>
  <c r="L298" i="5"/>
  <c r="L290" i="5"/>
  <c r="L282" i="5"/>
  <c r="L274" i="5"/>
  <c r="L266" i="5"/>
  <c r="L258" i="5"/>
  <c r="L250" i="5"/>
  <c r="L236" i="5"/>
  <c r="L228" i="5"/>
  <c r="L220" i="5"/>
  <c r="L212" i="5"/>
  <c r="L204" i="5"/>
  <c r="L196" i="5"/>
  <c r="L176" i="5"/>
  <c r="L168" i="5"/>
  <c r="L160" i="5"/>
  <c r="L154" i="5"/>
  <c r="L272" i="5"/>
  <c r="L218" i="5"/>
  <c r="L190" i="5"/>
  <c r="L295" i="5"/>
  <c r="L287" i="5"/>
  <c r="L279" i="5"/>
  <c r="L271" i="5"/>
  <c r="L263" i="5"/>
  <c r="L255" i="5"/>
  <c r="L247" i="5"/>
  <c r="L241" i="5"/>
  <c r="L233" i="5"/>
  <c r="L225" i="5"/>
  <c r="L217" i="5"/>
  <c r="L209" i="5"/>
  <c r="L201" i="5"/>
  <c r="L195" i="5"/>
  <c r="L189" i="5"/>
  <c r="L185" i="5"/>
  <c r="L175" i="5"/>
  <c r="L167" i="5"/>
  <c r="L159" i="5"/>
  <c r="L288" i="5"/>
  <c r="L111" i="5"/>
  <c r="L300" i="5"/>
  <c r="L292" i="5"/>
  <c r="L284" i="5"/>
  <c r="L276" i="5"/>
  <c r="L268" i="5"/>
  <c r="L260" i="5"/>
  <c r="L252" i="5"/>
  <c r="L244" i="5"/>
  <c r="L238" i="5"/>
  <c r="L230" i="5"/>
  <c r="L222" i="5"/>
  <c r="L214" i="5"/>
  <c r="L206" i="5"/>
  <c r="L198" i="5"/>
  <c r="L192" i="5"/>
  <c r="L188" i="5"/>
  <c r="L182" i="5"/>
  <c r="L174" i="5"/>
  <c r="L166" i="5"/>
  <c r="L156" i="5"/>
  <c r="L148" i="5"/>
  <c r="L234" i="5"/>
  <c r="L210" i="5"/>
  <c r="L170" i="5"/>
  <c r="L297" i="5"/>
  <c r="L289" i="5"/>
  <c r="L281" i="5"/>
  <c r="L273" i="5"/>
  <c r="L265" i="5"/>
  <c r="L257" i="5"/>
  <c r="L249" i="5"/>
  <c r="L235" i="5"/>
  <c r="L227" i="5"/>
  <c r="L219" i="5"/>
  <c r="L211" i="5"/>
  <c r="L203" i="5"/>
  <c r="L191" i="5"/>
  <c r="L187" i="5"/>
  <c r="L181" i="5"/>
  <c r="L173" i="5"/>
  <c r="L165" i="5"/>
  <c r="L153" i="5"/>
  <c r="L226" i="5"/>
  <c r="L202" i="5"/>
  <c r="L294" i="5"/>
  <c r="L286" i="5"/>
  <c r="L278" i="5"/>
  <c r="L270" i="5"/>
  <c r="L262" i="5"/>
  <c r="L254" i="5"/>
  <c r="L246" i="5"/>
  <c r="L240" i="5"/>
  <c r="L232" i="5"/>
  <c r="L224" i="5"/>
  <c r="L216" i="5"/>
  <c r="L208" i="5"/>
  <c r="L200" i="5"/>
  <c r="L194" i="5"/>
  <c r="L184" i="5"/>
  <c r="L180" i="5"/>
  <c r="L172" i="5"/>
  <c r="L164" i="5"/>
  <c r="L158" i="5"/>
  <c r="L150" i="5"/>
  <c r="L299" i="5"/>
  <c r="L291" i="5"/>
  <c r="L283" i="5"/>
  <c r="L275" i="5"/>
  <c r="L267" i="5"/>
  <c r="L259" i="5"/>
  <c r="L251" i="5"/>
  <c r="L243" i="5"/>
  <c r="L237" i="5"/>
  <c r="L229" i="5"/>
  <c r="L221" i="5"/>
  <c r="L213" i="5"/>
  <c r="L205" i="5"/>
  <c r="L197" i="5"/>
  <c r="L179" i="5"/>
  <c r="L171" i="5"/>
  <c r="L163" i="5"/>
  <c r="L155" i="5"/>
  <c r="E5" i="6"/>
  <c r="E7" i="6"/>
  <c r="M33" i="7"/>
  <c r="M34" i="7" s="1"/>
  <c r="K33" i="7"/>
  <c r="E4" i="6"/>
  <c r="E6" i="6"/>
  <c r="M22" i="7"/>
  <c r="K22" i="7"/>
  <c r="K23" i="7" s="1"/>
  <c r="J288" i="5"/>
  <c r="K288" i="5" s="1"/>
  <c r="K203" i="5"/>
  <c r="J282" i="5"/>
  <c r="K282" i="5" s="1"/>
  <c r="J218" i="5"/>
  <c r="K218" i="5" s="1"/>
  <c r="J272" i="5"/>
  <c r="K272" i="5" s="1"/>
  <c r="J267" i="5"/>
  <c r="K267" i="5" s="1"/>
  <c r="I275" i="5"/>
  <c r="K227" i="5"/>
  <c r="J283" i="5"/>
  <c r="K283" i="5" s="1"/>
  <c r="H240" i="5"/>
  <c r="I240" i="5" s="1"/>
  <c r="H235" i="5"/>
  <c r="I235" i="5" s="1"/>
  <c r="J275" i="5"/>
  <c r="K275" i="5" s="1"/>
  <c r="J259" i="5"/>
  <c r="K259" i="5" s="1"/>
  <c r="J208" i="5"/>
  <c r="J297" i="5"/>
  <c r="K297" i="5" s="1"/>
  <c r="H273" i="5"/>
  <c r="I273" i="5" s="1"/>
  <c r="J266" i="5"/>
  <c r="K266" i="5" s="1"/>
  <c r="J234" i="5"/>
  <c r="K234" i="5" s="1"/>
  <c r="H210" i="5"/>
  <c r="H203" i="5"/>
  <c r="I203" i="5" s="1"/>
  <c r="J250" i="5"/>
  <c r="K250" i="5" s="1"/>
  <c r="I288" i="5"/>
  <c r="I159" i="5"/>
  <c r="I283" i="5"/>
  <c r="K211" i="5"/>
  <c r="I282" i="5"/>
  <c r="J219" i="5"/>
  <c r="K219" i="5" s="1"/>
  <c r="H159" i="5"/>
  <c r="H248" i="5"/>
  <c r="I248" i="5" s="1"/>
  <c r="I266" i="5"/>
  <c r="I257" i="5"/>
  <c r="J298" i="5"/>
  <c r="K298" i="5" s="1"/>
  <c r="J289" i="5"/>
  <c r="K289" i="5" s="1"/>
  <c r="H281" i="5"/>
  <c r="I281" i="5" s="1"/>
  <c r="J256" i="5"/>
  <c r="K256" i="5" s="1"/>
  <c r="H227" i="5"/>
  <c r="I227" i="5" s="1"/>
  <c r="H211" i="5"/>
  <c r="I211" i="5" s="1"/>
  <c r="H184" i="5"/>
  <c r="I184" i="5" s="1"/>
  <c r="H296" i="5"/>
  <c r="I296" i="5" s="1"/>
  <c r="J291" i="5"/>
  <c r="K291" i="5" s="1"/>
  <c r="H265" i="5"/>
  <c r="I265" i="5" s="1"/>
  <c r="H251" i="5"/>
  <c r="I251" i="5" s="1"/>
  <c r="I224" i="5"/>
  <c r="I219" i="5"/>
  <c r="I215" i="5"/>
  <c r="K152" i="5"/>
  <c r="I259" i="5"/>
  <c r="K210" i="5"/>
  <c r="I207" i="5"/>
  <c r="K195" i="5"/>
  <c r="I193" i="5"/>
  <c r="I186" i="5"/>
  <c r="I241" i="5"/>
  <c r="I298" i="5"/>
  <c r="I289" i="5"/>
  <c r="I272" i="5"/>
  <c r="I267" i="5"/>
  <c r="I256" i="5"/>
  <c r="K232" i="5"/>
  <c r="I225" i="5"/>
  <c r="I218" i="5"/>
  <c r="F38" i="8" s="1"/>
  <c r="K208" i="5"/>
  <c r="K194" i="5"/>
  <c r="K187" i="5"/>
  <c r="I201" i="5"/>
  <c r="I291" i="5"/>
  <c r="J224" i="5"/>
  <c r="K224" i="5" s="1"/>
  <c r="J217" i="5"/>
  <c r="K217" i="5" s="1"/>
  <c r="J202" i="5"/>
  <c r="K202" i="5" s="1"/>
  <c r="J154" i="5"/>
  <c r="K154" i="5" s="1"/>
  <c r="H153" i="5"/>
  <c r="I153" i="5" s="1"/>
  <c r="H209" i="5"/>
  <c r="I209" i="5" s="1"/>
  <c r="F9" i="8" s="1"/>
  <c r="H194" i="5"/>
  <c r="I194" i="5" s="1"/>
  <c r="H187" i="5"/>
  <c r="I187" i="5" s="1"/>
  <c r="I154" i="5"/>
  <c r="K153" i="5"/>
  <c r="H279" i="5"/>
  <c r="I279" i="5" s="1"/>
  <c r="H263" i="5"/>
  <c r="I263" i="5" s="1"/>
  <c r="J257" i="5"/>
  <c r="K257" i="5" s="1"/>
  <c r="K251" i="5"/>
  <c r="I250" i="5"/>
  <c r="J241" i="5"/>
  <c r="K241" i="5" s="1"/>
  <c r="K235" i="5"/>
  <c r="I234" i="5"/>
  <c r="J225" i="5"/>
  <c r="K225" i="5" s="1"/>
  <c r="H217" i="5"/>
  <c r="I217" i="5" s="1"/>
  <c r="H202" i="5"/>
  <c r="I202" i="5" s="1"/>
  <c r="H195" i="5"/>
  <c r="I195" i="5" s="1"/>
  <c r="I183" i="5"/>
  <c r="K155" i="5"/>
  <c r="K240" i="5"/>
  <c r="I191" i="5"/>
  <c r="J155" i="5"/>
  <c r="I297" i="5"/>
  <c r="K242" i="5"/>
  <c r="J200" i="5"/>
  <c r="K200" i="5" s="1"/>
  <c r="I199" i="5"/>
  <c r="J185" i="5"/>
  <c r="K185" i="5" s="1"/>
  <c r="J290" i="5"/>
  <c r="K290" i="5" s="1"/>
  <c r="H287" i="5"/>
  <c r="I287" i="5" s="1"/>
  <c r="J280" i="5"/>
  <c r="K280" i="5" s="1"/>
  <c r="J274" i="5"/>
  <c r="K274" i="5" s="1"/>
  <c r="J264" i="5"/>
  <c r="K264" i="5" s="1"/>
  <c r="J258" i="5"/>
  <c r="K258" i="5" s="1"/>
  <c r="H255" i="5"/>
  <c r="I255" i="5" s="1"/>
  <c r="J249" i="5"/>
  <c r="K249" i="5" s="1"/>
  <c r="J242" i="5"/>
  <c r="J233" i="5"/>
  <c r="K233" i="5" s="1"/>
  <c r="H232" i="5"/>
  <c r="I232" i="5" s="1"/>
  <c r="J226" i="5"/>
  <c r="K226" i="5" s="1"/>
  <c r="J193" i="5"/>
  <c r="K193" i="5" s="1"/>
  <c r="I185" i="5"/>
  <c r="I290" i="5"/>
  <c r="H280" i="5"/>
  <c r="I280" i="5" s="1"/>
  <c r="K273" i="5"/>
  <c r="H271" i="5"/>
  <c r="I271" i="5" s="1"/>
  <c r="H264" i="5"/>
  <c r="I264" i="5" s="1"/>
  <c r="K248" i="5"/>
  <c r="I233" i="5"/>
  <c r="J216" i="5"/>
  <c r="K216" i="5" s="1"/>
  <c r="I208" i="5"/>
  <c r="J201" i="5"/>
  <c r="K201" i="5" s="1"/>
  <c r="H200" i="5"/>
  <c r="I200" i="5" s="1"/>
  <c r="J186" i="5"/>
  <c r="K186" i="5" s="1"/>
  <c r="K184" i="5"/>
  <c r="K156" i="5"/>
  <c r="H152" i="5"/>
  <c r="I152" i="5" s="1"/>
  <c r="I274" i="5"/>
  <c r="I258" i="5"/>
  <c r="H249" i="5"/>
  <c r="I249" i="5" s="1"/>
  <c r="I242" i="5"/>
  <c r="I239" i="5"/>
  <c r="I226" i="5"/>
  <c r="I216" i="5"/>
  <c r="H245" i="5"/>
  <c r="I245" i="5" s="1"/>
  <c r="J245" i="5"/>
  <c r="K245" i="5" s="1"/>
  <c r="H300" i="5"/>
  <c r="I300" i="5"/>
  <c r="H278" i="5"/>
  <c r="I278" i="5" s="1"/>
  <c r="J278" i="5"/>
  <c r="K278" i="5" s="1"/>
  <c r="H269" i="5"/>
  <c r="I269" i="5" s="1"/>
  <c r="J269" i="5"/>
  <c r="K269" i="5" s="1"/>
  <c r="H293" i="5"/>
  <c r="I293" i="5" s="1"/>
  <c r="J293" i="5"/>
  <c r="K293" i="5" s="1"/>
  <c r="H221" i="5"/>
  <c r="I221" i="5" s="1"/>
  <c r="J221" i="5"/>
  <c r="K221" i="5" s="1"/>
  <c r="I247" i="5"/>
  <c r="I223" i="5"/>
  <c r="K299" i="5"/>
  <c r="K296" i="5"/>
  <c r="H286" i="5"/>
  <c r="I286" i="5" s="1"/>
  <c r="J286" i="5"/>
  <c r="K286" i="5" s="1"/>
  <c r="H262" i="5"/>
  <c r="I262" i="5" s="1"/>
  <c r="J262" i="5"/>
  <c r="K262" i="5" s="1"/>
  <c r="H253" i="5"/>
  <c r="I253" i="5" s="1"/>
  <c r="J253" i="5"/>
  <c r="K253" i="5" s="1"/>
  <c r="H238" i="5"/>
  <c r="I238" i="5" s="1"/>
  <c r="F39" i="8" s="1"/>
  <c r="J238" i="5"/>
  <c r="K238" i="5" s="1"/>
  <c r="H229" i="5"/>
  <c r="I229" i="5" s="1"/>
  <c r="J229" i="5"/>
  <c r="K229" i="5" s="1"/>
  <c r="J295" i="5"/>
  <c r="K295" i="5" s="1"/>
  <c r="H254" i="5"/>
  <c r="I254" i="5" s="1"/>
  <c r="J254" i="5"/>
  <c r="K254" i="5" s="1"/>
  <c r="H292" i="5"/>
  <c r="I292" i="5" s="1"/>
  <c r="J292" i="5"/>
  <c r="K292" i="5" s="1"/>
  <c r="K281" i="5"/>
  <c r="H277" i="5"/>
  <c r="I277" i="5" s="1"/>
  <c r="J277" i="5"/>
  <c r="K277" i="5" s="1"/>
  <c r="K209" i="5"/>
  <c r="H197" i="5"/>
  <c r="I197" i="5" s="1"/>
  <c r="J197" i="5"/>
  <c r="K197" i="5" s="1"/>
  <c r="H149" i="5"/>
  <c r="I149" i="5" s="1"/>
  <c r="J149" i="5"/>
  <c r="K149" i="5" s="1"/>
  <c r="H230" i="5"/>
  <c r="I230" i="5" s="1"/>
  <c r="J230" i="5"/>
  <c r="K230" i="5" s="1"/>
  <c r="J299" i="5"/>
  <c r="I299" i="5"/>
  <c r="H246" i="5"/>
  <c r="I246" i="5" s="1"/>
  <c r="J246" i="5"/>
  <c r="K246" i="5" s="1"/>
  <c r="I231" i="5"/>
  <c r="H205" i="5"/>
  <c r="I205" i="5" s="1"/>
  <c r="J205" i="5"/>
  <c r="K205" i="5" s="1"/>
  <c r="I294" i="5"/>
  <c r="J294" i="5"/>
  <c r="K294" i="5" s="1"/>
  <c r="K300" i="5"/>
  <c r="H295" i="5"/>
  <c r="I295" i="5" s="1"/>
  <c r="H285" i="5"/>
  <c r="I285" i="5" s="1"/>
  <c r="J285" i="5"/>
  <c r="K285" i="5" s="1"/>
  <c r="H270" i="5"/>
  <c r="I270" i="5" s="1"/>
  <c r="J270" i="5"/>
  <c r="K270" i="5" s="1"/>
  <c r="K265" i="5"/>
  <c r="H261" i="5"/>
  <c r="I261" i="5" s="1"/>
  <c r="J261" i="5"/>
  <c r="K261" i="5" s="1"/>
  <c r="H237" i="5"/>
  <c r="I237" i="5" s="1"/>
  <c r="F19" i="8" s="1"/>
  <c r="H19" i="8" s="1"/>
  <c r="J19" i="8" s="1"/>
  <c r="J237" i="5"/>
  <c r="K237" i="5" s="1"/>
  <c r="H213" i="5"/>
  <c r="I213" i="5" s="1"/>
  <c r="J213" i="5"/>
  <c r="K213" i="5" s="1"/>
  <c r="H157" i="5"/>
  <c r="I157" i="5"/>
  <c r="J157" i="5"/>
  <c r="K157" i="5"/>
  <c r="I151" i="5"/>
  <c r="J284" i="5"/>
  <c r="K284" i="5" s="1"/>
  <c r="J276" i="5"/>
  <c r="K276" i="5" s="1"/>
  <c r="J268" i="5"/>
  <c r="K268" i="5" s="1"/>
  <c r="J260" i="5"/>
  <c r="K260" i="5" s="1"/>
  <c r="J252" i="5"/>
  <c r="K252" i="5" s="1"/>
  <c r="J244" i="5"/>
  <c r="K244" i="5" s="1"/>
  <c r="J236" i="5"/>
  <c r="K236" i="5" s="1"/>
  <c r="J228" i="5"/>
  <c r="K228" i="5" s="1"/>
  <c r="J220" i="5"/>
  <c r="K220" i="5" s="1"/>
  <c r="J212" i="5"/>
  <c r="K212" i="5" s="1"/>
  <c r="J204" i="5"/>
  <c r="K204" i="5" s="1"/>
  <c r="J156" i="5"/>
  <c r="I155" i="5"/>
  <c r="J148" i="5"/>
  <c r="K148" i="5" s="1"/>
  <c r="I284" i="5"/>
  <c r="I276" i="5"/>
  <c r="I268" i="5"/>
  <c r="I260" i="5"/>
  <c r="I252" i="5"/>
  <c r="I244" i="5"/>
  <c r="I236" i="5"/>
  <c r="I228" i="5"/>
  <c r="F33" i="8" s="1"/>
  <c r="I220" i="5"/>
  <c r="I212" i="5"/>
  <c r="I204" i="5"/>
  <c r="K158" i="5"/>
  <c r="I156" i="5"/>
  <c r="I148" i="5"/>
  <c r="K287" i="5"/>
  <c r="K279" i="5"/>
  <c r="K271" i="5"/>
  <c r="K263" i="5"/>
  <c r="K255" i="5"/>
  <c r="J222" i="5"/>
  <c r="K222" i="5" s="1"/>
  <c r="J214" i="5"/>
  <c r="K214" i="5" s="1"/>
  <c r="K207" i="5"/>
  <c r="J206" i="5"/>
  <c r="K206" i="5" s="1"/>
  <c r="J198" i="5"/>
  <c r="K198" i="5" s="1"/>
  <c r="J190" i="5"/>
  <c r="K190" i="5" s="1"/>
  <c r="K159" i="5"/>
  <c r="J158" i="5"/>
  <c r="J150" i="5"/>
  <c r="K150" i="5" s="1"/>
  <c r="J247" i="5"/>
  <c r="K247" i="5" s="1"/>
  <c r="J239" i="5"/>
  <c r="K239" i="5" s="1"/>
  <c r="J231" i="5"/>
  <c r="K231" i="5" s="1"/>
  <c r="J223" i="5"/>
  <c r="K223" i="5" s="1"/>
  <c r="I222" i="5"/>
  <c r="J215" i="5"/>
  <c r="K215" i="5" s="1"/>
  <c r="I214" i="5"/>
  <c r="J207" i="5"/>
  <c r="I206" i="5"/>
  <c r="J199" i="5"/>
  <c r="K199" i="5" s="1"/>
  <c r="I198" i="5"/>
  <c r="J191" i="5"/>
  <c r="K191" i="5" s="1"/>
  <c r="I190" i="5"/>
  <c r="J183" i="5"/>
  <c r="K183" i="5" s="1"/>
  <c r="J159" i="5"/>
  <c r="I158" i="5"/>
  <c r="J151" i="5"/>
  <c r="K151" i="5" s="1"/>
  <c r="I150" i="5"/>
  <c r="L132" i="5"/>
  <c r="L37" i="5"/>
  <c r="L3" i="5"/>
  <c r="L100" i="5"/>
  <c r="L92" i="5"/>
  <c r="L84" i="5"/>
  <c r="L76" i="5"/>
  <c r="L68" i="5"/>
  <c r="L60" i="5"/>
  <c r="L52" i="5"/>
  <c r="L44" i="5"/>
  <c r="L36" i="5"/>
  <c r="L28" i="5"/>
  <c r="L20" i="5"/>
  <c r="L12" i="5"/>
  <c r="L4" i="5"/>
  <c r="L142" i="5"/>
  <c r="L134" i="5"/>
  <c r="L126" i="5"/>
  <c r="L118" i="5"/>
  <c r="L110" i="5"/>
  <c r="L78" i="5"/>
  <c r="L46" i="5"/>
  <c r="L22" i="5"/>
  <c r="L93" i="5"/>
  <c r="L53" i="5"/>
  <c r="L21" i="5"/>
  <c r="L129" i="5"/>
  <c r="L121" i="5"/>
  <c r="L107" i="5"/>
  <c r="L99" i="5"/>
  <c r="L91" i="5"/>
  <c r="L83" i="5"/>
  <c r="L75" i="5"/>
  <c r="L67" i="5"/>
  <c r="L59" i="5"/>
  <c r="L51" i="5"/>
  <c r="L43" i="5"/>
  <c r="L35" i="5"/>
  <c r="L27" i="5"/>
  <c r="L19" i="5"/>
  <c r="L11" i="5"/>
  <c r="L147" i="5"/>
  <c r="L139" i="5"/>
  <c r="L131" i="5"/>
  <c r="L123" i="5"/>
  <c r="L115" i="5"/>
  <c r="L94" i="5"/>
  <c r="L62" i="5"/>
  <c r="L30" i="5"/>
  <c r="L6" i="5"/>
  <c r="L140" i="5"/>
  <c r="L101" i="5"/>
  <c r="L61" i="5"/>
  <c r="L29" i="5"/>
  <c r="L5" i="5"/>
  <c r="L145" i="5"/>
  <c r="L106" i="5"/>
  <c r="L98" i="5"/>
  <c r="L90" i="5"/>
  <c r="L82" i="5"/>
  <c r="L74" i="5"/>
  <c r="L66" i="5"/>
  <c r="L58" i="5"/>
  <c r="L50" i="5"/>
  <c r="L42" i="5"/>
  <c r="L34" i="5"/>
  <c r="L26" i="5"/>
  <c r="L18" i="5"/>
  <c r="L10" i="5"/>
  <c r="L144" i="5"/>
  <c r="L136" i="5"/>
  <c r="L128" i="5"/>
  <c r="L120" i="5"/>
  <c r="L112" i="5"/>
  <c r="L77" i="5"/>
  <c r="L113" i="5"/>
  <c r="L105" i="5"/>
  <c r="L97" i="5"/>
  <c r="L89" i="5"/>
  <c r="L81" i="5"/>
  <c r="L73" i="5"/>
  <c r="L65" i="5"/>
  <c r="L57" i="5"/>
  <c r="L49" i="5"/>
  <c r="L41" i="5"/>
  <c r="L33" i="5"/>
  <c r="L25" i="5"/>
  <c r="L17" i="5"/>
  <c r="L9" i="5"/>
  <c r="L141" i="5"/>
  <c r="L133" i="5"/>
  <c r="L125" i="5"/>
  <c r="L117" i="5"/>
  <c r="L109" i="5"/>
  <c r="L86" i="5"/>
  <c r="L54" i="5"/>
  <c r="L14" i="5"/>
  <c r="L124" i="5"/>
  <c r="L116" i="5"/>
  <c r="L69" i="5"/>
  <c r="L45" i="5"/>
  <c r="L13" i="5"/>
  <c r="L137" i="5"/>
  <c r="L104" i="5"/>
  <c r="L96" i="5"/>
  <c r="L88" i="5"/>
  <c r="L80" i="5"/>
  <c r="L72" i="5"/>
  <c r="L64" i="5"/>
  <c r="L56" i="5"/>
  <c r="L48" i="5"/>
  <c r="L40" i="5"/>
  <c r="L32" i="5"/>
  <c r="L24" i="5"/>
  <c r="L16" i="5"/>
  <c r="L8" i="5"/>
  <c r="L146" i="5"/>
  <c r="L138" i="5"/>
  <c r="L130" i="5"/>
  <c r="L122" i="5"/>
  <c r="L114" i="5"/>
  <c r="L102" i="5"/>
  <c r="L70" i="5"/>
  <c r="L38" i="5"/>
  <c r="L85" i="5"/>
  <c r="L103" i="5"/>
  <c r="L95" i="5"/>
  <c r="L87" i="5"/>
  <c r="L79" i="5"/>
  <c r="L71" i="5"/>
  <c r="L63" i="5"/>
  <c r="L55" i="5"/>
  <c r="L47" i="5"/>
  <c r="L39" i="5"/>
  <c r="L31" i="5"/>
  <c r="L23" i="5"/>
  <c r="L15" i="5"/>
  <c r="L7" i="5"/>
  <c r="L143" i="5"/>
  <c r="L135" i="5"/>
  <c r="L127" i="5"/>
  <c r="L119" i="5"/>
  <c r="L108" i="5"/>
  <c r="I145" i="5"/>
  <c r="I146" i="5"/>
  <c r="J139" i="5"/>
  <c r="K139" i="5" s="1"/>
  <c r="J145" i="5"/>
  <c r="K145" i="5" s="1"/>
  <c r="J146" i="5"/>
  <c r="K146" i="5" s="1"/>
  <c r="H143" i="5"/>
  <c r="I143" i="5" s="1"/>
  <c r="J144" i="5"/>
  <c r="K144" i="5" s="1"/>
  <c r="H144" i="5"/>
  <c r="I144" i="5" s="1"/>
  <c r="K108" i="5"/>
  <c r="I147" i="5"/>
  <c r="F28" i="8" s="1"/>
  <c r="J140" i="5"/>
  <c r="K140" i="5" s="1"/>
  <c r="I139" i="5"/>
  <c r="F29" i="8" s="1"/>
  <c r="J108" i="5"/>
  <c r="J147" i="5"/>
  <c r="K147" i="5" s="1"/>
  <c r="J141" i="5"/>
  <c r="K141" i="5" s="1"/>
  <c r="I140" i="5"/>
  <c r="F30" i="8" s="1"/>
  <c r="I108" i="5"/>
  <c r="J142" i="5"/>
  <c r="K142" i="5" s="1"/>
  <c r="I141" i="5"/>
  <c r="J143" i="5"/>
  <c r="K143" i="5" s="1"/>
  <c r="I142" i="5"/>
  <c r="H104" i="5"/>
  <c r="J104" i="5"/>
  <c r="J98" i="5"/>
  <c r="H98" i="5"/>
  <c r="J99" i="5"/>
  <c r="H99" i="5"/>
  <c r="J100" i="5"/>
  <c r="H100" i="5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9" i="1"/>
  <c r="I107" i="5"/>
  <c r="I106" i="5"/>
  <c r="K106" i="5"/>
  <c r="K107" i="5"/>
  <c r="J36" i="5"/>
  <c r="K36" i="5" s="1"/>
  <c r="H36" i="5"/>
  <c r="I36" i="5" s="1"/>
  <c r="J37" i="5"/>
  <c r="K37" i="5" s="1"/>
  <c r="H37" i="5"/>
  <c r="I37" i="5" s="1"/>
  <c r="J38" i="5"/>
  <c r="K38" i="5" s="1"/>
  <c r="H38" i="5"/>
  <c r="I38" i="5" s="1"/>
  <c r="J39" i="5"/>
  <c r="K39" i="5" s="1"/>
  <c r="H39" i="5"/>
  <c r="I39" i="5" s="1"/>
  <c r="J40" i="5"/>
  <c r="K40" i="5" s="1"/>
  <c r="H40" i="5"/>
  <c r="I40" i="5" s="1"/>
  <c r="J41" i="5"/>
  <c r="K41" i="5" s="1"/>
  <c r="H41" i="5"/>
  <c r="I41" i="5" s="1"/>
  <c r="J42" i="5"/>
  <c r="K42" i="5" s="1"/>
  <c r="H42" i="5"/>
  <c r="I42" i="5" s="1"/>
  <c r="J43" i="5"/>
  <c r="K43" i="5" s="1"/>
  <c r="H43" i="5"/>
  <c r="I43" i="5" s="1"/>
  <c r="J44" i="5"/>
  <c r="K44" i="5" s="1"/>
  <c r="H44" i="5"/>
  <c r="I44" i="5" s="1"/>
  <c r="J45" i="5"/>
  <c r="K45" i="5" s="1"/>
  <c r="H45" i="5"/>
  <c r="I45" i="5" s="1"/>
  <c r="J46" i="5"/>
  <c r="H46" i="5"/>
  <c r="J47" i="5"/>
  <c r="H47" i="5"/>
  <c r="H48" i="5"/>
  <c r="J49" i="5"/>
  <c r="H49" i="5"/>
  <c r="J61" i="5"/>
  <c r="H61" i="5"/>
  <c r="J62" i="5"/>
  <c r="H62" i="5"/>
  <c r="J63" i="5"/>
  <c r="H63" i="5"/>
  <c r="J64" i="5"/>
  <c r="H64" i="5"/>
  <c r="J65" i="5"/>
  <c r="H65" i="5"/>
  <c r="J66" i="5"/>
  <c r="H66" i="5"/>
  <c r="J67" i="5"/>
  <c r="H67" i="5"/>
  <c r="J68" i="5"/>
  <c r="H68" i="5"/>
  <c r="I68" i="5" s="1"/>
  <c r="J69" i="5"/>
  <c r="H69" i="5"/>
  <c r="J70" i="5"/>
  <c r="H70" i="5"/>
  <c r="J71" i="5"/>
  <c r="J72" i="5"/>
  <c r="H72" i="5"/>
  <c r="J73" i="5"/>
  <c r="H73" i="5"/>
  <c r="J74" i="5"/>
  <c r="H74" i="5"/>
  <c r="J75" i="5"/>
  <c r="H75" i="5"/>
  <c r="J76" i="5"/>
  <c r="H76" i="5"/>
  <c r="I76" i="5" s="1"/>
  <c r="H77" i="5"/>
  <c r="J78" i="5"/>
  <c r="H78" i="5"/>
  <c r="J79" i="5"/>
  <c r="K79" i="5" s="1"/>
  <c r="H79" i="5"/>
  <c r="J80" i="5"/>
  <c r="H80" i="5"/>
  <c r="J81" i="5"/>
  <c r="H81" i="5"/>
  <c r="J82" i="5"/>
  <c r="H82" i="5"/>
  <c r="J83" i="5"/>
  <c r="J84" i="5"/>
  <c r="H84" i="5"/>
  <c r="I84" i="5" s="1"/>
  <c r="J85" i="5"/>
  <c r="H85" i="5"/>
  <c r="J86" i="5"/>
  <c r="H86" i="5"/>
  <c r="J87" i="5"/>
  <c r="H87" i="5"/>
  <c r="J88" i="5"/>
  <c r="H88" i="5"/>
  <c r="J89" i="5"/>
  <c r="H89" i="5"/>
  <c r="J90" i="5"/>
  <c r="H90" i="5"/>
  <c r="J91" i="5"/>
  <c r="H91" i="5"/>
  <c r="J92" i="5"/>
  <c r="H92" i="5"/>
  <c r="J93" i="5"/>
  <c r="H93" i="5"/>
  <c r="H94" i="5"/>
  <c r="H95" i="5"/>
  <c r="H96" i="5"/>
  <c r="J97" i="5"/>
  <c r="K97" i="5" s="1"/>
  <c r="H97" i="5"/>
  <c r="J101" i="5"/>
  <c r="K101" i="5" s="1"/>
  <c r="J102" i="5"/>
  <c r="K102" i="5" s="1"/>
  <c r="H102" i="5"/>
  <c r="I102" i="5" s="1"/>
  <c r="J105" i="5"/>
  <c r="K105" i="5" s="1"/>
  <c r="H105" i="5"/>
  <c r="I105" i="5" s="1"/>
  <c r="F25" i="8" s="1"/>
  <c r="J106" i="5"/>
  <c r="H106" i="5"/>
  <c r="J107" i="5"/>
  <c r="H107" i="5"/>
  <c r="H35" i="5"/>
  <c r="I35" i="5" s="1"/>
  <c r="J35" i="5"/>
  <c r="K35" i="5" s="1"/>
  <c r="H5" i="5"/>
  <c r="H6" i="5"/>
  <c r="H7" i="5"/>
  <c r="H8" i="5"/>
  <c r="H9" i="5"/>
  <c r="H10" i="5"/>
  <c r="H11" i="5"/>
  <c r="I11" i="5" s="1"/>
  <c r="H13" i="5"/>
  <c r="H14" i="5"/>
  <c r="H15" i="5"/>
  <c r="H16" i="5"/>
  <c r="H17" i="5"/>
  <c r="H18" i="5"/>
  <c r="H19" i="5"/>
  <c r="I19" i="5" s="1"/>
  <c r="H20" i="5"/>
  <c r="H22" i="5"/>
  <c r="H23" i="5"/>
  <c r="H24" i="5"/>
  <c r="H25" i="5"/>
  <c r="H26" i="5"/>
  <c r="H27" i="5"/>
  <c r="I27" i="5" s="1"/>
  <c r="H28" i="5"/>
  <c r="H29" i="5"/>
  <c r="H30" i="5"/>
  <c r="H31" i="5"/>
  <c r="H32" i="5"/>
  <c r="H33" i="5"/>
  <c r="H34" i="5"/>
  <c r="H4" i="5"/>
  <c r="H3" i="5"/>
  <c r="J4" i="5"/>
  <c r="J5" i="5"/>
  <c r="J6" i="5"/>
  <c r="J7" i="5"/>
  <c r="J8" i="5"/>
  <c r="J9" i="5"/>
  <c r="J10" i="5"/>
  <c r="J11" i="5"/>
  <c r="J13" i="5"/>
  <c r="J14" i="5"/>
  <c r="J15" i="5"/>
  <c r="J16" i="5"/>
  <c r="J17" i="5"/>
  <c r="J18" i="5"/>
  <c r="J19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" i="5"/>
  <c r="K3" i="5" s="1"/>
  <c r="M9" i="8" l="1"/>
  <c r="H9" i="8"/>
  <c r="M28" i="8"/>
  <c r="O28" i="8" s="1"/>
  <c r="Q28" i="8" s="1"/>
  <c r="H28" i="8"/>
  <c r="J28" i="8" s="1"/>
  <c r="M33" i="8"/>
  <c r="O33" i="8" s="1"/>
  <c r="Q33" i="8" s="1"/>
  <c r="H33" i="8"/>
  <c r="J33" i="8" s="1"/>
  <c r="M25" i="8"/>
  <c r="O25" i="8" s="1"/>
  <c r="Q25" i="8" s="1"/>
  <c r="H25" i="8"/>
  <c r="J25" i="8" s="1"/>
  <c r="M39" i="8"/>
  <c r="O39" i="8" s="1"/>
  <c r="Q39" i="8" s="1"/>
  <c r="H39" i="8"/>
  <c r="J39" i="8" s="1"/>
  <c r="M38" i="8"/>
  <c r="O38" i="8" s="1"/>
  <c r="Q38" i="8" s="1"/>
  <c r="H38" i="8"/>
  <c r="J38" i="8" s="1"/>
  <c r="M30" i="8"/>
  <c r="O30" i="8" s="1"/>
  <c r="Q30" i="8" s="1"/>
  <c r="H30" i="8"/>
  <c r="J30" i="8" s="1"/>
  <c r="M29" i="8"/>
  <c r="O29" i="8" s="1"/>
  <c r="Q29" i="8" s="1"/>
  <c r="H29" i="8"/>
  <c r="J29" i="8" s="1"/>
  <c r="F17" i="8"/>
  <c r="M36" i="8"/>
  <c r="M37" i="8"/>
  <c r="O37" i="8" s="1"/>
  <c r="Q37" i="8" s="1"/>
  <c r="M19" i="8"/>
  <c r="F40" i="8"/>
  <c r="H40" i="8" s="1"/>
  <c r="J40" i="8" s="1"/>
  <c r="F42" i="8"/>
  <c r="H42" i="8" s="1"/>
  <c r="J42" i="8" s="1"/>
  <c r="F35" i="8"/>
  <c r="H35" i="8" s="1"/>
  <c r="J35" i="8" s="1"/>
  <c r="F10" i="8"/>
  <c r="H10" i="8" s="1"/>
  <c r="J10" i="8" s="1"/>
  <c r="E38" i="8"/>
  <c r="F12" i="8"/>
  <c r="F24" i="8"/>
  <c r="E30" i="8"/>
  <c r="L30" i="8"/>
  <c r="F8" i="8"/>
  <c r="F6" i="8"/>
  <c r="E39" i="8"/>
  <c r="E19" i="8"/>
  <c r="F43" i="8"/>
  <c r="E25" i="8"/>
  <c r="E29" i="8"/>
  <c r="F31" i="8"/>
  <c r="E28" i="8"/>
  <c r="L28" i="8"/>
  <c r="E33" i="8"/>
  <c r="E9" i="8"/>
  <c r="L9" i="8"/>
  <c r="I97" i="5"/>
  <c r="F13" i="8"/>
  <c r="F41" i="8"/>
  <c r="K34" i="7"/>
  <c r="I210" i="5"/>
  <c r="G200" i="7"/>
  <c r="G196" i="5" s="1"/>
  <c r="G186" i="7"/>
  <c r="G182" i="5" s="1"/>
  <c r="G182" i="7"/>
  <c r="G178" i="5" s="1"/>
  <c r="G178" i="7"/>
  <c r="G174" i="5" s="1"/>
  <c r="G174" i="7"/>
  <c r="G170" i="5" s="1"/>
  <c r="G170" i="7"/>
  <c r="G166" i="5" s="1"/>
  <c r="G166" i="7"/>
  <c r="G162" i="5" s="1"/>
  <c r="G140" i="7"/>
  <c r="G137" i="5" s="1"/>
  <c r="G136" i="7"/>
  <c r="G133" i="5" s="1"/>
  <c r="G132" i="7"/>
  <c r="G129" i="5" s="1"/>
  <c r="G128" i="7"/>
  <c r="G125" i="5" s="1"/>
  <c r="G124" i="7"/>
  <c r="G121" i="5" s="1"/>
  <c r="G120" i="7"/>
  <c r="G117" i="5" s="1"/>
  <c r="G116" i="7"/>
  <c r="G113" i="5" s="1"/>
  <c r="G112" i="7"/>
  <c r="G109" i="5" s="1"/>
  <c r="G196" i="7"/>
  <c r="G192" i="5" s="1"/>
  <c r="G185" i="7"/>
  <c r="G181" i="5" s="1"/>
  <c r="G181" i="7"/>
  <c r="G177" i="5" s="1"/>
  <c r="G177" i="7"/>
  <c r="G173" i="5" s="1"/>
  <c r="G173" i="7"/>
  <c r="G169" i="5" s="1"/>
  <c r="G169" i="7"/>
  <c r="G165" i="5" s="1"/>
  <c r="G165" i="7"/>
  <c r="G161" i="5" s="1"/>
  <c r="G139" i="7"/>
  <c r="G136" i="5" s="1"/>
  <c r="G135" i="7"/>
  <c r="G132" i="5" s="1"/>
  <c r="G131" i="7"/>
  <c r="G128" i="5" s="1"/>
  <c r="G127" i="7"/>
  <c r="G124" i="5" s="1"/>
  <c r="G123" i="7"/>
  <c r="G120" i="5" s="1"/>
  <c r="G119" i="7"/>
  <c r="G116" i="5" s="1"/>
  <c r="G115" i="7"/>
  <c r="G112" i="5" s="1"/>
  <c r="G106" i="7"/>
  <c r="G103" i="5" s="1"/>
  <c r="G193" i="7"/>
  <c r="G189" i="5" s="1"/>
  <c r="G184" i="7"/>
  <c r="G180" i="5" s="1"/>
  <c r="G180" i="7"/>
  <c r="G176" i="5" s="1"/>
  <c r="G176" i="7"/>
  <c r="G172" i="5" s="1"/>
  <c r="G172" i="7"/>
  <c r="G168" i="5" s="1"/>
  <c r="G168" i="7"/>
  <c r="G164" i="5" s="1"/>
  <c r="G164" i="7"/>
  <c r="G160" i="5" s="1"/>
  <c r="G138" i="7"/>
  <c r="G135" i="5" s="1"/>
  <c r="G134" i="7"/>
  <c r="G131" i="5" s="1"/>
  <c r="G130" i="7"/>
  <c r="G127" i="5" s="1"/>
  <c r="G126" i="7"/>
  <c r="G123" i="5" s="1"/>
  <c r="G122" i="7"/>
  <c r="G119" i="5" s="1"/>
  <c r="G118" i="7"/>
  <c r="G115" i="5" s="1"/>
  <c r="G114" i="7"/>
  <c r="G111" i="5" s="1"/>
  <c r="G247" i="7"/>
  <c r="G243" i="5" s="1"/>
  <c r="G192" i="7"/>
  <c r="G188" i="5" s="1"/>
  <c r="G183" i="7"/>
  <c r="G179" i="5" s="1"/>
  <c r="G179" i="7"/>
  <c r="G175" i="5" s="1"/>
  <c r="G175" i="7"/>
  <c r="G171" i="5" s="1"/>
  <c r="G171" i="7"/>
  <c r="G167" i="5" s="1"/>
  <c r="G167" i="7"/>
  <c r="G163" i="5" s="1"/>
  <c r="G141" i="7"/>
  <c r="G138" i="5" s="1"/>
  <c r="G137" i="7"/>
  <c r="G134" i="5" s="1"/>
  <c r="G133" i="7"/>
  <c r="G130" i="5" s="1"/>
  <c r="G129" i="7"/>
  <c r="G126" i="5" s="1"/>
  <c r="G125" i="7"/>
  <c r="G122" i="5" s="1"/>
  <c r="G121" i="7"/>
  <c r="G118" i="5" s="1"/>
  <c r="G117" i="7"/>
  <c r="G114" i="5" s="1"/>
  <c r="G113" i="7"/>
  <c r="G110" i="5" s="1"/>
  <c r="M23" i="7"/>
  <c r="G46" i="7" s="1"/>
  <c r="G57" i="5" s="1"/>
  <c r="F49" i="7"/>
  <c r="F60" i="5" s="1"/>
  <c r="F45" i="7"/>
  <c r="F56" i="5" s="1"/>
  <c r="F41" i="7"/>
  <c r="F52" i="5" s="1"/>
  <c r="F48" i="7"/>
  <c r="F59" i="5" s="1"/>
  <c r="F44" i="7"/>
  <c r="F55" i="5" s="1"/>
  <c r="F40" i="7"/>
  <c r="F51" i="5" s="1"/>
  <c r="J51" i="5" s="1"/>
  <c r="F46" i="7"/>
  <c r="F57" i="5" s="1"/>
  <c r="F47" i="7"/>
  <c r="F58" i="5" s="1"/>
  <c r="F43" i="7"/>
  <c r="F54" i="5" s="1"/>
  <c r="H54" i="5" s="1"/>
  <c r="F39" i="7"/>
  <c r="F50" i="5" s="1"/>
  <c r="F42" i="7"/>
  <c r="F53" i="5" s="1"/>
  <c r="K104" i="5"/>
  <c r="I104" i="5"/>
  <c r="I100" i="5"/>
  <c r="I98" i="5"/>
  <c r="K100" i="5"/>
  <c r="K98" i="5"/>
  <c r="I99" i="5"/>
  <c r="K99" i="5"/>
  <c r="I93" i="5"/>
  <c r="I85" i="5"/>
  <c r="I77" i="5"/>
  <c r="I69" i="5"/>
  <c r="I61" i="5"/>
  <c r="I79" i="5"/>
  <c r="I47" i="5"/>
  <c r="K61" i="5"/>
  <c r="I94" i="5"/>
  <c r="I86" i="5"/>
  <c r="I78" i="5"/>
  <c r="I70" i="5"/>
  <c r="I62" i="5"/>
  <c r="I46" i="5"/>
  <c r="K5" i="5"/>
  <c r="I96" i="5"/>
  <c r="F20" i="8" s="1"/>
  <c r="I88" i="5"/>
  <c r="I80" i="5"/>
  <c r="I72" i="5"/>
  <c r="I64" i="5"/>
  <c r="I48" i="5"/>
  <c r="I89" i="5"/>
  <c r="I81" i="5"/>
  <c r="I73" i="5"/>
  <c r="I65" i="5"/>
  <c r="I49" i="5"/>
  <c r="I9" i="5"/>
  <c r="K91" i="5"/>
  <c r="K83" i="5"/>
  <c r="K75" i="5"/>
  <c r="K67" i="5"/>
  <c r="K32" i="5"/>
  <c r="K24" i="5"/>
  <c r="K16" i="5"/>
  <c r="I30" i="5"/>
  <c r="K22" i="5"/>
  <c r="K14" i="5"/>
  <c r="K6" i="5"/>
  <c r="K85" i="5"/>
  <c r="I90" i="5"/>
  <c r="I82" i="5"/>
  <c r="I74" i="5"/>
  <c r="I66" i="5"/>
  <c r="K31" i="5"/>
  <c r="K23" i="5"/>
  <c r="K15" i="5"/>
  <c r="K49" i="5"/>
  <c r="K21" i="5"/>
  <c r="K69" i="5"/>
  <c r="I67" i="5"/>
  <c r="K27" i="5"/>
  <c r="K19" i="5"/>
  <c r="K11" i="5"/>
  <c r="K93" i="5"/>
  <c r="I20" i="5"/>
  <c r="K46" i="5"/>
  <c r="K33" i="5"/>
  <c r="K25" i="5"/>
  <c r="K9" i="5"/>
  <c r="K47" i="5"/>
  <c r="J77" i="5"/>
  <c r="K77" i="5" s="1"/>
  <c r="I28" i="5"/>
  <c r="I17" i="5"/>
  <c r="I8" i="5"/>
  <c r="K64" i="5"/>
  <c r="K72" i="5"/>
  <c r="K80" i="5"/>
  <c r="I7" i="5"/>
  <c r="K65" i="5"/>
  <c r="K73" i="5"/>
  <c r="K81" i="5"/>
  <c r="K89" i="5"/>
  <c r="I3" i="5"/>
  <c r="K74" i="5"/>
  <c r="K82" i="5"/>
  <c r="K90" i="5"/>
  <c r="I4" i="5"/>
  <c r="I29" i="5"/>
  <c r="I13" i="5"/>
  <c r="I75" i="5"/>
  <c r="I91" i="5"/>
  <c r="K68" i="5"/>
  <c r="K76" i="5"/>
  <c r="K84" i="5"/>
  <c r="K92" i="5"/>
  <c r="I34" i="5"/>
  <c r="I26" i="5"/>
  <c r="I18" i="5"/>
  <c r="I10" i="5"/>
  <c r="K63" i="5"/>
  <c r="I87" i="5"/>
  <c r="K10" i="5"/>
  <c r="K18" i="5"/>
  <c r="K26" i="5"/>
  <c r="K34" i="5"/>
  <c r="K71" i="5"/>
  <c r="K62" i="5"/>
  <c r="I25" i="5"/>
  <c r="I16" i="5"/>
  <c r="I6" i="5"/>
  <c r="I63" i="5"/>
  <c r="H83" i="5"/>
  <c r="I83" i="5" s="1"/>
  <c r="I95" i="5"/>
  <c r="K88" i="5"/>
  <c r="K70" i="5"/>
  <c r="J96" i="5"/>
  <c r="K96" i="5" s="1"/>
  <c r="J48" i="5"/>
  <c r="K48" i="5" s="1"/>
  <c r="I33" i="5"/>
  <c r="I24" i="5"/>
  <c r="I15" i="5"/>
  <c r="I5" i="5"/>
  <c r="H71" i="5"/>
  <c r="I71" i="5" s="1"/>
  <c r="K4" i="5"/>
  <c r="K28" i="5"/>
  <c r="K87" i="5"/>
  <c r="K78" i="5"/>
  <c r="J95" i="5"/>
  <c r="K95" i="5" s="1"/>
  <c r="I32" i="5"/>
  <c r="I23" i="5"/>
  <c r="I14" i="5"/>
  <c r="H21" i="5"/>
  <c r="I21" i="5" s="1"/>
  <c r="K13" i="5"/>
  <c r="K29" i="5"/>
  <c r="K86" i="5"/>
  <c r="J94" i="5"/>
  <c r="K94" i="5" s="1"/>
  <c r="I31" i="5"/>
  <c r="I22" i="5"/>
  <c r="H12" i="5"/>
  <c r="I12" i="5" s="1"/>
  <c r="K30" i="5"/>
  <c r="K66" i="5"/>
  <c r="I92" i="5"/>
  <c r="K7" i="5"/>
  <c r="K8" i="5"/>
  <c r="H101" i="5"/>
  <c r="I101" i="5" s="1"/>
  <c r="K17" i="5"/>
  <c r="J20" i="5"/>
  <c r="K20" i="5" s="1"/>
  <c r="J12" i="5"/>
  <c r="K12" i="5" s="1"/>
  <c r="L39" i="8" l="1"/>
  <c r="L29" i="8"/>
  <c r="L33" i="8"/>
  <c r="L38" i="8"/>
  <c r="L25" i="8"/>
  <c r="F32" i="8"/>
  <c r="E32" i="8" s="1"/>
  <c r="H8" i="8"/>
  <c r="J8" i="8" s="1"/>
  <c r="M20" i="8"/>
  <c r="O20" i="8" s="1"/>
  <c r="Q20" i="8" s="1"/>
  <c r="H20" i="8"/>
  <c r="J20" i="8" s="1"/>
  <c r="M43" i="8"/>
  <c r="O43" i="8" s="1"/>
  <c r="Q43" i="8" s="1"/>
  <c r="H43" i="8"/>
  <c r="J43" i="8" s="1"/>
  <c r="M24" i="8"/>
  <c r="O24" i="8" s="1"/>
  <c r="Q24" i="8" s="1"/>
  <c r="H24" i="8"/>
  <c r="J24" i="8" s="1"/>
  <c r="L19" i="8"/>
  <c r="O19" i="8"/>
  <c r="Q19" i="8" s="1"/>
  <c r="M12" i="8"/>
  <c r="O12" i="8" s="1"/>
  <c r="Q12" i="8" s="1"/>
  <c r="H12" i="8"/>
  <c r="J12" i="8" s="1"/>
  <c r="M41" i="8"/>
  <c r="O41" i="8" s="1"/>
  <c r="Q41" i="8" s="1"/>
  <c r="H41" i="8"/>
  <c r="J41" i="8" s="1"/>
  <c r="C36" i="8"/>
  <c r="E36" i="8" s="1"/>
  <c r="O36" i="8"/>
  <c r="Q36" i="8" s="1"/>
  <c r="J9" i="8"/>
  <c r="M13" i="8"/>
  <c r="O13" i="8" s="1"/>
  <c r="Q13" i="8" s="1"/>
  <c r="H13" i="8"/>
  <c r="J13" i="8" s="1"/>
  <c r="F15" i="8"/>
  <c r="H15" i="8" s="1"/>
  <c r="J15" i="8" s="1"/>
  <c r="H17" i="8"/>
  <c r="J17" i="8" s="1"/>
  <c r="M31" i="8"/>
  <c r="O31" i="8" s="1"/>
  <c r="Q31" i="8" s="1"/>
  <c r="H31" i="8"/>
  <c r="J31" i="8" s="1"/>
  <c r="M6" i="8"/>
  <c r="L6" i="8" s="1"/>
  <c r="H6" i="8"/>
  <c r="O9" i="8"/>
  <c r="F18" i="8"/>
  <c r="C37" i="8"/>
  <c r="E37" i="8" s="1"/>
  <c r="M10" i="8"/>
  <c r="E8" i="8"/>
  <c r="M8" i="8"/>
  <c r="E35" i="8"/>
  <c r="M35" i="8"/>
  <c r="E42" i="8"/>
  <c r="M42" i="8"/>
  <c r="M40" i="8"/>
  <c r="E6" i="8"/>
  <c r="E40" i="8"/>
  <c r="F7" i="8"/>
  <c r="H7" i="8" s="1"/>
  <c r="J7" i="8" s="1"/>
  <c r="E10" i="8"/>
  <c r="E13" i="8"/>
  <c r="E24" i="8"/>
  <c r="E12" i="8"/>
  <c r="F3" i="8"/>
  <c r="F16" i="8"/>
  <c r="F14" i="8"/>
  <c r="E43" i="8"/>
  <c r="E31" i="8"/>
  <c r="E20" i="8"/>
  <c r="L41" i="8"/>
  <c r="E41" i="8"/>
  <c r="G44" i="7"/>
  <c r="G55" i="5" s="1"/>
  <c r="G40" i="7"/>
  <c r="G51" i="5" s="1"/>
  <c r="K51" i="5" s="1"/>
  <c r="G48" i="7"/>
  <c r="G59" i="5" s="1"/>
  <c r="G42" i="7"/>
  <c r="G53" i="5" s="1"/>
  <c r="G41" i="7"/>
  <c r="G52" i="5" s="1"/>
  <c r="G39" i="7"/>
  <c r="G50" i="5" s="1"/>
  <c r="G45" i="7"/>
  <c r="G56" i="5" s="1"/>
  <c r="G43" i="7"/>
  <c r="G54" i="5" s="1"/>
  <c r="I54" i="5" s="1"/>
  <c r="G49" i="7"/>
  <c r="G60" i="5" s="1"/>
  <c r="G47" i="7"/>
  <c r="G58" i="5" s="1"/>
  <c r="F200" i="7"/>
  <c r="F196" i="5" s="1"/>
  <c r="F186" i="7"/>
  <c r="F182" i="5" s="1"/>
  <c r="F182" i="7"/>
  <c r="F178" i="5" s="1"/>
  <c r="F178" i="7"/>
  <c r="F174" i="5" s="1"/>
  <c r="F174" i="7"/>
  <c r="F170" i="5" s="1"/>
  <c r="F170" i="7"/>
  <c r="F166" i="5" s="1"/>
  <c r="F166" i="7"/>
  <c r="F162" i="5" s="1"/>
  <c r="F140" i="7"/>
  <c r="F137" i="5" s="1"/>
  <c r="F136" i="7"/>
  <c r="F133" i="5" s="1"/>
  <c r="F132" i="7"/>
  <c r="F129" i="5" s="1"/>
  <c r="F128" i="7"/>
  <c r="F125" i="5" s="1"/>
  <c r="F124" i="7"/>
  <c r="F121" i="5" s="1"/>
  <c r="F120" i="7"/>
  <c r="F117" i="5" s="1"/>
  <c r="F116" i="7"/>
  <c r="F113" i="5" s="1"/>
  <c r="F112" i="7"/>
  <c r="F109" i="5" s="1"/>
  <c r="F196" i="7"/>
  <c r="F192" i="5" s="1"/>
  <c r="F185" i="7"/>
  <c r="F181" i="5" s="1"/>
  <c r="F181" i="7"/>
  <c r="F177" i="5" s="1"/>
  <c r="F177" i="7"/>
  <c r="F173" i="5" s="1"/>
  <c r="F173" i="7"/>
  <c r="F169" i="5" s="1"/>
  <c r="F169" i="7"/>
  <c r="F165" i="5" s="1"/>
  <c r="F165" i="7"/>
  <c r="F161" i="5" s="1"/>
  <c r="F139" i="7"/>
  <c r="F136" i="5" s="1"/>
  <c r="F135" i="7"/>
  <c r="F132" i="5" s="1"/>
  <c r="F131" i="7"/>
  <c r="F128" i="5" s="1"/>
  <c r="F127" i="7"/>
  <c r="F124" i="5" s="1"/>
  <c r="F123" i="7"/>
  <c r="F120" i="5" s="1"/>
  <c r="F119" i="7"/>
  <c r="F116" i="5" s="1"/>
  <c r="F115" i="7"/>
  <c r="F112" i="5" s="1"/>
  <c r="F106" i="7"/>
  <c r="F103" i="5" s="1"/>
  <c r="F193" i="7"/>
  <c r="F189" i="5" s="1"/>
  <c r="F184" i="7"/>
  <c r="F180" i="5" s="1"/>
  <c r="F180" i="7"/>
  <c r="F176" i="5" s="1"/>
  <c r="F176" i="7"/>
  <c r="F172" i="5" s="1"/>
  <c r="F172" i="7"/>
  <c r="F168" i="5" s="1"/>
  <c r="F168" i="7"/>
  <c r="F164" i="5" s="1"/>
  <c r="F164" i="7"/>
  <c r="F160" i="5" s="1"/>
  <c r="F138" i="7"/>
  <c r="F135" i="5" s="1"/>
  <c r="F134" i="7"/>
  <c r="F131" i="5" s="1"/>
  <c r="F130" i="7"/>
  <c r="F127" i="5" s="1"/>
  <c r="F126" i="7"/>
  <c r="F123" i="5" s="1"/>
  <c r="F122" i="7"/>
  <c r="F119" i="5" s="1"/>
  <c r="F118" i="7"/>
  <c r="F115" i="5" s="1"/>
  <c r="F114" i="7"/>
  <c r="F111" i="5" s="1"/>
  <c r="F247" i="7"/>
  <c r="F243" i="5" s="1"/>
  <c r="F192" i="7"/>
  <c r="F188" i="5" s="1"/>
  <c r="F183" i="7"/>
  <c r="F179" i="5" s="1"/>
  <c r="F179" i="7"/>
  <c r="F175" i="5" s="1"/>
  <c r="F175" i="7"/>
  <c r="F171" i="5" s="1"/>
  <c r="F171" i="7"/>
  <c r="F167" i="5" s="1"/>
  <c r="F167" i="7"/>
  <c r="F163" i="5" s="1"/>
  <c r="F141" i="7"/>
  <c r="F138" i="5" s="1"/>
  <c r="F137" i="7"/>
  <c r="F134" i="5" s="1"/>
  <c r="F133" i="7"/>
  <c r="F130" i="5" s="1"/>
  <c r="F129" i="7"/>
  <c r="F126" i="5" s="1"/>
  <c r="F125" i="7"/>
  <c r="F122" i="5" s="1"/>
  <c r="F121" i="7"/>
  <c r="F118" i="5" s="1"/>
  <c r="F117" i="7"/>
  <c r="F114" i="5" s="1"/>
  <c r="F113" i="7"/>
  <c r="F110" i="5" s="1"/>
  <c r="F3" i="6"/>
  <c r="H51" i="5"/>
  <c r="J54" i="5"/>
  <c r="J58" i="5"/>
  <c r="H58" i="5"/>
  <c r="J57" i="5"/>
  <c r="K57" i="5" s="1"/>
  <c r="H57" i="5"/>
  <c r="I57" i="5" s="1"/>
  <c r="H59" i="5"/>
  <c r="J59" i="5"/>
  <c r="H55" i="5"/>
  <c r="J55" i="5"/>
  <c r="J53" i="5"/>
  <c r="H53" i="5"/>
  <c r="J52" i="5"/>
  <c r="H52" i="5"/>
  <c r="H50" i="5"/>
  <c r="J50" i="5"/>
  <c r="J56" i="5"/>
  <c r="H56" i="5"/>
  <c r="H60" i="5"/>
  <c r="J60" i="5"/>
  <c r="P5" i="3"/>
  <c r="P6" i="3"/>
  <c r="P7" i="3"/>
  <c r="P8" i="3"/>
  <c r="P9" i="3"/>
  <c r="P4" i="3"/>
  <c r="L13" i="8" l="1"/>
  <c r="L20" i="8"/>
  <c r="L12" i="8"/>
  <c r="L31" i="8"/>
  <c r="L43" i="8"/>
  <c r="M16" i="8"/>
  <c r="O16" i="8" s="1"/>
  <c r="Q16" i="8" s="1"/>
  <c r="H16" i="8"/>
  <c r="J16" i="8" s="1"/>
  <c r="L35" i="8"/>
  <c r="O35" i="8"/>
  <c r="Q35" i="8" s="1"/>
  <c r="Q9" i="8"/>
  <c r="M3" i="8"/>
  <c r="L3" i="8" s="1"/>
  <c r="F47" i="8"/>
  <c r="E47" i="8" s="1"/>
  <c r="D16" i="13" s="1"/>
  <c r="H3" i="8"/>
  <c r="L8" i="8"/>
  <c r="O8" i="8"/>
  <c r="Q8" i="8" s="1"/>
  <c r="J6" i="8"/>
  <c r="M14" i="8"/>
  <c r="O14" i="8" s="1"/>
  <c r="Q14" i="8" s="1"/>
  <c r="H14" i="8"/>
  <c r="J14" i="8" s="1"/>
  <c r="L24" i="8"/>
  <c r="L10" i="8"/>
  <c r="O10" i="8"/>
  <c r="Q10" i="8" s="1"/>
  <c r="O6" i="8"/>
  <c r="M32" i="8"/>
  <c r="H32" i="8"/>
  <c r="J32" i="8" s="1"/>
  <c r="F11" i="8"/>
  <c r="H18" i="8"/>
  <c r="J18" i="8" s="1"/>
  <c r="L40" i="8"/>
  <c r="O40" i="8"/>
  <c r="Q40" i="8" s="1"/>
  <c r="L42" i="8"/>
  <c r="O42" i="8"/>
  <c r="Q42" i="8" s="1"/>
  <c r="L36" i="8"/>
  <c r="I55" i="5"/>
  <c r="I52" i="5"/>
  <c r="I58" i="5"/>
  <c r="K58" i="5"/>
  <c r="I50" i="5"/>
  <c r="K55" i="5"/>
  <c r="J3" i="6"/>
  <c r="L3" i="6"/>
  <c r="L37" i="8"/>
  <c r="C18" i="8"/>
  <c r="E18" i="8" s="1"/>
  <c r="E7" i="8"/>
  <c r="M7" i="8"/>
  <c r="I51" i="5"/>
  <c r="I53" i="5"/>
  <c r="K59" i="5"/>
  <c r="I59" i="5"/>
  <c r="K52" i="5"/>
  <c r="K53" i="5"/>
  <c r="E14" i="8"/>
  <c r="E16" i="8"/>
  <c r="E3" i="8"/>
  <c r="K50" i="5"/>
  <c r="I56" i="5"/>
  <c r="K56" i="5"/>
  <c r="K60" i="5"/>
  <c r="I60" i="5"/>
  <c r="K54" i="5"/>
  <c r="H118" i="5"/>
  <c r="I118" i="5" s="1"/>
  <c r="J118" i="5"/>
  <c r="K118" i="5" s="1"/>
  <c r="H123" i="5"/>
  <c r="I123" i="5" s="1"/>
  <c r="J123" i="5"/>
  <c r="K123" i="5" s="1"/>
  <c r="H122" i="5"/>
  <c r="I122" i="5" s="1"/>
  <c r="J122" i="5"/>
  <c r="K122" i="5" s="1"/>
  <c r="H175" i="5"/>
  <c r="I175" i="5" s="1"/>
  <c r="J175" i="5"/>
  <c r="K175" i="5" s="1"/>
  <c r="J127" i="5"/>
  <c r="K127" i="5" s="1"/>
  <c r="H127" i="5"/>
  <c r="I127" i="5" s="1"/>
  <c r="H180" i="5"/>
  <c r="I180" i="5" s="1"/>
  <c r="J180" i="5"/>
  <c r="K180" i="5" s="1"/>
  <c r="H132" i="5"/>
  <c r="I132" i="5" s="1"/>
  <c r="J132" i="5"/>
  <c r="K132" i="5" s="1"/>
  <c r="H192" i="5"/>
  <c r="I192" i="5" s="1"/>
  <c r="J192" i="5"/>
  <c r="K192" i="5" s="1"/>
  <c r="H137" i="5"/>
  <c r="I137" i="5" s="1"/>
  <c r="J137" i="5"/>
  <c r="K137" i="5" s="1"/>
  <c r="H131" i="5"/>
  <c r="I131" i="5" s="1"/>
  <c r="J131" i="5"/>
  <c r="K131" i="5" s="1"/>
  <c r="H109" i="5"/>
  <c r="I109" i="5" s="1"/>
  <c r="J109" i="5"/>
  <c r="K109" i="5" s="1"/>
  <c r="H162" i="5"/>
  <c r="I162" i="5" s="1"/>
  <c r="J162" i="5"/>
  <c r="K162" i="5" s="1"/>
  <c r="H130" i="5"/>
  <c r="I130" i="5" s="1"/>
  <c r="J130" i="5"/>
  <c r="K130" i="5" s="1"/>
  <c r="H188" i="5"/>
  <c r="I188" i="5" s="1"/>
  <c r="J188" i="5"/>
  <c r="K188" i="5" s="1"/>
  <c r="J135" i="5"/>
  <c r="K135" i="5" s="1"/>
  <c r="H135" i="5"/>
  <c r="I135" i="5" s="1"/>
  <c r="H103" i="5"/>
  <c r="I103" i="5" s="1"/>
  <c r="F23" i="8" s="1"/>
  <c r="H23" i="8" s="1"/>
  <c r="J23" i="8" s="1"/>
  <c r="J103" i="5"/>
  <c r="K103" i="5" s="1"/>
  <c r="H161" i="5"/>
  <c r="I161" i="5" s="1"/>
  <c r="J161" i="5"/>
  <c r="K161" i="5" s="1"/>
  <c r="H113" i="5"/>
  <c r="I113" i="5" s="1"/>
  <c r="J113" i="5"/>
  <c r="K113" i="5" s="1"/>
  <c r="H166" i="5"/>
  <c r="I166" i="5" s="1"/>
  <c r="J166" i="5"/>
  <c r="K166" i="5" s="1"/>
  <c r="J189" i="5"/>
  <c r="K189" i="5" s="1"/>
  <c r="H189" i="5"/>
  <c r="I189" i="5" s="1"/>
  <c r="H136" i="5"/>
  <c r="I136" i="5" s="1"/>
  <c r="J136" i="5"/>
  <c r="K136" i="5" s="1"/>
  <c r="H134" i="5"/>
  <c r="I134" i="5" s="1"/>
  <c r="J134" i="5"/>
  <c r="K134" i="5" s="1"/>
  <c r="J243" i="5"/>
  <c r="K243" i="5" s="1"/>
  <c r="H243" i="5"/>
  <c r="I243" i="5" s="1"/>
  <c r="H160" i="5"/>
  <c r="I160" i="5" s="1"/>
  <c r="J160" i="5"/>
  <c r="K160" i="5" s="1"/>
  <c r="J112" i="5"/>
  <c r="K112" i="5" s="1"/>
  <c r="H112" i="5"/>
  <c r="I112" i="5" s="1"/>
  <c r="J165" i="5"/>
  <c r="K165" i="5" s="1"/>
  <c r="H165" i="5"/>
  <c r="I165" i="5" s="1"/>
  <c r="H117" i="5"/>
  <c r="I117" i="5" s="1"/>
  <c r="J117" i="5"/>
  <c r="K117" i="5" s="1"/>
  <c r="H170" i="5"/>
  <c r="I170" i="5" s="1"/>
  <c r="J170" i="5"/>
  <c r="K170" i="5" s="1"/>
  <c r="H138" i="5"/>
  <c r="I138" i="5" s="1"/>
  <c r="J138" i="5"/>
  <c r="K138" i="5" s="1"/>
  <c r="J111" i="5"/>
  <c r="K111" i="5" s="1"/>
  <c r="H111" i="5"/>
  <c r="I111" i="5" s="1"/>
  <c r="H164" i="5"/>
  <c r="I164" i="5" s="1"/>
  <c r="J164" i="5"/>
  <c r="K164" i="5" s="1"/>
  <c r="H116" i="5"/>
  <c r="I116" i="5" s="1"/>
  <c r="J116" i="5"/>
  <c r="K116" i="5" s="1"/>
  <c r="J169" i="5"/>
  <c r="K169" i="5" s="1"/>
  <c r="H169" i="5"/>
  <c r="I169" i="5" s="1"/>
  <c r="H121" i="5"/>
  <c r="I121" i="5" s="1"/>
  <c r="J121" i="5"/>
  <c r="K121" i="5" s="1"/>
  <c r="H174" i="5"/>
  <c r="I174" i="5" s="1"/>
  <c r="J174" i="5"/>
  <c r="K174" i="5" s="1"/>
  <c r="H126" i="5"/>
  <c r="I126" i="5" s="1"/>
  <c r="J126" i="5"/>
  <c r="K126" i="5" s="1"/>
  <c r="H163" i="5"/>
  <c r="I163" i="5" s="1"/>
  <c r="J163" i="5"/>
  <c r="K163" i="5" s="1"/>
  <c r="H168" i="5"/>
  <c r="I168" i="5" s="1"/>
  <c r="J168" i="5"/>
  <c r="K168" i="5" s="1"/>
  <c r="H120" i="5"/>
  <c r="I120" i="5" s="1"/>
  <c r="J120" i="5"/>
  <c r="K120" i="5" s="1"/>
  <c r="H173" i="5"/>
  <c r="I173" i="5" s="1"/>
  <c r="J173" i="5"/>
  <c r="K173" i="5" s="1"/>
  <c r="H125" i="5"/>
  <c r="I125" i="5" s="1"/>
  <c r="J125" i="5"/>
  <c r="K125" i="5" s="1"/>
  <c r="H178" i="5"/>
  <c r="I178" i="5" s="1"/>
  <c r="J178" i="5"/>
  <c r="K178" i="5" s="1"/>
  <c r="H110" i="5"/>
  <c r="I110" i="5" s="1"/>
  <c r="J110" i="5"/>
  <c r="K110" i="5" s="1"/>
  <c r="H115" i="5"/>
  <c r="I115" i="5" s="1"/>
  <c r="J115" i="5"/>
  <c r="K115" i="5" s="1"/>
  <c r="J114" i="5"/>
  <c r="K114" i="5" s="1"/>
  <c r="H114" i="5"/>
  <c r="I114" i="5" s="1"/>
  <c r="H167" i="5"/>
  <c r="I167" i="5" s="1"/>
  <c r="J167" i="5"/>
  <c r="K167" i="5" s="1"/>
  <c r="J119" i="5"/>
  <c r="K119" i="5" s="1"/>
  <c r="H119" i="5"/>
  <c r="I119" i="5" s="1"/>
  <c r="H172" i="5"/>
  <c r="I172" i="5" s="1"/>
  <c r="J172" i="5"/>
  <c r="K172" i="5" s="1"/>
  <c r="H124" i="5"/>
  <c r="I124" i="5" s="1"/>
  <c r="J124" i="5"/>
  <c r="K124" i="5" s="1"/>
  <c r="H177" i="5"/>
  <c r="I177" i="5" s="1"/>
  <c r="J177" i="5"/>
  <c r="K177" i="5" s="1"/>
  <c r="H129" i="5"/>
  <c r="I129" i="5" s="1"/>
  <c r="J129" i="5"/>
  <c r="K129" i="5" s="1"/>
  <c r="H182" i="5"/>
  <c r="I182" i="5" s="1"/>
  <c r="J182" i="5"/>
  <c r="K182" i="5" s="1"/>
  <c r="J179" i="5"/>
  <c r="K179" i="5" s="1"/>
  <c r="H179" i="5"/>
  <c r="I179" i="5" s="1"/>
  <c r="H171" i="5"/>
  <c r="I171" i="5" s="1"/>
  <c r="J171" i="5"/>
  <c r="K171" i="5" s="1"/>
  <c r="H176" i="5"/>
  <c r="I176" i="5" s="1"/>
  <c r="J176" i="5"/>
  <c r="K176" i="5" s="1"/>
  <c r="J128" i="5"/>
  <c r="K128" i="5" s="1"/>
  <c r="H128" i="5"/>
  <c r="I128" i="5" s="1"/>
  <c r="H181" i="5"/>
  <c r="I181" i="5" s="1"/>
  <c r="J181" i="5"/>
  <c r="K181" i="5" s="1"/>
  <c r="H133" i="5"/>
  <c r="I133" i="5" s="1"/>
  <c r="J133" i="5"/>
  <c r="K133" i="5" s="1"/>
  <c r="H196" i="5"/>
  <c r="I196" i="5" s="1"/>
  <c r="J196" i="5"/>
  <c r="K196" i="5" s="1"/>
  <c r="AO5" i="1"/>
  <c r="AN5" i="1"/>
  <c r="AJ5" i="1"/>
  <c r="AI5" i="1"/>
  <c r="AE5" i="1"/>
  <c r="AD5" i="1"/>
  <c r="Z5" i="1"/>
  <c r="Y5" i="1"/>
  <c r="U5" i="1"/>
  <c r="T5" i="1"/>
  <c r="P5" i="1"/>
  <c r="O5" i="1"/>
  <c r="K5" i="1"/>
  <c r="J5" i="1"/>
  <c r="L16" i="8" l="1"/>
  <c r="H11" i="8"/>
  <c r="M47" i="8"/>
  <c r="L47" i="8" s="1"/>
  <c r="D15" i="13" s="1"/>
  <c r="O3" i="8"/>
  <c r="O47" i="8" s="1"/>
  <c r="Q6" i="8"/>
  <c r="O32" i="8"/>
  <c r="Q32" i="8" s="1"/>
  <c r="L32" i="8"/>
  <c r="L14" i="8"/>
  <c r="L7" i="8"/>
  <c r="O7" i="8"/>
  <c r="Q7" i="8" s="1"/>
  <c r="J3" i="8"/>
  <c r="J47" i="8" s="1"/>
  <c r="H47" i="8"/>
  <c r="G47" i="8" s="1"/>
  <c r="F5" i="8"/>
  <c r="C11" i="8"/>
  <c r="M18" i="8"/>
  <c r="M23" i="8"/>
  <c r="E23" i="8"/>
  <c r="F22" i="8"/>
  <c r="F4" i="6"/>
  <c r="F26" i="8"/>
  <c r="F7" i="6"/>
  <c r="J7" i="6" s="1"/>
  <c r="F27" i="8"/>
  <c r="F5" i="6"/>
  <c r="F6" i="6"/>
  <c r="N47" i="8" l="1"/>
  <c r="P47" i="8" s="1"/>
  <c r="I47" i="8"/>
  <c r="E16" i="13"/>
  <c r="M27" i="8"/>
  <c r="O27" i="8" s="1"/>
  <c r="Q27" i="8" s="1"/>
  <c r="H27" i="8"/>
  <c r="J27" i="8" s="1"/>
  <c r="M22" i="8"/>
  <c r="L22" i="8" s="1"/>
  <c r="H22" i="8"/>
  <c r="F50" i="8"/>
  <c r="E50" i="8" s="1"/>
  <c r="F49" i="8"/>
  <c r="E49" i="8" s="1"/>
  <c r="H26" i="8"/>
  <c r="L23" i="8"/>
  <c r="O23" i="8"/>
  <c r="Q23" i="8" s="1"/>
  <c r="L18" i="8"/>
  <c r="O18" i="8"/>
  <c r="Q18" i="8" s="1"/>
  <c r="Q3" i="8"/>
  <c r="Q47" i="8" s="1"/>
  <c r="F51" i="8"/>
  <c r="M5" i="8"/>
  <c r="F48" i="8"/>
  <c r="E48" i="8" s="1"/>
  <c r="D7" i="13" s="1"/>
  <c r="H5" i="8"/>
  <c r="J11" i="8"/>
  <c r="J51" i="8" s="1"/>
  <c r="H51" i="8"/>
  <c r="E5" i="8"/>
  <c r="E22" i="8"/>
  <c r="J4" i="6"/>
  <c r="L4" i="6"/>
  <c r="J5" i="6"/>
  <c r="L5" i="6"/>
  <c r="J6" i="6"/>
  <c r="L6" i="6"/>
  <c r="M11" i="8"/>
  <c r="E11" i="8"/>
  <c r="M26" i="8"/>
  <c r="L5" i="8"/>
  <c r="E26" i="8"/>
  <c r="E27" i="8"/>
  <c r="E15" i="13" l="1"/>
  <c r="L27" i="8"/>
  <c r="J22" i="8"/>
  <c r="J50" i="8" s="1"/>
  <c r="H50" i="8"/>
  <c r="G50" i="8" s="1"/>
  <c r="I50" i="8" s="1"/>
  <c r="M48" i="8"/>
  <c r="L48" i="8" s="1"/>
  <c r="D6" i="13" s="1"/>
  <c r="O5" i="8"/>
  <c r="J26" i="8"/>
  <c r="J49" i="8" s="1"/>
  <c r="H49" i="8"/>
  <c r="L26" i="8"/>
  <c r="M49" i="8"/>
  <c r="O26" i="8"/>
  <c r="G51" i="8"/>
  <c r="O22" i="8"/>
  <c r="M50" i="8"/>
  <c r="L50" i="8" s="1"/>
  <c r="L11" i="8"/>
  <c r="O11" i="8"/>
  <c r="J5" i="8"/>
  <c r="J48" i="8" s="1"/>
  <c r="H48" i="8"/>
  <c r="G48" i="8" s="1"/>
  <c r="C17" i="8"/>
  <c r="L49" i="8" l="1"/>
  <c r="D10" i="13"/>
  <c r="D11" i="13" s="1"/>
  <c r="G49" i="8"/>
  <c r="I49" i="8" s="1"/>
  <c r="E11" i="13"/>
  <c r="I48" i="8"/>
  <c r="E7" i="13"/>
  <c r="I51" i="8"/>
  <c r="E21" i="13"/>
  <c r="Q11" i="8"/>
  <c r="Q22" i="8"/>
  <c r="Q50" i="8" s="1"/>
  <c r="O50" i="8"/>
  <c r="N50" i="8" s="1"/>
  <c r="P50" i="8" s="1"/>
  <c r="Q5" i="8"/>
  <c r="Q48" i="8" s="1"/>
  <c r="O48" i="8"/>
  <c r="N48" i="8" s="1"/>
  <c r="Q26" i="8"/>
  <c r="Q49" i="8" s="1"/>
  <c r="O49" i="8"/>
  <c r="M17" i="8"/>
  <c r="C15" i="8"/>
  <c r="E17" i="8"/>
  <c r="C51" i="8" l="1"/>
  <c r="E51" i="8" s="1"/>
  <c r="D21" i="13" s="1"/>
  <c r="K7" i="6"/>
  <c r="L7" i="6" s="1"/>
  <c r="N49" i="8"/>
  <c r="P49" i="8" s="1"/>
  <c r="E10" i="13"/>
  <c r="P48" i="8"/>
  <c r="E6" i="13"/>
  <c r="L17" i="8"/>
  <c r="O17" i="8"/>
  <c r="Q17" i="8" s="1"/>
  <c r="M15" i="8"/>
  <c r="E15" i="8"/>
  <c r="L15" i="8" l="1"/>
  <c r="O15" i="8"/>
  <c r="M51" i="8"/>
  <c r="L51" i="8" s="1"/>
  <c r="D20" i="13" s="1"/>
  <c r="Q15" i="8" l="1"/>
  <c r="Q51" i="8" s="1"/>
  <c r="O51" i="8"/>
  <c r="N51" i="8" s="1"/>
  <c r="P51" i="8" l="1"/>
  <c r="E20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AB69" authorId="0" shapeId="0" xr:uid="{45D6D29F-F00D-4ABB-BD19-D0C3DED01801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is the MDS per unit cost for an equivalent duplex (two wire) cable. Thus, the unit cost should be divided by two to get the unit cost of a single wire. </t>
        </r>
      </text>
    </comment>
    <comment ref="M71" authorId="0" shapeId="0" xr:uid="{730FF7A8-2002-4383-B9CF-F03EC0C8CEB0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Takes into account the common neutral</t>
        </r>
      </text>
    </comment>
    <comment ref="AB71" authorId="0" shapeId="0" xr:uid="{DB80FDC3-58E4-445E-AC99-0CBBA22ACDDC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Takes into account the common neutral</t>
        </r>
      </text>
    </comment>
    <comment ref="Y80" authorId="0" shapeId="0" xr:uid="{731C7DA1-82F7-47EA-85AE-B3BE0FA7C16C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From GIS Mapping System Dec 2020</t>
        </r>
      </text>
    </comment>
    <comment ref="AA80" authorId="0" shapeId="0" xr:uid="{9681E641-807D-404F-BB87-1FC7389F2E93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From GIS Mapping System Dec 2020</t>
        </r>
      </text>
    </comment>
    <comment ref="P81" authorId="0" shapeId="0" xr:uid="{B7B7D10D-5DA9-4CC6-8589-C62E1940B51A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TECO 2020 Distribution Primary Conductor records.</t>
        </r>
      </text>
    </comment>
    <comment ref="Y86" authorId="0" shapeId="0" xr:uid="{7A49D03C-4513-46A1-B0A0-4354574ED640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FERC 365 Dec 2020</t>
        </r>
      </text>
    </comment>
  </commentList>
</comments>
</file>

<file path=xl/sharedStrings.xml><?xml version="1.0" encoding="utf-8"?>
<sst xmlns="http://schemas.openxmlformats.org/spreadsheetml/2006/main" count="40357" uniqueCount="1918">
  <si>
    <t>ASSET COST</t>
  </si>
  <si>
    <t>MASS D</t>
  </si>
  <si>
    <t>EOP</t>
  </si>
  <si>
    <t>13 MO</t>
  </si>
  <si>
    <t>ACCOUNT</t>
  </si>
  <si>
    <t>DESCRIPTION</t>
  </si>
  <si>
    <t>LINES</t>
  </si>
  <si>
    <t>SUBSTATION</t>
  </si>
  <si>
    <t>TOTAL</t>
  </si>
  <si>
    <t>AVG</t>
  </si>
  <si>
    <t>LAND</t>
  </si>
  <si>
    <t>STRUCTURES &amp; IMPROVEMENTS</t>
  </si>
  <si>
    <t>STATION EQUIPMENT</t>
  </si>
  <si>
    <t>POLES &amp; FIXTURES</t>
  </si>
  <si>
    <t>OVERHEAD CONDUCTORS &amp; DEVICES</t>
  </si>
  <si>
    <t>UNDERGROUND CONDUIT</t>
  </si>
  <si>
    <t>UNDERGROUND CONDUCTORS &amp; DEVICES</t>
  </si>
  <si>
    <t>LINE TRANSFORMERS - OVERHEAD</t>
  </si>
  <si>
    <t>SERVICES - OVERHEAD</t>
  </si>
  <si>
    <t>SERVICES - UNDERGROUND</t>
  </si>
  <si>
    <t>METERS</t>
  </si>
  <si>
    <t>METERS AMI</t>
  </si>
  <si>
    <t>STREET LIGHTING</t>
  </si>
  <si>
    <t>LS2 LIGHTING</t>
  </si>
  <si>
    <t>ARO DISTRIBUTION</t>
  </si>
  <si>
    <t xml:space="preserve">   TOTAL ASSET COST</t>
  </si>
  <si>
    <r>
      <t>Source:</t>
    </r>
    <r>
      <rPr>
        <b/>
        <i/>
        <sz val="11"/>
        <color theme="1"/>
        <rFont val="Calibri"/>
        <family val="2"/>
        <scheme val="minor"/>
      </rPr>
      <t xml:space="preserve"> 2022 COS Distribution Investment - Actual.xlsx</t>
    </r>
  </si>
  <si>
    <r>
      <t xml:space="preserve">Tab: </t>
    </r>
    <r>
      <rPr>
        <b/>
        <i/>
        <sz val="11"/>
        <color theme="1"/>
        <rFont val="Calibri"/>
        <family val="2"/>
        <scheme val="minor"/>
      </rPr>
      <t>Distribution Investment</t>
    </r>
  </si>
  <si>
    <r>
      <t xml:space="preserve">Tab: </t>
    </r>
    <r>
      <rPr>
        <b/>
        <i/>
        <sz val="11"/>
        <color theme="1"/>
        <rFont val="Calibri"/>
        <family val="2"/>
        <scheme val="minor"/>
      </rPr>
      <t>Specific Details</t>
    </r>
  </si>
  <si>
    <t>ACCOUNT 364 POLE COUNTS</t>
  </si>
  <si>
    <t>utility_account_id</t>
  </si>
  <si>
    <t>PAC Code</t>
  </si>
  <si>
    <t>property_unit</t>
  </si>
  <si>
    <t>A01</t>
  </si>
  <si>
    <t>Pole Wood 25 FT: A01</t>
  </si>
  <si>
    <t>A02</t>
  </si>
  <si>
    <t>Pole Wood 30 FT: A02</t>
  </si>
  <si>
    <t>A03</t>
  </si>
  <si>
    <t>Pole Wood 35 FT: A03</t>
  </si>
  <si>
    <t>A04</t>
  </si>
  <si>
    <t>Pole Wood 40 FT: A04</t>
  </si>
  <si>
    <t>A05</t>
  </si>
  <si>
    <t>Pole Wood 45 FT: A05</t>
  </si>
  <si>
    <t>A06</t>
  </si>
  <si>
    <t>Pole Wood 50 FT: A06</t>
  </si>
  <si>
    <t>A07</t>
  </si>
  <si>
    <t>Pole Wood 55 FT: A07</t>
  </si>
  <si>
    <t>A08</t>
  </si>
  <si>
    <t>Pole Wood 60 FT: A08</t>
  </si>
  <si>
    <t>A10</t>
  </si>
  <si>
    <t>Pole Wood 70 FT: A10</t>
  </si>
  <si>
    <t>A12</t>
  </si>
  <si>
    <t>Pole Wood 80 FT: A12</t>
  </si>
  <si>
    <t>A17</t>
  </si>
  <si>
    <t>CONC/Wood Poles: A17</t>
  </si>
  <si>
    <t>A18</t>
  </si>
  <si>
    <t>Steel Reinforce-Wood Poles: A18</t>
  </si>
  <si>
    <t>A19</t>
  </si>
  <si>
    <t>Monolighting-Wood Poles: A19</t>
  </si>
  <si>
    <t>A24</t>
  </si>
  <si>
    <t>Pole Concrete 25 FT: A24</t>
  </si>
  <si>
    <t>A25</t>
  </si>
  <si>
    <t>Pole Concrete 30 FT: A25</t>
  </si>
  <si>
    <t>A26</t>
  </si>
  <si>
    <t>Pole Concrete 35 FT: A26</t>
  </si>
  <si>
    <t>A27</t>
  </si>
  <si>
    <t>Pole Concrete 40 FT: A27</t>
  </si>
  <si>
    <t>A28</t>
  </si>
  <si>
    <t>Pole Concrete 45 FT: A28</t>
  </si>
  <si>
    <t>A29</t>
  </si>
  <si>
    <t>Pole Concrete 50 FT: A29</t>
  </si>
  <si>
    <t>A30</t>
  </si>
  <si>
    <t>Pole Concrete 55 FT: A30</t>
  </si>
  <si>
    <t>A31</t>
  </si>
  <si>
    <t>Pole Concrete 60 FT: A31</t>
  </si>
  <si>
    <t>A32</t>
  </si>
  <si>
    <t>Pole Concrete 65 FT: A32</t>
  </si>
  <si>
    <t>A33</t>
  </si>
  <si>
    <t>Pole Concrete 70 FT: A33</t>
  </si>
  <si>
    <t>A40</t>
  </si>
  <si>
    <t>Pole Fiberglass 30 FT TO 80 FT: A40</t>
  </si>
  <si>
    <t>A52</t>
  </si>
  <si>
    <t>Pole Steel 40FT THRU 49FT: A52</t>
  </si>
  <si>
    <t>A53</t>
  </si>
  <si>
    <t>Pole Steel 60 FT: A53</t>
  </si>
  <si>
    <t>A55</t>
  </si>
  <si>
    <t>Pole Steel 70 FT: A55</t>
  </si>
  <si>
    <t>A56</t>
  </si>
  <si>
    <t>Pole Steel 75 FT: A56</t>
  </si>
  <si>
    <t>A57</t>
  </si>
  <si>
    <t>Pole Steel 80 FT: A57</t>
  </si>
  <si>
    <t>A70</t>
  </si>
  <si>
    <t>Pole Steel  50 FT THRU 59 FT: A70</t>
  </si>
  <si>
    <t>A71</t>
  </si>
  <si>
    <t>Pole Steel  90 FT: A71</t>
  </si>
  <si>
    <t xml:space="preserve">d: </t>
  </si>
  <si>
    <t xml:space="preserve">Non-unitized: </t>
  </si>
  <si>
    <t>Grand Total</t>
  </si>
  <si>
    <t>Sum of accum_cost</t>
  </si>
  <si>
    <t>Sum of accum_qty</t>
  </si>
  <si>
    <t>ACCOUNT 373 POLE COUNTS - LS1</t>
  </si>
  <si>
    <t>ACCOUNT 373 POLE COUNTS - LS2</t>
  </si>
  <si>
    <t>ACCOUNT 365 CONDUCTOR COSTS - OH</t>
  </si>
  <si>
    <t>ACCOUNT 367 CONDUCTOR COSTS - UG</t>
  </si>
  <si>
    <t>ACCOUNT 368 TRANSFORMER COSTS</t>
  </si>
  <si>
    <t>ACCOUNT 366 CONDUIT COSTS</t>
  </si>
  <si>
    <t>Data</t>
  </si>
  <si>
    <t>100</t>
  </si>
  <si>
    <t>Solar Panel Lighting 80W AE3C580: D100</t>
  </si>
  <si>
    <t>B02</t>
  </si>
  <si>
    <t>SW OIL 7 5KV 3PST: B02</t>
  </si>
  <si>
    <t>B08</t>
  </si>
  <si>
    <t>METAL CLAD SW GEAR 15KV: B08</t>
  </si>
  <si>
    <t>B14</t>
  </si>
  <si>
    <t>SW AIR 15KV SPST: B14</t>
  </si>
  <si>
    <t>101</t>
  </si>
  <si>
    <t>SOLAR FIXTURE LIGHTING,4K,30,36 LED: D101</t>
  </si>
  <si>
    <t>B03</t>
  </si>
  <si>
    <t>SW OIL 15KV SPST: B03</t>
  </si>
  <si>
    <t>C01</t>
  </si>
  <si>
    <t>Arrester 3KV: C01</t>
  </si>
  <si>
    <t>E02</t>
  </si>
  <si>
    <t>Conduit STL 3/4IN: E02</t>
  </si>
  <si>
    <t>102</t>
  </si>
  <si>
    <t>Solar Pole Lighting: D102</t>
  </si>
  <si>
    <t>B04</t>
  </si>
  <si>
    <t>SW OIL 15KV SPDT: B04</t>
  </si>
  <si>
    <t>B25</t>
  </si>
  <si>
    <t>SW MATERIALS TRANS: B25</t>
  </si>
  <si>
    <t>C02</t>
  </si>
  <si>
    <t>Arrester 6KV: C02</t>
  </si>
  <si>
    <t>E03</t>
  </si>
  <si>
    <t>Conduit STL 1IN: E03</t>
  </si>
  <si>
    <t>B05</t>
  </si>
  <si>
    <t>SWITCH, RENEWABLE DISCONNECT: B05</t>
  </si>
  <si>
    <t>B31</t>
  </si>
  <si>
    <t>Wire CU 2 1/C: B31</t>
  </si>
  <si>
    <t>C03</t>
  </si>
  <si>
    <t>Arrester 10KV: C03</t>
  </si>
  <si>
    <t>E04</t>
  </si>
  <si>
    <t>Conduit STL 1 1/4IN: E04</t>
  </si>
  <si>
    <t>B06</t>
  </si>
  <si>
    <t>SW OIL Auto Transfer: B06</t>
  </si>
  <si>
    <t>B40</t>
  </si>
  <si>
    <t>Wire CU 500M 1/C: B40</t>
  </si>
  <si>
    <t>C04</t>
  </si>
  <si>
    <t>Arrester 15V: C04</t>
  </si>
  <si>
    <t>E05</t>
  </si>
  <si>
    <t>Conduit STL 1 1/2IN: E05</t>
  </si>
  <si>
    <t>D03</t>
  </si>
  <si>
    <t>Post Aluminium: D03</t>
  </si>
  <si>
    <t>B10</t>
  </si>
  <si>
    <t>SW AIR 5KV SPST: B10</t>
  </si>
  <si>
    <t>B43</t>
  </si>
  <si>
    <t>Wire CU 1000 M 1/C: B43</t>
  </si>
  <si>
    <t>C11</t>
  </si>
  <si>
    <t>Cutouts 50A 5KV: C11</t>
  </si>
  <si>
    <t>E06</t>
  </si>
  <si>
    <t>Conduit STL 2IN: E06</t>
  </si>
  <si>
    <t>D05</t>
  </si>
  <si>
    <t>Post Steel: D05</t>
  </si>
  <si>
    <t>B11</t>
  </si>
  <si>
    <t>SW AIR 5KV 3PST: B11</t>
  </si>
  <si>
    <t>B52</t>
  </si>
  <si>
    <t>Wire ACSR 336M 1/C: B52</t>
  </si>
  <si>
    <t>C12</t>
  </si>
  <si>
    <t>Cutouts 100A 5KV: C12</t>
  </si>
  <si>
    <t>E07</t>
  </si>
  <si>
    <t>Conduit STL 2 1/2IN: E07</t>
  </si>
  <si>
    <t>D10</t>
  </si>
  <si>
    <t>Premium Lighting-Post Top Poles : D10</t>
  </si>
  <si>
    <t>B12</t>
  </si>
  <si>
    <t>SW AIR 7. 5KV SPST: B12</t>
  </si>
  <si>
    <t>C14</t>
  </si>
  <si>
    <t>Cutouts 100A 15KV: C14</t>
  </si>
  <si>
    <t>E08</t>
  </si>
  <si>
    <t>Conduit STL 3IN: E08</t>
  </si>
  <si>
    <t>D32</t>
  </si>
  <si>
    <t>LUMINAIRE, LED, 133W AUTOBAHN: D32</t>
  </si>
  <si>
    <t>D50</t>
  </si>
  <si>
    <t>Cable 8 1/C DB: D50</t>
  </si>
  <si>
    <t>C15</t>
  </si>
  <si>
    <t>Cutouts 200A 15KV: C15</t>
  </si>
  <si>
    <t>E09</t>
  </si>
  <si>
    <t>Conduit STL 4IN: E09</t>
  </si>
  <si>
    <t>D43</t>
  </si>
  <si>
    <t>Premium Lighting-Shoebox: D43</t>
  </si>
  <si>
    <t>B15</t>
  </si>
  <si>
    <t>SW AIR 15KV 2PST: B15</t>
  </si>
  <si>
    <t>D51</t>
  </si>
  <si>
    <t>Cable 6 1/C DB: D51</t>
  </si>
  <si>
    <t>C24</t>
  </si>
  <si>
    <t>CO &amp; AR COMB 100A 15KV: C24</t>
  </si>
  <si>
    <t>E10</t>
  </si>
  <si>
    <t>Conduit STL 5IN: E10</t>
  </si>
  <si>
    <t>D53</t>
  </si>
  <si>
    <t>Cable 6 3C CU UND ST LGHT: D53</t>
  </si>
  <si>
    <t>B16</t>
  </si>
  <si>
    <t>SW AIR 15KV 2PDT: B16</t>
  </si>
  <si>
    <t>D52</t>
  </si>
  <si>
    <t>Cable 4 1/C DB: D52</t>
  </si>
  <si>
    <t>C26</t>
  </si>
  <si>
    <t>Capacitor 2KVAR: C26</t>
  </si>
  <si>
    <t>E11</t>
  </si>
  <si>
    <t>Conduit STL 6IN: E11</t>
  </si>
  <si>
    <t>B65</t>
  </si>
  <si>
    <t>Wire AL 2 1/C: B65</t>
  </si>
  <si>
    <t>D77</t>
  </si>
  <si>
    <t>LUMINAIRE, LED, 99W SALEM POST TOP : D77</t>
  </si>
  <si>
    <t>B17</t>
  </si>
  <si>
    <t>SW AIR 15KV 3PST: B17</t>
  </si>
  <si>
    <t>C27</t>
  </si>
  <si>
    <t>Capacitor 3KVAR: C27</t>
  </si>
  <si>
    <t>E19</t>
  </si>
  <si>
    <t>Conduit STL 18IN: E19</t>
  </si>
  <si>
    <t>B67</t>
  </si>
  <si>
    <t>Wire AL 2/0 1/C: B67</t>
  </si>
  <si>
    <t>D78</t>
  </si>
  <si>
    <t>LUMINAIRE, LED, 202W AREA-LIGHTER : D78</t>
  </si>
  <si>
    <t>F01</t>
  </si>
  <si>
    <t>Cable CU 2 1/C: F01</t>
  </si>
  <si>
    <t>C28</t>
  </si>
  <si>
    <t>Capacitor 5KVAR: C28</t>
  </si>
  <si>
    <t>E21</t>
  </si>
  <si>
    <t>Conduit FIB 3IN: E21</t>
  </si>
  <si>
    <t>B77</t>
  </si>
  <si>
    <t>Wire AL 4 2/C: B77</t>
  </si>
  <si>
    <t>D89</t>
  </si>
  <si>
    <t>LUMINAIRE, LED, 182W VERDEON: D89</t>
  </si>
  <si>
    <t>B26</t>
  </si>
  <si>
    <t>Remote Terminal Unit: B26</t>
  </si>
  <si>
    <t>F02</t>
  </si>
  <si>
    <t>Cable CU 2 1C DB: F02</t>
  </si>
  <si>
    <t>C29</t>
  </si>
  <si>
    <t>Capacitor 7KVAR: C29</t>
  </si>
  <si>
    <t>E22</t>
  </si>
  <si>
    <t>Conduit FIB 3 1/2IN: E22</t>
  </si>
  <si>
    <t>B78</t>
  </si>
  <si>
    <t>Wire AL 2/0 3/C: B78</t>
  </si>
  <si>
    <t>D94</t>
  </si>
  <si>
    <t>LUMINAIRE, LED, 26W GRNVIL PT: D94</t>
  </si>
  <si>
    <t>B27</t>
  </si>
  <si>
    <t>OPT MOTOR MECH: B27</t>
  </si>
  <si>
    <t>F03</t>
  </si>
  <si>
    <t>Cable CU 2 2C 4 1C: F03</t>
  </si>
  <si>
    <t>C30</t>
  </si>
  <si>
    <t>Capacitor 15KVAR: C30</t>
  </si>
  <si>
    <t>E23</t>
  </si>
  <si>
    <t>Conduit FIB 4IN: E23</t>
  </si>
  <si>
    <t>B79</t>
  </si>
  <si>
    <t>Wire AL 2/0 4/C: B79</t>
  </si>
  <si>
    <t>D95</t>
  </si>
  <si>
    <t>LUMINAIRE, LED, 39W GRNVIL PT: D95</t>
  </si>
  <si>
    <t>B29</t>
  </si>
  <si>
    <t>Wire CU 4 1/C: B29</t>
  </si>
  <si>
    <t>F04</t>
  </si>
  <si>
    <t>Cable CU 2 2C 4 1C DB: F04</t>
  </si>
  <si>
    <t>C31</t>
  </si>
  <si>
    <t>Capacitor 25KAR: C31</t>
  </si>
  <si>
    <t>E24</t>
  </si>
  <si>
    <t>Conduit FIB 6IN: E24</t>
  </si>
  <si>
    <t>C40</t>
  </si>
  <si>
    <t>SW OIL/VAC 1PH CAPACITOR: C40</t>
  </si>
  <si>
    <t>D97</t>
  </si>
  <si>
    <t>LUMINAIRE, LED, 55W UTILITY PT: D97</t>
  </si>
  <si>
    <t>B30</t>
  </si>
  <si>
    <t>Wire CU 6 1/C: B30</t>
  </si>
  <si>
    <t>F05</t>
  </si>
  <si>
    <t>Cable CU 2 3C: F05</t>
  </si>
  <si>
    <t>C32</t>
  </si>
  <si>
    <t>Capacitor 50KVAR: C32</t>
  </si>
  <si>
    <t>E30</t>
  </si>
  <si>
    <t>Conduit PVC 1IN: E30</t>
  </si>
  <si>
    <t>D98</t>
  </si>
  <si>
    <t>LUMINAIRE, LED, 76W UTILITY PT: D98</t>
  </si>
  <si>
    <t>F06</t>
  </si>
  <si>
    <t>Cable CU 2 4C: F06</t>
  </si>
  <si>
    <t>C33</t>
  </si>
  <si>
    <t>Capacitor 100KVAR: C33</t>
  </si>
  <si>
    <t>E31</t>
  </si>
  <si>
    <t>Conduit PVC 1 1/4IN: E31</t>
  </si>
  <si>
    <t>D02</t>
  </si>
  <si>
    <t>Post Sheridan: D02</t>
  </si>
  <si>
    <t>E33</t>
  </si>
  <si>
    <t>Conduit PVC 2IN: E33</t>
  </si>
  <si>
    <t>B32</t>
  </si>
  <si>
    <t>Wire CU 1/0 1/C: B32</t>
  </si>
  <si>
    <t>F08</t>
  </si>
  <si>
    <t>Cable CU 2/0 1C: F08</t>
  </si>
  <si>
    <t>C35</t>
  </si>
  <si>
    <t>Capacitor 200KVAR: C35</t>
  </si>
  <si>
    <t>E32</t>
  </si>
  <si>
    <t>Conduit PVC 1 1/2IN: E32</t>
  </si>
  <si>
    <t>E79</t>
  </si>
  <si>
    <t>Handhole Precast Concrete: E79</t>
  </si>
  <si>
    <t>B33</t>
  </si>
  <si>
    <t>Wire CU 2/0 1/C: B33</t>
  </si>
  <si>
    <t>F09</t>
  </si>
  <si>
    <t>Cable CU 2/0 3/C: F09</t>
  </si>
  <si>
    <t>C37</t>
  </si>
  <si>
    <t>CAP BANK-PAD MOUNTED F/URD: C37</t>
  </si>
  <si>
    <t>H09</t>
  </si>
  <si>
    <t>Cable AL 1/0 3/C UNDG SERV: H09</t>
  </si>
  <si>
    <t>B34</t>
  </si>
  <si>
    <t>Wire CU 3/0 1/C: B34</t>
  </si>
  <si>
    <t>F10</t>
  </si>
  <si>
    <t>Cable CU 2/0 3C DB: F10</t>
  </si>
  <si>
    <t>E34</t>
  </si>
  <si>
    <t>Conduit PVC 3IN: E34</t>
  </si>
  <si>
    <t>D06</t>
  </si>
  <si>
    <t>Pole-Fiberglass: D06</t>
  </si>
  <si>
    <t>B35</t>
  </si>
  <si>
    <t>Wire CU 4/0 1/C: B35</t>
  </si>
  <si>
    <t>F11</t>
  </si>
  <si>
    <t>Cable CU 2/0 2C 2 1C DB: F11</t>
  </si>
  <si>
    <t>C41</t>
  </si>
  <si>
    <t>Capacitor Time Clock SW: C41</t>
  </si>
  <si>
    <t>E35</t>
  </si>
  <si>
    <t>Conduit PVC 4IN: E35</t>
  </si>
  <si>
    <t>D07</t>
  </si>
  <si>
    <t>Post Concrete: D07</t>
  </si>
  <si>
    <t>B38</t>
  </si>
  <si>
    <t>Wire CU 350M 1/C: B38</t>
  </si>
  <si>
    <t>F12</t>
  </si>
  <si>
    <t>Cable CU 4/0Z1/C: F12</t>
  </si>
  <si>
    <t>C56</t>
  </si>
  <si>
    <t>Regulator 1 1/4KV: C56</t>
  </si>
  <si>
    <t>E36</t>
  </si>
  <si>
    <t>Conduit PVC 5IN: E36</t>
  </si>
  <si>
    <t>B39</t>
  </si>
  <si>
    <t>Wire CU 400M 1/C: B39</t>
  </si>
  <si>
    <t>F13</t>
  </si>
  <si>
    <t>Cable CU 4/0 3C: F13</t>
  </si>
  <si>
    <t>C57</t>
  </si>
  <si>
    <t>Regulator 2KV: C57</t>
  </si>
  <si>
    <t>E37</t>
  </si>
  <si>
    <t>Conduit PVC 6IN: E37</t>
  </si>
  <si>
    <t>D11</t>
  </si>
  <si>
    <t>Premium Lighting-Post Top Pol: D11</t>
  </si>
  <si>
    <t>F14</t>
  </si>
  <si>
    <t>Cable CU 4/0 4C: F14</t>
  </si>
  <si>
    <t>C60</t>
  </si>
  <si>
    <t>Regulator 25KV: C60</t>
  </si>
  <si>
    <t>E38</t>
  </si>
  <si>
    <t>Conduit PVC 8IN: E38</t>
  </si>
  <si>
    <t>D12</t>
  </si>
  <si>
    <t>Premium Lighting-Post Top Pol: D12</t>
  </si>
  <si>
    <t>B42</t>
  </si>
  <si>
    <t>Wire CU 500M 1/C: B42</t>
  </si>
  <si>
    <t>F15</t>
  </si>
  <si>
    <t>Cable CU 250M 1C: F15</t>
  </si>
  <si>
    <t>C62</t>
  </si>
  <si>
    <t>Regulator 50KV: C62</t>
  </si>
  <si>
    <t>E59</t>
  </si>
  <si>
    <t>Conduit AL 1 INCH: E59</t>
  </si>
  <si>
    <t>D13</t>
  </si>
  <si>
    <t>Premium Lighting-Tenon Top Po: D13</t>
  </si>
  <si>
    <t>B50</t>
  </si>
  <si>
    <t>Wire ACSR 2 1/C: B50</t>
  </si>
  <si>
    <t>F17</t>
  </si>
  <si>
    <t>Cable CU 350M 3C: F17</t>
  </si>
  <si>
    <t>C63</t>
  </si>
  <si>
    <t>Regulator 76KV: C63</t>
  </si>
  <si>
    <t>E60</t>
  </si>
  <si>
    <t>Conduit AL 1 1/4 INC: E60</t>
  </si>
  <si>
    <t>D14</t>
  </si>
  <si>
    <t>Premium Lighting-Tenon Top Po: D14</t>
  </si>
  <si>
    <t>B51</t>
  </si>
  <si>
    <t>Wire ACSR 4/0 1/C: B51</t>
  </si>
  <si>
    <t>F18</t>
  </si>
  <si>
    <t>Cable CU 350M 3C DB: F18</t>
  </si>
  <si>
    <t>C67</t>
  </si>
  <si>
    <t>Regulator 167KVA: C67</t>
  </si>
  <si>
    <t>E62</t>
  </si>
  <si>
    <t>Conduit AL 2IN: E62</t>
  </si>
  <si>
    <t>D15</t>
  </si>
  <si>
    <t>Premium Lighting-Tenon Top Po: D15</t>
  </si>
  <si>
    <t>F19</t>
  </si>
  <si>
    <t>Cable CU 500M 1C: F19</t>
  </si>
  <si>
    <t>C75</t>
  </si>
  <si>
    <t>Sub-Arrester -48KV: C75</t>
  </si>
  <si>
    <t>E65</t>
  </si>
  <si>
    <t>Conduit AL 4IN: E65</t>
  </si>
  <si>
    <t>D17</t>
  </si>
  <si>
    <t>LUMINAIRE, LED, 43W GREY, RECTANGLE: D17</t>
  </si>
  <si>
    <t>B53</t>
  </si>
  <si>
    <t>Wire ASCR 636M 1/C: B53</t>
  </si>
  <si>
    <t>F20</t>
  </si>
  <si>
    <t>Cable CU 500M 3C: F20</t>
  </si>
  <si>
    <t>C81</t>
  </si>
  <si>
    <t>Transclosure Low: C81</t>
  </si>
  <si>
    <t>E67</t>
  </si>
  <si>
    <t>Conduit AL 6IN: E67</t>
  </si>
  <si>
    <t>D21</t>
  </si>
  <si>
    <t>LUMINAIRE, LED, 47W AUTOBAHN: D21</t>
  </si>
  <si>
    <t>B54</t>
  </si>
  <si>
    <t>Wire ACSR 954M 1/C: B54</t>
  </si>
  <si>
    <t>F21</t>
  </si>
  <si>
    <t>Cable CU 500M 3C DB: F21</t>
  </si>
  <si>
    <t>C82</t>
  </si>
  <si>
    <t>Transclosure Single: C82</t>
  </si>
  <si>
    <t>E74</t>
  </si>
  <si>
    <t>Conduit CLAY 4IN: E74</t>
  </si>
  <si>
    <t>D22</t>
  </si>
  <si>
    <t>Luminaire HPS 4000L: D22</t>
  </si>
  <si>
    <t>B55</t>
  </si>
  <si>
    <t>Wire ACSR &amp; ACSS 1590 1/C: B55</t>
  </si>
  <si>
    <t>F23</t>
  </si>
  <si>
    <t>Cable CU 500M 4C: F23</t>
  </si>
  <si>
    <t>C83</t>
  </si>
  <si>
    <t>Transclosure Double: C83</t>
  </si>
  <si>
    <t>E78</t>
  </si>
  <si>
    <t>PULL/SW Gear Box Precast CONC.: E78</t>
  </si>
  <si>
    <t>D25</t>
  </si>
  <si>
    <t>Luminaire HPS 5800L: D25</t>
  </si>
  <si>
    <t>B57</t>
  </si>
  <si>
    <t>Wire AL 7957 1/C: B57</t>
  </si>
  <si>
    <t>F24</t>
  </si>
  <si>
    <t>Cable CU 750M 3C: F24</t>
  </si>
  <si>
    <t>C84</t>
  </si>
  <si>
    <t>Transclosure Triple: C84</t>
  </si>
  <si>
    <t>D27</t>
  </si>
  <si>
    <t>LUMINAIRE, LED, 105W AUTOBAHN: D27</t>
  </si>
  <si>
    <t>F25</t>
  </si>
  <si>
    <t>Cable CU 750M 3C 4/0 1C: F25</t>
  </si>
  <si>
    <t>E80</t>
  </si>
  <si>
    <t>Manhole Frame &amp; COVR: E80</t>
  </si>
  <si>
    <t>D29</t>
  </si>
  <si>
    <t>Luminaire HPS 9500L: D29</t>
  </si>
  <si>
    <t>B66</t>
  </si>
  <si>
    <t>Wire AL 1/0 1/C: B66</t>
  </si>
  <si>
    <t>F26</t>
  </si>
  <si>
    <t>Cable CU 1000M 1C: F26</t>
  </si>
  <si>
    <t>E81</t>
  </si>
  <si>
    <t>Manhole Precast Concrete A: E81</t>
  </si>
  <si>
    <t>D30</t>
  </si>
  <si>
    <t>Luminaire 20000L THRU 40,000L: D30</t>
  </si>
  <si>
    <t>F38</t>
  </si>
  <si>
    <t>Cable AL 2/0 1/C: F38</t>
  </si>
  <si>
    <t>G01</t>
  </si>
  <si>
    <t>TRANSF LINE 1 KVA: G01</t>
  </si>
  <si>
    <t>E82</t>
  </si>
  <si>
    <t>Manhole Precast Concrete S: E82</t>
  </si>
  <si>
    <t>D31</t>
  </si>
  <si>
    <t>Luminaire HPS 27500L THRU 36000L: D31</t>
  </si>
  <si>
    <t>B68</t>
  </si>
  <si>
    <t>Wire AL 4/0 1/C: B68</t>
  </si>
  <si>
    <t>F39</t>
  </si>
  <si>
    <t>Cable AL 1/0 1/C: F39</t>
  </si>
  <si>
    <t>G03</t>
  </si>
  <si>
    <t>TRANSF LINE 5KVA: G03</t>
  </si>
  <si>
    <t>E83</t>
  </si>
  <si>
    <t>Manhole Precast Concrete T: E83</t>
  </si>
  <si>
    <t>B70</t>
  </si>
  <si>
    <t>Wire AL 1/C 395 &amp; 397M: B70</t>
  </si>
  <si>
    <t>F40</t>
  </si>
  <si>
    <t>Cable AL 1/0 1C DB: F40</t>
  </si>
  <si>
    <t>G04</t>
  </si>
  <si>
    <t>TRANSF LINE 7.5KVA: G04</t>
  </si>
  <si>
    <t>E88</t>
  </si>
  <si>
    <t>Vaults CY: E88</t>
  </si>
  <si>
    <t>D33</t>
  </si>
  <si>
    <t>Luminaire HPS 50000L: D33</t>
  </si>
  <si>
    <t>B71</t>
  </si>
  <si>
    <t>Wire AL 636 1/C: B71</t>
  </si>
  <si>
    <t>F41</t>
  </si>
  <si>
    <t>Cable AL 1/0 3C: F41</t>
  </si>
  <si>
    <t>G05</t>
  </si>
  <si>
    <t>TRANSF LINE 10KVA: G05</t>
  </si>
  <si>
    <t>E89</t>
  </si>
  <si>
    <t>DURO Vault: E89</t>
  </si>
  <si>
    <t>D35</t>
  </si>
  <si>
    <t>Luminaire HPS 16000L: D35</t>
  </si>
  <si>
    <t>B72</t>
  </si>
  <si>
    <t>Wire AL 1/C 740 &amp; 795M: B72</t>
  </si>
  <si>
    <t>F42</t>
  </si>
  <si>
    <t>Cable AL 1/0 3C DB: F42</t>
  </si>
  <si>
    <t>G06</t>
  </si>
  <si>
    <t>TRANSF LINE 15 KVA: G06</t>
  </si>
  <si>
    <t>E90</t>
  </si>
  <si>
    <t>Conduit Bridge: E90</t>
  </si>
  <si>
    <t>D36</t>
  </si>
  <si>
    <t>Special Lighting: D36</t>
  </si>
  <si>
    <t>B73</t>
  </si>
  <si>
    <t>Wire AL 954M 1/CC: B73</t>
  </si>
  <si>
    <t>F43</t>
  </si>
  <si>
    <t>Cable AL 4/0 1C: F43</t>
  </si>
  <si>
    <t>G09</t>
  </si>
  <si>
    <t>TRANSF LINE 25KVA: G09</t>
  </si>
  <si>
    <t>D37</t>
  </si>
  <si>
    <t>Premium Lighting-Post Top: D37</t>
  </si>
  <si>
    <t>B75</t>
  </si>
  <si>
    <t>Wire AL 1590 1/C: B75</t>
  </si>
  <si>
    <t>F44</t>
  </si>
  <si>
    <t>Cable AL 4/0 3C: F44</t>
  </si>
  <si>
    <t>G12</t>
  </si>
  <si>
    <t>TRANSF LINE 37KVA: G12</t>
  </si>
  <si>
    <t>D38</t>
  </si>
  <si>
    <t>Premium Lighting-Post Top: D38</t>
  </si>
  <si>
    <t>F45</t>
  </si>
  <si>
    <t>Cable AL 500 1C: F45</t>
  </si>
  <si>
    <t>G13</t>
  </si>
  <si>
    <t>TRANSF LINE 50KVA: G13</t>
  </si>
  <si>
    <t>D39</t>
  </si>
  <si>
    <t>Premium Lighting-PTop Colonial, MH: D39</t>
  </si>
  <si>
    <t>F46</t>
  </si>
  <si>
    <t>Cable AL 500M 3/C: F46</t>
  </si>
  <si>
    <t>G18</t>
  </si>
  <si>
    <t>TRANSF LINE 75KVA: G18</t>
  </si>
  <si>
    <t>D40</t>
  </si>
  <si>
    <t>Premiun Lighting-Shoebox: D40</t>
  </si>
  <si>
    <t>F47</t>
  </si>
  <si>
    <t>Cable AL 750MCM 1/C: F47</t>
  </si>
  <si>
    <t>G20</t>
  </si>
  <si>
    <t>TRANSF LINE 100KVA: G20</t>
  </si>
  <si>
    <t>D41</t>
  </si>
  <si>
    <t>Premium Lighting-Shoebox: D41</t>
  </si>
  <si>
    <t>B80</t>
  </si>
  <si>
    <t>Wire AL 4/0 3/C: B80</t>
  </si>
  <si>
    <t>F48</t>
  </si>
  <si>
    <t>Cable AL 1000M 3C: F48</t>
  </si>
  <si>
    <t>G22</t>
  </si>
  <si>
    <t>TRANSF LINE 150KVA: G22</t>
  </si>
  <si>
    <t>D42</t>
  </si>
  <si>
    <t>Premium Lighting-Shoebox: D42</t>
  </si>
  <si>
    <t>B81</t>
  </si>
  <si>
    <t>Wire AL 4/0 4/C: B81</t>
  </si>
  <si>
    <t>F50</t>
  </si>
  <si>
    <t>Cable AL 4/0 2/C 2/0 1/C: F50</t>
  </si>
  <si>
    <t>G24</t>
  </si>
  <si>
    <t>TRANSF LINE 167KVA: G24</t>
  </si>
  <si>
    <t>B83</t>
  </si>
  <si>
    <t>Sectionilizer 70A DRY: B83</t>
  </si>
  <si>
    <t>F51</t>
  </si>
  <si>
    <t>Cable AL 4/0 1/C-2/0 1/C: F51</t>
  </si>
  <si>
    <t>G25</t>
  </si>
  <si>
    <t>TRANSF LINE 176KVA: G25</t>
  </si>
  <si>
    <t>D44</t>
  </si>
  <si>
    <t>Premium Lighting-Flood Light: D44</t>
  </si>
  <si>
    <t>B85</t>
  </si>
  <si>
    <t>Sectionilizer GN3: B85</t>
  </si>
  <si>
    <t>F54</t>
  </si>
  <si>
    <t>Cable AL 300M2/C-4/0 2/C: F54</t>
  </si>
  <si>
    <t>G26</t>
  </si>
  <si>
    <t>TRANSF LINE 200KVA: G26</t>
  </si>
  <si>
    <t>D45</t>
  </si>
  <si>
    <t>Premium Lighting-Flood Light: D45</t>
  </si>
  <si>
    <t>B86</t>
  </si>
  <si>
    <t>Sectionilizer GS: B86</t>
  </si>
  <si>
    <t>F57</t>
  </si>
  <si>
    <t>v AL 500M2/C-300M1/C: F57</t>
  </si>
  <si>
    <t>G27</t>
  </si>
  <si>
    <t>TRANSF LINE 225KVA: G27</t>
  </si>
  <si>
    <t>D46</t>
  </si>
  <si>
    <t>Premium Lighting-Flood Light: D46</t>
  </si>
  <si>
    <t>B87</t>
  </si>
  <si>
    <t>Sectionilizer KGN: B87</t>
  </si>
  <si>
    <t>F60</t>
  </si>
  <si>
    <t>Supervisory EQUIP: F60</t>
  </si>
  <si>
    <t>G28</t>
  </si>
  <si>
    <t>TRANSF LINE 250KVA: G28</t>
  </si>
  <si>
    <t>D48</t>
  </si>
  <si>
    <t>Premium Lighting-Shoebox 100000L: D48</t>
  </si>
  <si>
    <t>B88</t>
  </si>
  <si>
    <t>Recloser H 1P: B88</t>
  </si>
  <si>
    <t>F68</t>
  </si>
  <si>
    <t>ENCL SWGEAR 3PH 15KV 200A: F68</t>
  </si>
  <si>
    <t>G29</t>
  </si>
  <si>
    <t>TRANSF LINE 300KVA: G29</t>
  </si>
  <si>
    <t>D49</t>
  </si>
  <si>
    <t>Cable 8 2/C CU: D49</t>
  </si>
  <si>
    <t>B89</t>
  </si>
  <si>
    <t>Recloser 4H 1P: B89</t>
  </si>
  <si>
    <t>F69</t>
  </si>
  <si>
    <t>ENCL SWGEAR 3PH 15KV 600A: F69</t>
  </si>
  <si>
    <t>G30</t>
  </si>
  <si>
    <t>TRANSF LINE 332KVA: G30</t>
  </si>
  <si>
    <t>B90</t>
  </si>
  <si>
    <t>Recloser L 1P: B90</t>
  </si>
  <si>
    <t>F70</t>
  </si>
  <si>
    <t>ENCLOSED SWITCHGEAR: F70</t>
  </si>
  <si>
    <t>G31</t>
  </si>
  <si>
    <t>TRANSF LINE 333KVA: G31</t>
  </si>
  <si>
    <t>B91</t>
  </si>
  <si>
    <t>Recloser E 1P: B91</t>
  </si>
  <si>
    <t>F71</t>
  </si>
  <si>
    <t>ENCL SWGEAR AUTO TRANSFORMER: F71</t>
  </si>
  <si>
    <t>G33</t>
  </si>
  <si>
    <t>TRANSF LINE 500KVA: G33</t>
  </si>
  <si>
    <t>B92</t>
  </si>
  <si>
    <t>S&amp;C,TRIPSAVER,W/CUTOUT MT 6.3KA : B92</t>
  </si>
  <si>
    <t>F81</t>
  </si>
  <si>
    <t>Pothead  1/C: F81</t>
  </si>
  <si>
    <t>G34</t>
  </si>
  <si>
    <t>TRANSF LINE 750KVA: G34</t>
  </si>
  <si>
    <t>B93</t>
  </si>
  <si>
    <t>Recloser 3H 3P: B93</t>
  </si>
  <si>
    <t>F83</t>
  </si>
  <si>
    <t>Pothead  3/C: F83</t>
  </si>
  <si>
    <t>G37</t>
  </si>
  <si>
    <t>TRANSF LINE 1000 KVA: G37</t>
  </si>
  <si>
    <t>D54</t>
  </si>
  <si>
    <t>Cable 4 4/C UND ST LGT: D54</t>
  </si>
  <si>
    <t>B94</t>
  </si>
  <si>
    <t>Recloser 6H 3P: B94</t>
  </si>
  <si>
    <t>F87</t>
  </si>
  <si>
    <t>Spreaderhead 3C: F87</t>
  </si>
  <si>
    <t>G38</t>
  </si>
  <si>
    <t>TRANSF LINE 1500KVA: G38</t>
  </si>
  <si>
    <t>D55</t>
  </si>
  <si>
    <t>Cable 2 4/C CU UND ST LGT: D55</t>
  </si>
  <si>
    <t>B95</t>
  </si>
  <si>
    <t>Recloser R 3P: B95</t>
  </si>
  <si>
    <t>F89</t>
  </si>
  <si>
    <t>Modules - Cable Transition 15K: F89</t>
  </si>
  <si>
    <t>G39</t>
  </si>
  <si>
    <t>TRANSF LINE 2000KVA: G39</t>
  </si>
  <si>
    <t>D57</t>
  </si>
  <si>
    <t>Cable 2/0 4/C CU UND ST LT: D57</t>
  </si>
  <si>
    <t>B96</t>
  </si>
  <si>
    <t>Recloser KWB 3P: B96</t>
  </si>
  <si>
    <t>I41</t>
  </si>
  <si>
    <t>SW AIR 15KV SPST: I41</t>
  </si>
  <si>
    <t>G41</t>
  </si>
  <si>
    <t>TRANSF LINE 667KVA: G41</t>
  </si>
  <si>
    <t>D61</t>
  </si>
  <si>
    <t>REG CON CUR 5KW: D61</t>
  </si>
  <si>
    <t>B97</t>
  </si>
  <si>
    <t>Recloser D 1PH: B97</t>
  </si>
  <si>
    <t>I89</t>
  </si>
  <si>
    <t>Control Cable: I89</t>
  </si>
  <si>
    <t>G51</t>
  </si>
  <si>
    <t>TRANSF NETWK 500KVA: G51</t>
  </si>
  <si>
    <t>D62</t>
  </si>
  <si>
    <t>REG CON CUR 7KW: D62</t>
  </si>
  <si>
    <t>B98</t>
  </si>
  <si>
    <t>Phase Converter: B98</t>
  </si>
  <si>
    <t>G52</t>
  </si>
  <si>
    <t>TRANSF NETWK 750KVA: G52</t>
  </si>
  <si>
    <t>D63</t>
  </si>
  <si>
    <t>REG CON CUR 15KW: D63</t>
  </si>
  <si>
    <t>G53</t>
  </si>
  <si>
    <t>TRANSF NETWK 1000KVA: G53</t>
  </si>
  <si>
    <t>D64</t>
  </si>
  <si>
    <t>REG CON CUR 25KW: D64</t>
  </si>
  <si>
    <t>G54</t>
  </si>
  <si>
    <t>TRANSF NETWK 1500 KVA: G54</t>
  </si>
  <si>
    <t>D65</t>
  </si>
  <si>
    <t>REG CON CUR 50KW: D65</t>
  </si>
  <si>
    <t>G55</t>
  </si>
  <si>
    <t>TRANSF NETWK 2000KVA: G55</t>
  </si>
  <si>
    <t>D66</t>
  </si>
  <si>
    <t>Controller Lighting: D66</t>
  </si>
  <si>
    <t>G56</t>
  </si>
  <si>
    <t>TRANSF NETWK 2500KVA: G56</t>
  </si>
  <si>
    <t>D67</t>
  </si>
  <si>
    <t>LUMINAIRE, LED, 145W AUTOBAHN: D67</t>
  </si>
  <si>
    <t>G66</t>
  </si>
  <si>
    <t>NETWK PROT 1200A: G66</t>
  </si>
  <si>
    <t>D68</t>
  </si>
  <si>
    <t>Luminaire, MH 350W: D68</t>
  </si>
  <si>
    <t>G67</t>
  </si>
  <si>
    <t>NETWK PROT 1600A: G67</t>
  </si>
  <si>
    <t>D70</t>
  </si>
  <si>
    <t>Floodlight, 350 MH: D70</t>
  </si>
  <si>
    <t>G69</t>
  </si>
  <si>
    <t>NETWK PROT 1875A: G69</t>
  </si>
  <si>
    <t>D71</t>
  </si>
  <si>
    <t>LUMINAIRE, LED, COOPER NAVION: D71</t>
  </si>
  <si>
    <t>G71</t>
  </si>
  <si>
    <t>NETWK PROT 2500A: G71</t>
  </si>
  <si>
    <t>D72</t>
  </si>
  <si>
    <t>LUMINAIRE, LED, ROADWAY 103W: D72</t>
  </si>
  <si>
    <t>G72</t>
  </si>
  <si>
    <t>NETWK PROT 3000A: G72</t>
  </si>
  <si>
    <t>D73</t>
  </si>
  <si>
    <t>LUMINAIRE, LED, ROADWAY 50W to 106W: D73</t>
  </si>
  <si>
    <t>G73</t>
  </si>
  <si>
    <t>NETWK PROT 3500A: G73</t>
  </si>
  <si>
    <t>D74</t>
  </si>
  <si>
    <t>LUMINAIRE, LED, ROADWAY 196W: D74</t>
  </si>
  <si>
    <t>M52</t>
  </si>
  <si>
    <t>Wire ACSR 336M I/C: M52</t>
  </si>
  <si>
    <t>G80</t>
  </si>
  <si>
    <t>TRANSF UNDG 833KVA: G80</t>
  </si>
  <si>
    <t>D75</t>
  </si>
  <si>
    <t>LUMINAIRE, LED, ROADWAY 206W: D75</t>
  </si>
  <si>
    <t>G81</t>
  </si>
  <si>
    <t>TRANSF URD 25KVA: G81</t>
  </si>
  <si>
    <t>D76</t>
  </si>
  <si>
    <t>LUMINAIRE, LED, 67W SALEM POST TOP : D76</t>
  </si>
  <si>
    <t>G82</t>
  </si>
  <si>
    <t>TRANSF URD 37.5KVA: G82</t>
  </si>
  <si>
    <t>G83</t>
  </si>
  <si>
    <t>TRANSF URD 50KVA: G83</t>
  </si>
  <si>
    <t>G84</t>
  </si>
  <si>
    <t>TRANSF URD 75KVA: G84</t>
  </si>
  <si>
    <t>D79</t>
  </si>
  <si>
    <t>LUMINAIRE, LED, 309W AREA-LIGHTER : D79</t>
  </si>
  <si>
    <t>G85</t>
  </si>
  <si>
    <t>TRANSF URD 100KVA: G85</t>
  </si>
  <si>
    <t>D80</t>
  </si>
  <si>
    <t>LUMINAIRE,LED COOPER FOR SUBSTATION: D80</t>
  </si>
  <si>
    <t>G86</t>
  </si>
  <si>
    <t>TRANSF URD 112KVA: G86</t>
  </si>
  <si>
    <t>D81</t>
  </si>
  <si>
    <t>LUMINAIRE, LED, FLOOD: D81</t>
  </si>
  <si>
    <t>G87</t>
  </si>
  <si>
    <t>TRANSF URD 150KVA: G87</t>
  </si>
  <si>
    <t>D82</t>
  </si>
  <si>
    <t>LUMINAIRE, LED, MONGOOSE: D82</t>
  </si>
  <si>
    <t>G88</t>
  </si>
  <si>
    <t>TRANSF UND 167KVA: G88</t>
  </si>
  <si>
    <t>D83</t>
  </si>
  <si>
    <t>LUMINAIRE, LED, CLASSIC PT: D83</t>
  </si>
  <si>
    <t>G90</t>
  </si>
  <si>
    <t>TRANSF URD 225KVA: G90</t>
  </si>
  <si>
    <t>D84</t>
  </si>
  <si>
    <t>LUMINAIRE, LED, 88W EVOLVE: D84</t>
  </si>
  <si>
    <t>G91</t>
  </si>
  <si>
    <t>TRANSF UND 250KVA: G91</t>
  </si>
  <si>
    <t>D85</t>
  </si>
  <si>
    <t>LUMINAIRE, LED, 305W-330W EVOLVE: D85</t>
  </si>
  <si>
    <t>G92</t>
  </si>
  <si>
    <t>TRANSF UND 300KVA: G92</t>
  </si>
  <si>
    <t>D86</t>
  </si>
  <si>
    <t>LUMINAIRE, LED, 143W USSL EATON: D86</t>
  </si>
  <si>
    <t>G93</t>
  </si>
  <si>
    <t>TRANSF UND 500KVA: G93</t>
  </si>
  <si>
    <t>D87</t>
  </si>
  <si>
    <t>LUMINAIRE, LED, 225W GALLEON: D87</t>
  </si>
  <si>
    <t>G94</t>
  </si>
  <si>
    <t>TRANSF UND 750KVA: G94</t>
  </si>
  <si>
    <t>D88</t>
  </si>
  <si>
    <t>LUMINAIRE, LED, 333W GALLEON: D88</t>
  </si>
  <si>
    <t>G95</t>
  </si>
  <si>
    <t>TRANSF UND 1000KVA: G95</t>
  </si>
  <si>
    <t>G96</t>
  </si>
  <si>
    <t>TRSNSF UND 1500KVA: G96</t>
  </si>
  <si>
    <t>D90</t>
  </si>
  <si>
    <t>LUMINAIRE, LED, 247W VERDEON: D90</t>
  </si>
  <si>
    <t>G97</t>
  </si>
  <si>
    <t>TRANSF UND 2000KVA: G97</t>
  </si>
  <si>
    <t>D91</t>
  </si>
  <si>
    <t>LUMINAIRE, LED, 255W FLOOD 6x6: D91</t>
  </si>
  <si>
    <t>G98</t>
  </si>
  <si>
    <t>TRANSF UND 2500KVA: G98</t>
  </si>
  <si>
    <t>D92</t>
  </si>
  <si>
    <t>LUMINAIRE, LED, 199W FLOOD 6x6: D92</t>
  </si>
  <si>
    <t>I51</t>
  </si>
  <si>
    <t>Relay &amp; Control Equip: I51</t>
  </si>
  <si>
    <t>D93</t>
  </si>
  <si>
    <t>LUMINAIRE, LED, 27W WATCH LIGHT: D93</t>
  </si>
  <si>
    <t>J11</t>
  </si>
  <si>
    <t>CURR TRANSF PRI: J11</t>
  </si>
  <si>
    <t>D96</t>
  </si>
  <si>
    <t>LUMINAIRE, LED, 60W GRNVIL PT: D96</t>
  </si>
  <si>
    <t>H01</t>
  </si>
  <si>
    <t>Cable AL 2 3/C OVHD SERV: H01</t>
  </si>
  <si>
    <t>H95</t>
  </si>
  <si>
    <t>Cable AL 4 3/C OVHD SER: H95</t>
  </si>
  <si>
    <t>TOTAL COST</t>
  </si>
  <si>
    <t>TOTAL QTY</t>
  </si>
  <si>
    <t>Note: Added TOTAL COST and TOTAL QTY information</t>
  </si>
  <si>
    <t>BL017 Revenue for Lighting Report</t>
  </si>
  <si>
    <t/>
  </si>
  <si>
    <t>Count of Installation</t>
  </si>
  <si>
    <t>Count of Billing Items</t>
  </si>
  <si>
    <t>Tariff</t>
  </si>
  <si>
    <t>Operation Type</t>
  </si>
  <si>
    <t>Equipment</t>
  </si>
  <si>
    <t>Rate Type</t>
  </si>
  <si>
    <t>Tariff Rate Code</t>
  </si>
  <si>
    <t>LS1</t>
  </si>
  <si>
    <t>DUSK TO DAWN</t>
  </si>
  <si>
    <t>HPS</t>
  </si>
  <si>
    <t>100W HPS Classic PT, DTD</t>
  </si>
  <si>
    <t>570</t>
  </si>
  <si>
    <t>100W HPS Cobra/Nema, DTD</t>
  </si>
  <si>
    <t>803</t>
  </si>
  <si>
    <t>100W HPS Colonial PT, DTD</t>
  </si>
  <si>
    <t>572</t>
  </si>
  <si>
    <t>100W HPS Contemporary PT, DTD</t>
  </si>
  <si>
    <t>571</t>
  </si>
  <si>
    <t>100W HPS Salem PT, DTD</t>
  </si>
  <si>
    <t>573</t>
  </si>
  <si>
    <t>100W HPS Shoebox, DTD</t>
  </si>
  <si>
    <t>550</t>
  </si>
  <si>
    <t>150W HPS Cobra, DTD</t>
  </si>
  <si>
    <t>804</t>
  </si>
  <si>
    <t>250W HPS Cobra, DTD</t>
  </si>
  <si>
    <t>805</t>
  </si>
  <si>
    <t>250W HPS Flood, DTD</t>
  </si>
  <si>
    <t>468</t>
  </si>
  <si>
    <t>250W HPS Shoebox, DTD</t>
  </si>
  <si>
    <t>566</t>
  </si>
  <si>
    <t>400W HPS Cobra, DTD</t>
  </si>
  <si>
    <t>806</t>
  </si>
  <si>
    <t>400W HPS Flood, DTD</t>
  </si>
  <si>
    <t>478</t>
  </si>
  <si>
    <t>400W HPS Mongoose, DTD</t>
  </si>
  <si>
    <t>809</t>
  </si>
  <si>
    <t>400W HPS Shoebox, DTD</t>
  </si>
  <si>
    <t>552</t>
  </si>
  <si>
    <t>50W HPS Cobra, DTD</t>
  </si>
  <si>
    <t>800</t>
  </si>
  <si>
    <t>50W HPS PT, DTD</t>
  </si>
  <si>
    <t>509</t>
  </si>
  <si>
    <t>70W HPS Coach PT, DTD</t>
  </si>
  <si>
    <t>810</t>
  </si>
  <si>
    <t>70W HPS Cobra/Nema, DTD</t>
  </si>
  <si>
    <t>802</t>
  </si>
  <si>
    <t>INC</t>
  </si>
  <si>
    <t>800W INC Ybor Archway, DTD-280</t>
  </si>
  <si>
    <t>669</t>
  </si>
  <si>
    <t>L17</t>
  </si>
  <si>
    <t>105W LED Roadway, DTD</t>
  </si>
  <si>
    <t>926</t>
  </si>
  <si>
    <t>133W LED Roadway/Area, DTD</t>
  </si>
  <si>
    <t>932</t>
  </si>
  <si>
    <t>143W LED Area-Lighter, DTD</t>
  </si>
  <si>
    <t>935</t>
  </si>
  <si>
    <t>145W LED Roadway, DTD</t>
  </si>
  <si>
    <t>937</t>
  </si>
  <si>
    <t>182W LED Roadway, DTD</t>
  </si>
  <si>
    <t>941</t>
  </si>
  <si>
    <t>199W LED Flood, DTD</t>
  </si>
  <si>
    <t>951</t>
  </si>
  <si>
    <t>225W LED Mongoose, DTD</t>
  </si>
  <si>
    <t>956</t>
  </si>
  <si>
    <t>247W LED Area-Lighter, DTD</t>
  </si>
  <si>
    <t>945</t>
  </si>
  <si>
    <t>255W LED Flood, DTD</t>
  </si>
  <si>
    <t>953</t>
  </si>
  <si>
    <t>26W LED Granville PT, DTD</t>
  </si>
  <si>
    <t>965</t>
  </si>
  <si>
    <t>27W LED Roadway, DTD</t>
  </si>
  <si>
    <t>912</t>
  </si>
  <si>
    <t>330W LED Area-Lighter, DTD</t>
  </si>
  <si>
    <t>947</t>
  </si>
  <si>
    <t>333W LED Mongoose, DTD</t>
  </si>
  <si>
    <t>958</t>
  </si>
  <si>
    <t>39W LED Enh Granv PT, DTD</t>
  </si>
  <si>
    <t>968</t>
  </si>
  <si>
    <t>39W LED Granville PT, DTD</t>
  </si>
  <si>
    <t>967</t>
  </si>
  <si>
    <t>47W LED Roadway , DTD</t>
  </si>
  <si>
    <t>914</t>
  </si>
  <si>
    <t>55W LED Salem PT, DTD</t>
  </si>
  <si>
    <t>971</t>
  </si>
  <si>
    <t>60W LED Enh Granv PT, DTD</t>
  </si>
  <si>
    <t>973</t>
  </si>
  <si>
    <t>60W LED Granville PT, DTD</t>
  </si>
  <si>
    <t>972</t>
  </si>
  <si>
    <t>76W LED Salem PT, DTD</t>
  </si>
  <si>
    <t>975</t>
  </si>
  <si>
    <t>88W LED Roadway/Area, DTD</t>
  </si>
  <si>
    <t>921</t>
  </si>
  <si>
    <t>LED</t>
  </si>
  <si>
    <t>100W LED Classic PT, DTD-35</t>
  </si>
  <si>
    <t>836</t>
  </si>
  <si>
    <t>106W LED Roadway, DTD</t>
  </si>
  <si>
    <t>821</t>
  </si>
  <si>
    <t>107W LED Roadway, DTD</t>
  </si>
  <si>
    <t>820</t>
  </si>
  <si>
    <t>152W LED, Area-Lighter, DTD-53</t>
  </si>
  <si>
    <t>830</t>
  </si>
  <si>
    <t>157W LED Roadway, DTD-55</t>
  </si>
  <si>
    <t>829</t>
  </si>
  <si>
    <t>196W LED Roadway, DTD</t>
  </si>
  <si>
    <t>822</t>
  </si>
  <si>
    <t>211W LED Area-Lighter, DTD</t>
  </si>
  <si>
    <t>826</t>
  </si>
  <si>
    <t>213W LED Roadway, DTD</t>
  </si>
  <si>
    <t>823</t>
  </si>
  <si>
    <t>238W LED, Flood, DTD-83</t>
  </si>
  <si>
    <t>831</t>
  </si>
  <si>
    <t>245W LED, Mongoose, DTD-86</t>
  </si>
  <si>
    <t>833</t>
  </si>
  <si>
    <t>315W LED Area-Lighter, DTD</t>
  </si>
  <si>
    <t>827</t>
  </si>
  <si>
    <t>328W LED, Mongoose, DTD-115</t>
  </si>
  <si>
    <t>834</t>
  </si>
  <si>
    <t>359W LED, Flood, DTD-126</t>
  </si>
  <si>
    <t>832</t>
  </si>
  <si>
    <t>56W LED Roadway, DTD-20</t>
  </si>
  <si>
    <t>828</t>
  </si>
  <si>
    <t>60W LED Classic PT, DTD-21</t>
  </si>
  <si>
    <t>835</t>
  </si>
  <si>
    <t>67W LED Post Top, DTD</t>
  </si>
  <si>
    <t>824</t>
  </si>
  <si>
    <t>99W LED Post Top, DTD</t>
  </si>
  <si>
    <t>825</t>
  </si>
  <si>
    <t>MH</t>
  </si>
  <si>
    <t>1000W MH Flood, DTD</t>
  </si>
  <si>
    <t>558</t>
  </si>
  <si>
    <t>1000W MH Shoebox, DTD</t>
  </si>
  <si>
    <t>576</t>
  </si>
  <si>
    <t>150W MH General PT, DTD</t>
  </si>
  <si>
    <t>701</t>
  </si>
  <si>
    <t>150W MH Salem PT, DTD</t>
  </si>
  <si>
    <t>700</t>
  </si>
  <si>
    <t>150W MH Shoebox, DTD</t>
  </si>
  <si>
    <t>702</t>
  </si>
  <si>
    <t>175W MH General PT, DTD</t>
  </si>
  <si>
    <t>574</t>
  </si>
  <si>
    <t>175W MH Salem PT, DTD</t>
  </si>
  <si>
    <t>575</t>
  </si>
  <si>
    <t>175W MH Shoebox, DTD</t>
  </si>
  <si>
    <t>564</t>
  </si>
  <si>
    <t>350W MH Cobra, DTD</t>
  </si>
  <si>
    <t>704</t>
  </si>
  <si>
    <t>350W MH Flood, DTD</t>
  </si>
  <si>
    <t>705</t>
  </si>
  <si>
    <t>350W MH Shoebox, DTD</t>
  </si>
  <si>
    <t>703</t>
  </si>
  <si>
    <t>400W MH Cobra, DTD</t>
  </si>
  <si>
    <t>520</t>
  </si>
  <si>
    <t>400W MH Flood, DTD</t>
  </si>
  <si>
    <t>556</t>
  </si>
  <si>
    <t>400W MH Shoebox, DTD</t>
  </si>
  <si>
    <t>554</t>
  </si>
  <si>
    <t>ENERGY</t>
  </si>
  <si>
    <t>METERED</t>
  </si>
  <si>
    <t>Electric Rate Category Facts</t>
  </si>
  <si>
    <t>FAC</t>
  </si>
  <si>
    <t>UNMETERED</t>
  </si>
  <si>
    <t>MISC</t>
  </si>
  <si>
    <t>BRACKET</t>
  </si>
  <si>
    <t>PT Bracket</t>
  </si>
  <si>
    <t>569</t>
  </si>
  <si>
    <t>TIMER</t>
  </si>
  <si>
    <t>Timer</t>
  </si>
  <si>
    <t>563</t>
  </si>
  <si>
    <t>POLE</t>
  </si>
  <si>
    <t>OH</t>
  </si>
  <si>
    <t>30 ft Wood, OH</t>
  </si>
  <si>
    <t>425</t>
  </si>
  <si>
    <t>626</t>
  </si>
  <si>
    <t>35 ft Concrete, OH</t>
  </si>
  <si>
    <t>637</t>
  </si>
  <si>
    <t>35 ft Wood, OH</t>
  </si>
  <si>
    <t>627</t>
  </si>
  <si>
    <t>40/45 ft  Wood, OH</t>
  </si>
  <si>
    <t>597</t>
  </si>
  <si>
    <t>40/45 ft Concrete, OH</t>
  </si>
  <si>
    <t>594</t>
  </si>
  <si>
    <t>UG</t>
  </si>
  <si>
    <t xml:space="preserve"> Existing Pole, UG</t>
  </si>
  <si>
    <t>641</t>
  </si>
  <si>
    <t>10 ft PT AL , DB UG</t>
  </si>
  <si>
    <t>422</t>
  </si>
  <si>
    <t>23 ft Concrete Round, DB UG</t>
  </si>
  <si>
    <t>523</t>
  </si>
  <si>
    <t>25/30 ft Concrete, UG</t>
  </si>
  <si>
    <t>595</t>
  </si>
  <si>
    <t>27 ft AL , DB UG</t>
  </si>
  <si>
    <t>616</t>
  </si>
  <si>
    <t>28 ft AL , DB UG</t>
  </si>
  <si>
    <t>615</t>
  </si>
  <si>
    <t>30 ft AB Steel , UG</t>
  </si>
  <si>
    <t>589</t>
  </si>
  <si>
    <t>35 ft Concrete (150 W), DB UG</t>
  </si>
  <si>
    <t>612</t>
  </si>
  <si>
    <t>35 ft Concrete (70-100W),DB UG</t>
  </si>
  <si>
    <t>607</t>
  </si>
  <si>
    <t>35 ft Concrete, DB UG</t>
  </si>
  <si>
    <t>588</t>
  </si>
  <si>
    <t>35 ft Concrete(250-400W),DB UG</t>
  </si>
  <si>
    <t>614</t>
  </si>
  <si>
    <t>35ft Conc Tall Waterford,DB UG</t>
  </si>
  <si>
    <t>591</t>
  </si>
  <si>
    <t>37 ft AL , DB UG</t>
  </si>
  <si>
    <t>622</t>
  </si>
  <si>
    <t>38 ft AL , DB UG</t>
  </si>
  <si>
    <t>623</t>
  </si>
  <si>
    <t>45 ft Concrete, DB UG</t>
  </si>
  <si>
    <t>596</t>
  </si>
  <si>
    <t>Capitol PT, 16 ft AL, DB UG</t>
  </si>
  <si>
    <t>581</t>
  </si>
  <si>
    <t>Charlestn HD PT,16 ft AL,DB UG</t>
  </si>
  <si>
    <t>590</t>
  </si>
  <si>
    <t>Charleston PT, 16 ft AL, DB UG</t>
  </si>
  <si>
    <t>586</t>
  </si>
  <si>
    <t>Charlstn Banr PT,16ft AL,DB UG</t>
  </si>
  <si>
    <t>585</t>
  </si>
  <si>
    <t>Franklin PT, 16 ft Comp, DB UG</t>
  </si>
  <si>
    <t>525</t>
  </si>
  <si>
    <t>Heritage PT, 16 ft AL, DB UG</t>
  </si>
  <si>
    <t>580</t>
  </si>
  <si>
    <t>PT, 16 ft AL, DB UG</t>
  </si>
  <si>
    <t>584</t>
  </si>
  <si>
    <t>PT, 16 ft Concrete, DB UG</t>
  </si>
  <si>
    <t>599</t>
  </si>
  <si>
    <t>PT, 16 ft Fiber, DB UG</t>
  </si>
  <si>
    <t>624</t>
  </si>
  <si>
    <t>Victorian PT,16 ft Conc, DB UG</t>
  </si>
  <si>
    <t>592</t>
  </si>
  <si>
    <t>Waterford PT,16 ft Conc, DB UG</t>
  </si>
  <si>
    <t>583</t>
  </si>
  <si>
    <t>Winston PT, 16 ft AL, DB UG</t>
  </si>
  <si>
    <t>593</t>
  </si>
  <si>
    <t>Winston PT, 16 ft Fiber, DB UG</t>
  </si>
  <si>
    <t>582</t>
  </si>
  <si>
    <t>TIMED SERVICE</t>
  </si>
  <si>
    <t>100W HPS Classic PT, Timed</t>
  </si>
  <si>
    <t>530</t>
  </si>
  <si>
    <t>100W HPS Cobra/Nema, Timed</t>
  </si>
  <si>
    <t>863</t>
  </si>
  <si>
    <t>100W HPS Salem PT, Timed</t>
  </si>
  <si>
    <t>533</t>
  </si>
  <si>
    <t>150W HPS Cobra, Timed</t>
  </si>
  <si>
    <t>864</t>
  </si>
  <si>
    <t>250W HPS Cobra, Timed</t>
  </si>
  <si>
    <t>865</t>
  </si>
  <si>
    <t>400W HPS Cobra, Timed</t>
  </si>
  <si>
    <t>866</t>
  </si>
  <si>
    <t>400W HPS Flood, Timed</t>
  </si>
  <si>
    <t>484</t>
  </si>
  <si>
    <t>400W HPS Mongoose, Timed</t>
  </si>
  <si>
    <t>869</t>
  </si>
  <si>
    <t>70W HPS Cobra/Nema, Timed</t>
  </si>
  <si>
    <t>862</t>
  </si>
  <si>
    <t>105W LED Roadway, Timed</t>
  </si>
  <si>
    <t>982</t>
  </si>
  <si>
    <t>133W LED Roadway/Area, Timed</t>
  </si>
  <si>
    <t>903</t>
  </si>
  <si>
    <t>182W LED Roadway, Timed</t>
  </si>
  <si>
    <t>983</t>
  </si>
  <si>
    <t>199W LED Flood, Timed</t>
  </si>
  <si>
    <t>985</t>
  </si>
  <si>
    <t>225W LED Mongoose, Timed</t>
  </si>
  <si>
    <t>987</t>
  </si>
  <si>
    <t>255W LED Flood, Timed</t>
  </si>
  <si>
    <t>986</t>
  </si>
  <si>
    <t>27W LED Roadway, Timed</t>
  </si>
  <si>
    <t>981</t>
  </si>
  <si>
    <t>330W LED Area-Lighter, Timed</t>
  </si>
  <si>
    <t>984</t>
  </si>
  <si>
    <t>39W LED Granville PT, Timed</t>
  </si>
  <si>
    <t>988</t>
  </si>
  <si>
    <t>54W LED Salem PT, Timed</t>
  </si>
  <si>
    <t>992</t>
  </si>
  <si>
    <t>76W LED Salem PT, Timed </t>
  </si>
  <si>
    <t>990</t>
  </si>
  <si>
    <t>106W LED Roadway, Timed</t>
  </si>
  <si>
    <t>841</t>
  </si>
  <si>
    <t>211W LED Area-Lighter, Timed</t>
  </si>
  <si>
    <t>846</t>
  </si>
  <si>
    <t>315W LED Area-Lighter, Timed</t>
  </si>
  <si>
    <t>847</t>
  </si>
  <si>
    <t>56W LED Roadway, Timed</t>
  </si>
  <si>
    <t>848</t>
  </si>
  <si>
    <t>67W LED Post Top, Timed</t>
  </si>
  <si>
    <t>844</t>
  </si>
  <si>
    <t>1000W MH Flood, Timed</t>
  </si>
  <si>
    <t>578</t>
  </si>
  <si>
    <t>1000W MH Shoebox, Timed</t>
  </si>
  <si>
    <t>577</t>
  </si>
  <si>
    <t>175W MH General PT, Timed</t>
  </si>
  <si>
    <t>548</t>
  </si>
  <si>
    <t>175W MH Salem PT, Timed</t>
  </si>
  <si>
    <t>568</t>
  </si>
  <si>
    <t>175W MH Shoebox, Timed</t>
  </si>
  <si>
    <t>549</t>
  </si>
  <si>
    <t>400W MH Cobra, Timed</t>
  </si>
  <si>
    <t>522</t>
  </si>
  <si>
    <t>400W MH Flood, Timed</t>
  </si>
  <si>
    <t>541</t>
  </si>
  <si>
    <t>400W MH Shoebox, Timed</t>
  </si>
  <si>
    <t>540</t>
  </si>
  <si>
    <t>LS2</t>
  </si>
  <si>
    <t>IPV</t>
  </si>
  <si>
    <t>Billing Month/Year</t>
  </si>
  <si>
    <r>
      <t xml:space="preserve">Source: </t>
    </r>
    <r>
      <rPr>
        <b/>
        <i/>
        <sz val="11"/>
        <color theme="1"/>
        <rFont val="Calibri"/>
        <family val="2"/>
        <scheme val="minor"/>
      </rPr>
      <t>BL017 Revenue for Lighting Report NEW (10-40-59).xlsm</t>
    </r>
  </si>
  <si>
    <t xml:space="preserve">Note: Headers copied down to appear on the same row to accomodate to the Pivot on the right. </t>
  </si>
  <si>
    <t>Row Labels</t>
  </si>
  <si>
    <t>Sum of Count of Billing Items</t>
  </si>
  <si>
    <t>Billing Year</t>
  </si>
  <si>
    <t>Billing Month</t>
  </si>
  <si>
    <t>2022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</si>
  <si>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</si>
  <si>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</si>
  <si>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</si>
  <si>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</si>
  <si>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</si>
  <si>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</si>
  <si>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</si>
  <si>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</si>
  <si>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</si>
  <si>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</si>
  <si>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</si>
  <si>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</si>
  <si>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Result</t>
  </si>
  <si>
    <t>2022 Averaged each Month</t>
  </si>
  <si>
    <t>12/2022 - 12/2022</t>
  </si>
  <si>
    <t>2022 YE</t>
  </si>
  <si>
    <t>PAC</t>
  </si>
  <si>
    <t>FERC</t>
  </si>
  <si>
    <t>PROPERTY UNIT</t>
  </si>
  <si>
    <t>QTY</t>
  </si>
  <si>
    <t>AMT</t>
  </si>
  <si>
    <t>SEC ALLO</t>
  </si>
  <si>
    <t>PRM ALLO</t>
  </si>
  <si>
    <t>SEC QTY</t>
  </si>
  <si>
    <t>SEC AMT</t>
  </si>
  <si>
    <t>PRM QTY</t>
  </si>
  <si>
    <t>PRM AMT</t>
  </si>
  <si>
    <t>A09</t>
  </si>
  <si>
    <t>Pole Wood 65 FT: A09</t>
  </si>
  <si>
    <t>Various Wood and Concrete SL Poles</t>
  </si>
  <si>
    <t>Non-unitized:</t>
  </si>
  <si>
    <t>Misc.</t>
  </si>
  <si>
    <t>NOTES</t>
  </si>
  <si>
    <t>Conduit PVC 6IN: E38</t>
  </si>
  <si>
    <t>Direct Assigned</t>
  </si>
  <si>
    <t>Manual</t>
  </si>
  <si>
    <t>Allocated based off split between primary conductors and secondary multiplex cables</t>
  </si>
  <si>
    <t>Allocated on 367 specific weights</t>
  </si>
  <si>
    <t xml:space="preserve">CHECK? </t>
  </si>
  <si>
    <t>Check</t>
  </si>
  <si>
    <t>Not allocated</t>
  </si>
  <si>
    <t>Allocated based on F38-F42,F45,F46,F48,F49 and F57</t>
  </si>
  <si>
    <t>Unique Allocation Required</t>
  </si>
  <si>
    <t>Allocation: 365 Conductor Split</t>
  </si>
  <si>
    <t>Primary</t>
  </si>
  <si>
    <t>Secondary</t>
  </si>
  <si>
    <t>WEIGHT</t>
  </si>
  <si>
    <t>Allocation: 367 Aluminum Split</t>
  </si>
  <si>
    <t>PRE</t>
  </si>
  <si>
    <t>ALLOCAT</t>
  </si>
  <si>
    <t>POST</t>
  </si>
  <si>
    <t>CHECK</t>
  </si>
  <si>
    <t>RECON 1</t>
  </si>
  <si>
    <t>NON-UNITIZED</t>
  </si>
  <si>
    <t>RECON 2</t>
  </si>
  <si>
    <t>EXCEPTIONS</t>
  </si>
  <si>
    <t>RECON 3</t>
  </si>
  <si>
    <t>DIRECT ASGN</t>
  </si>
  <si>
    <t>Allocation: 368 Aluminum Split</t>
  </si>
  <si>
    <t>Cost</t>
  </si>
  <si>
    <t>Units</t>
  </si>
  <si>
    <t>Per Unit</t>
  </si>
  <si>
    <t>TOTAL ARRESTER</t>
  </si>
  <si>
    <t>TOTAL CUTOUT</t>
  </si>
  <si>
    <t>G01-G41</t>
  </si>
  <si>
    <t>Plug</t>
  </si>
  <si>
    <t>Arrester Secondary (units)</t>
  </si>
  <si>
    <t>Arrester Primary (units)</t>
  </si>
  <si>
    <t>Cutout Secondary (units)</t>
  </si>
  <si>
    <t>Cutout Primary (units)</t>
  </si>
  <si>
    <t>Mat Type</t>
  </si>
  <si>
    <t>Pole</t>
  </si>
  <si>
    <t>N/A</t>
  </si>
  <si>
    <t>Conductors</t>
  </si>
  <si>
    <t>Switches</t>
  </si>
  <si>
    <t>Sectionalizers</t>
  </si>
  <si>
    <t>Phase Converter</t>
  </si>
  <si>
    <t>Cap Bank Switches</t>
  </si>
  <si>
    <t>Potheads</t>
  </si>
  <si>
    <t>Conduit</t>
  </si>
  <si>
    <t>Vaults</t>
  </si>
  <si>
    <t>Conduit Bridge</t>
  </si>
  <si>
    <t>Pull Box</t>
  </si>
  <si>
    <t>Handholes</t>
  </si>
  <si>
    <t>Manholes</t>
  </si>
  <si>
    <t>Lightning Arresters</t>
  </si>
  <si>
    <t>Cutouts</t>
  </si>
  <si>
    <t>Combined C/O Arr</t>
  </si>
  <si>
    <t>Capacitors (3-Phase Banks)</t>
  </si>
  <si>
    <t>Capacitors (Padmount)</t>
  </si>
  <si>
    <t>Voltage Regulators</t>
  </si>
  <si>
    <t>Sub Arresters</t>
  </si>
  <si>
    <t>Transclosures</t>
  </si>
  <si>
    <t>OH Transformers</t>
  </si>
  <si>
    <t>Network Transformers</t>
  </si>
  <si>
    <t>Network Protectors</t>
  </si>
  <si>
    <t>UG Transformers</t>
  </si>
  <si>
    <t>$ TBA</t>
  </si>
  <si>
    <t>CUST %</t>
  </si>
  <si>
    <t>CUST $</t>
  </si>
  <si>
    <t>DEM %</t>
  </si>
  <si>
    <t>DEM $</t>
  </si>
  <si>
    <t>PRIMARY</t>
  </si>
  <si>
    <t>MATERIAL</t>
  </si>
  <si>
    <t>SECONDARY</t>
  </si>
  <si>
    <t>OVERHEAD LINES</t>
  </si>
  <si>
    <t>Switches (Prm)</t>
  </si>
  <si>
    <t>Cutouts (Protection)</t>
  </si>
  <si>
    <t>Lightning Arresters (Protection)</t>
  </si>
  <si>
    <t>UNDERGROUND LINES</t>
  </si>
  <si>
    <t>Conductors (OH)</t>
  </si>
  <si>
    <t>Conductors (UG)</t>
  </si>
  <si>
    <t>LINE TRANSFORMERS</t>
  </si>
  <si>
    <t>C56-C67</t>
  </si>
  <si>
    <t>3-P Banks * 3</t>
  </si>
  <si>
    <t>Regulator</t>
  </si>
  <si>
    <t>Protection</t>
  </si>
  <si>
    <t>SUMMARY</t>
  </si>
  <si>
    <t>PER</t>
  </si>
  <si>
    <t>SL Rate</t>
  </si>
  <si>
    <t>Pole Height</t>
  </si>
  <si>
    <t>A04/A05</t>
  </si>
  <si>
    <t>A27/A28</t>
  </si>
  <si>
    <t>Units per 373</t>
  </si>
  <si>
    <t>Units per Billing</t>
  </si>
  <si>
    <t>Deficiency</t>
  </si>
  <si>
    <t>$ per 364</t>
  </si>
  <si>
    <t>Units per 364</t>
  </si>
  <si>
    <t>$/Unit</t>
  </si>
  <si>
    <t>Def * Unit Cost</t>
  </si>
  <si>
    <t>Remaining $ (364)</t>
  </si>
  <si>
    <t>Remaining Units (364)</t>
  </si>
  <si>
    <t>Allocation: Removed from 364 Lighting Report</t>
  </si>
  <si>
    <t>Allocation: Removed from 365 Lighting Report</t>
  </si>
  <si>
    <t>Poles</t>
  </si>
  <si>
    <t>Wire Feet</t>
  </si>
  <si>
    <t>Pole Deficiency</t>
  </si>
  <si>
    <t>Avg Span in Ft</t>
  </si>
  <si>
    <t>Units per FERC 365</t>
  </si>
  <si>
    <t>Amount per FERC 365</t>
  </si>
  <si>
    <t>Cost per Unit</t>
  </si>
  <si>
    <t>Direct to SL Wiring</t>
  </si>
  <si>
    <t>Street Lighting</t>
  </si>
  <si>
    <t>Schedule of costs moved to Street Lighting</t>
  </si>
  <si>
    <t>Billing Movements</t>
  </si>
  <si>
    <t>Total</t>
  </si>
  <si>
    <t>INPUT DATA SOURCES:</t>
  </si>
  <si>
    <t xml:space="preserve">Contact:  Mark Peer </t>
  </si>
  <si>
    <t>Current Installation Unit Costs - TECO Distribution Work Order Cost Estimation Records</t>
  </si>
  <si>
    <t>Contact:  Jim Housely</t>
  </si>
  <si>
    <t>Current</t>
  </si>
  <si>
    <t>Instl Cost</t>
  </si>
  <si>
    <t>Count</t>
  </si>
  <si>
    <t>per Unit</t>
  </si>
  <si>
    <t>n</t>
  </si>
  <si>
    <t>X</t>
  </si>
  <si>
    <t>Y</t>
  </si>
  <si>
    <r>
      <t>X</t>
    </r>
    <r>
      <rPr>
        <b/>
        <u/>
        <vertAlign val="superscript"/>
        <sz val="10"/>
        <rFont val="Arial"/>
        <family val="2"/>
      </rPr>
      <t>2</t>
    </r>
  </si>
  <si>
    <t>XY</t>
  </si>
  <si>
    <t>nX</t>
  </si>
  <si>
    <r>
      <t>nX</t>
    </r>
    <r>
      <rPr>
        <b/>
        <u/>
        <vertAlign val="superscript"/>
        <sz val="10"/>
        <rFont val="Arial"/>
        <family val="2"/>
      </rPr>
      <t>2</t>
    </r>
  </si>
  <si>
    <t>nY</t>
  </si>
  <si>
    <t>nXY</t>
  </si>
  <si>
    <t>Weighted Regression</t>
  </si>
  <si>
    <t>Slope:</t>
  </si>
  <si>
    <t xml:space="preserve">--  </t>
  </si>
  <si>
    <t>Intercept:</t>
  </si>
  <si>
    <t>Unweighted Regression</t>
  </si>
  <si>
    <t xml:space="preserve">N = </t>
  </si>
  <si>
    <t>Total No. Units:</t>
  </si>
  <si>
    <t>Total Rebuild Cost:</t>
  </si>
  <si>
    <t>Customer Cost:</t>
  </si>
  <si>
    <t>N = Σ n</t>
  </si>
  <si>
    <t>Σ X</t>
  </si>
  <si>
    <t>Σ Y</t>
  </si>
  <si>
    <r>
      <t>Σ X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</si>
  <si>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Σ XY</t>
  </si>
  <si>
    <t>Σ nX</t>
  </si>
  <si>
    <r>
      <t>Σ nX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</si>
  <si>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Σ nY</t>
  </si>
  <si>
    <t>Σ nXY</t>
  </si>
  <si>
    <t>Demand Cost:</t>
  </si>
  <si>
    <t>LINE TRANSFORMER REGRESSION ANALYSIS</t>
  </si>
  <si>
    <t>Conductor Counts (feet) - TECO GIS Distribution System</t>
  </si>
  <si>
    <t>1-Phase OH</t>
  </si>
  <si>
    <t>120/240 V</t>
  </si>
  <si>
    <t>KVA</t>
  </si>
  <si>
    <r>
      <t>X</t>
    </r>
    <r>
      <rPr>
        <b/>
        <u/>
        <vertAlign val="superscript"/>
        <sz val="11"/>
        <color theme="1"/>
        <rFont val="Calibri"/>
        <family val="2"/>
        <scheme val="minor"/>
      </rPr>
      <t>2</t>
    </r>
  </si>
  <si>
    <r>
      <t>nX</t>
    </r>
    <r>
      <rPr>
        <b/>
        <u/>
        <vertAlign val="superscript"/>
        <sz val="11"/>
        <color theme="1"/>
        <rFont val="Calibri"/>
        <family val="2"/>
        <scheme val="minor"/>
      </rPr>
      <t>2</t>
    </r>
  </si>
  <si>
    <t>240/480 V</t>
  </si>
  <si>
    <t>Weighted Average of all 1-Phase OH Transformers</t>
  </si>
  <si>
    <t>Apply to OH Line Transformers</t>
  </si>
  <si>
    <t>1-Phase UG</t>
  </si>
  <si>
    <t>Group 1</t>
  </si>
  <si>
    <t>Group 2</t>
  </si>
  <si>
    <t>Group 3</t>
  </si>
  <si>
    <t>Weighted Average of all 1-Phase UG Transformers</t>
  </si>
  <si>
    <t>Apply to UG Line Transformers</t>
  </si>
  <si>
    <t>UNDERGROUND CONDUCTOR REGRESSION ANALYSIS</t>
  </si>
  <si>
    <t>Conductor Counts (feet) - TECO Distribution Plant Accounting</t>
  </si>
  <si>
    <t>UG AL Primary</t>
  </si>
  <si>
    <t>Wire</t>
  </si>
  <si>
    <t>Bundle</t>
  </si>
  <si>
    <t>Size</t>
  </si>
  <si>
    <t>MCM</t>
  </si>
  <si>
    <t>1/0 1C</t>
  </si>
  <si>
    <t>4/0 1C</t>
  </si>
  <si>
    <t>1/0 3C</t>
  </si>
  <si>
    <t>4/0 3C</t>
  </si>
  <si>
    <t>1000 3C</t>
  </si>
  <si>
    <t>Apply to UG Primary Conductor</t>
  </si>
  <si>
    <t>UG AL Secondary</t>
  </si>
  <si>
    <t>2/0 1C</t>
  </si>
  <si>
    <t>500 1C</t>
  </si>
  <si>
    <t>500M 3C</t>
  </si>
  <si>
    <t>Apply to UG Secondary Conductor</t>
  </si>
  <si>
    <t>OVERHEAD CONDUCTOR REGRESSION ANALYSIS</t>
  </si>
  <si>
    <t>OH ACSR Primary</t>
  </si>
  <si>
    <t>4/0</t>
  </si>
  <si>
    <t>2/0</t>
  </si>
  <si>
    <t>1/0</t>
  </si>
  <si>
    <t>OH AAAC Primary</t>
  </si>
  <si>
    <t>OH Multiplex Secondary</t>
  </si>
  <si>
    <t>4/0 4/C</t>
  </si>
  <si>
    <t>4/0 3/C</t>
  </si>
  <si>
    <t>2/0 4/C</t>
  </si>
  <si>
    <t>2/0 3/C</t>
  </si>
  <si>
    <t>4 2/C</t>
  </si>
  <si>
    <t>Weighted Average of All OH Primary Wires</t>
  </si>
  <si>
    <t>No. of Units</t>
  </si>
  <si>
    <t>PRIMARY MDS  =</t>
  </si>
  <si>
    <t>feet</t>
  </si>
  <si>
    <t>SECONDARY MDS =</t>
  </si>
  <si>
    <t>Apply to OH Primary Conductor</t>
  </si>
  <si>
    <t>Apply to OH Secondary Conductor</t>
  </si>
  <si>
    <t>GIS Mapping System Wire Lengths (Multiplex Cable Measured in FT)</t>
  </si>
  <si>
    <t>Average Span</t>
  </si>
  <si>
    <t>All Secondary</t>
  </si>
  <si>
    <t>Secondary Laterals</t>
  </si>
  <si>
    <t>Underbuild</t>
  </si>
  <si>
    <t xml:space="preserve">Pole miles of OH Primary = </t>
  </si>
  <si>
    <t>P</t>
  </si>
  <si>
    <t xml:space="preserve">P = </t>
  </si>
  <si>
    <t>miles</t>
  </si>
  <si>
    <t>FT</t>
  </si>
  <si>
    <t>Pri</t>
  </si>
  <si>
    <t>Pole miles of OH Secondary Laterals =</t>
  </si>
  <si>
    <r>
      <t>S</t>
    </r>
    <r>
      <rPr>
        <vertAlign val="subscript"/>
        <sz val="11"/>
        <color theme="1"/>
        <rFont val="Calibri"/>
        <family val="2"/>
        <scheme val="minor"/>
      </rPr>
      <t>L</t>
    </r>
  </si>
  <si>
    <r>
      <t>S</t>
    </r>
    <r>
      <rPr>
        <vertAlign val="subscript"/>
        <sz val="11"/>
        <color theme="1"/>
        <rFont val="Calibri"/>
        <family val="2"/>
        <scheme val="minor"/>
      </rPr>
      <t>L</t>
    </r>
    <r>
      <rPr>
        <sz val="11"/>
        <color theme="1"/>
        <rFont val="Calibri"/>
        <family val="2"/>
        <scheme val="minor"/>
      </rPr>
      <t xml:space="preserve"> = </t>
    </r>
  </si>
  <si>
    <t>Sec</t>
  </si>
  <si>
    <t>Pole miles of OH Secondary Underbuild =</t>
  </si>
  <si>
    <r>
      <t>S</t>
    </r>
    <r>
      <rPr>
        <vertAlign val="subscript"/>
        <sz val="11"/>
        <color theme="1"/>
        <rFont val="Calibri"/>
        <family val="2"/>
        <scheme val="minor"/>
      </rPr>
      <t>U</t>
    </r>
  </si>
  <si>
    <r>
      <t>S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 xml:space="preserve"> = </t>
    </r>
  </si>
  <si>
    <t xml:space="preserve">miles </t>
  </si>
  <si>
    <t>FERC 365 Multiplex Cable</t>
  </si>
  <si>
    <t xml:space="preserve">Pole miles of OH Secondary Lines = </t>
  </si>
  <si>
    <r>
      <t>S = S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 xml:space="preserve"> + S</t>
    </r>
    <r>
      <rPr>
        <vertAlign val="subscript"/>
        <sz val="11"/>
        <color theme="1"/>
        <rFont val="Calibri"/>
        <family val="2"/>
        <scheme val="minor"/>
      </rPr>
      <t>L</t>
    </r>
  </si>
  <si>
    <t xml:space="preserve">S = </t>
  </si>
  <si>
    <t>Total Pole miles of OH Lines =</t>
  </si>
  <si>
    <r>
      <t>T  =  P + S</t>
    </r>
    <r>
      <rPr>
        <vertAlign val="subscript"/>
        <sz val="11"/>
        <color theme="1"/>
        <rFont val="Calibri"/>
        <family val="2"/>
        <scheme val="minor"/>
      </rPr>
      <t>L</t>
    </r>
  </si>
  <si>
    <t>T =</t>
  </si>
  <si>
    <t>Total Length of the OH System Neutral =</t>
  </si>
  <si>
    <t>N = T</t>
  </si>
  <si>
    <t xml:space="preserve"> </t>
  </si>
  <si>
    <r>
      <rPr>
        <u/>
        <sz val="11"/>
        <color theme="1"/>
        <rFont val="Calibri"/>
        <family val="2"/>
        <scheme val="minor"/>
      </rPr>
      <t>Neutral Segments</t>
    </r>
    <r>
      <rPr>
        <sz val="11"/>
        <color theme="1"/>
        <rFont val="Calibri"/>
        <family val="2"/>
        <scheme val="minor"/>
      </rPr>
      <t>:</t>
    </r>
  </si>
  <si>
    <t>Secondary Neutral</t>
  </si>
  <si>
    <t xml:space="preserve">Ns = </t>
  </si>
  <si>
    <t xml:space="preserve">St = </t>
  </si>
  <si>
    <t>Common Neutral</t>
  </si>
  <si>
    <r>
      <t>N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= S</t>
    </r>
    <r>
      <rPr>
        <vertAlign val="subscript"/>
        <sz val="11"/>
        <color theme="1"/>
        <rFont val="Calibri"/>
        <family val="2"/>
        <scheme val="minor"/>
      </rPr>
      <t>U</t>
    </r>
  </si>
  <si>
    <r>
      <t>N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=</t>
    </r>
  </si>
  <si>
    <t>Primary Neutral</t>
  </si>
  <si>
    <r>
      <t>N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= P - N</t>
    </r>
    <r>
      <rPr>
        <vertAlign val="subscript"/>
        <sz val="11"/>
        <color theme="1"/>
        <rFont val="Calibri"/>
        <family val="2"/>
        <scheme val="minor"/>
      </rPr>
      <t>C</t>
    </r>
  </si>
  <si>
    <t>Length of Distribution Lines for Minimum Distribution System:</t>
  </si>
  <si>
    <t>Primary + Neutral =</t>
  </si>
  <si>
    <r>
      <t>P + N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+ 0.5(N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)</t>
    </r>
  </si>
  <si>
    <r>
      <t>P</t>
    </r>
    <r>
      <rPr>
        <vertAlign val="subscript"/>
        <sz val="11"/>
        <color theme="1"/>
        <rFont val="Calibri"/>
        <family val="2"/>
        <scheme val="minor"/>
      </rPr>
      <t>MDS</t>
    </r>
    <r>
      <rPr>
        <sz val="11"/>
        <color theme="1"/>
        <rFont val="Calibri"/>
        <family val="2"/>
        <scheme val="minor"/>
      </rPr>
      <t xml:space="preserve"> =</t>
    </r>
  </si>
  <si>
    <t xml:space="preserve">Secondary + Neutral = </t>
  </si>
  <si>
    <r>
      <t>S + N</t>
    </r>
    <r>
      <rPr>
        <vertAlign val="subscript"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 xml:space="preserve"> + 0.5(N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)</t>
    </r>
  </si>
  <si>
    <r>
      <t>S</t>
    </r>
    <r>
      <rPr>
        <vertAlign val="subscript"/>
        <sz val="11"/>
        <color theme="1"/>
        <rFont val="Calibri"/>
        <family val="2"/>
        <scheme val="minor"/>
      </rPr>
      <t>MDS</t>
    </r>
    <r>
      <rPr>
        <sz val="11"/>
        <color theme="1"/>
        <rFont val="Calibri"/>
        <family val="2"/>
        <scheme val="minor"/>
      </rPr>
      <t xml:space="preserve"> =</t>
    </r>
  </si>
  <si>
    <t>Customer</t>
  </si>
  <si>
    <t>Demand</t>
  </si>
  <si>
    <t>Secondary OH</t>
  </si>
  <si>
    <t>Primary OH</t>
  </si>
  <si>
    <t>Secondary UG</t>
  </si>
  <si>
    <t>Primary UG</t>
  </si>
  <si>
    <t>OH Trans</t>
  </si>
  <si>
    <t>UG Trans</t>
  </si>
  <si>
    <t>DESC</t>
  </si>
  <si>
    <t>Transformers</t>
  </si>
  <si>
    <t>POLES</t>
  </si>
  <si>
    <t>TRANSFORMERS</t>
  </si>
  <si>
    <t>Distribution Workpaper
MDS Calculation</t>
  </si>
  <si>
    <t>Direct Assign.
 [Cust]</t>
  </si>
  <si>
    <t>Service
Level</t>
  </si>
  <si>
    <t>Voltage
Ratios</t>
  </si>
  <si>
    <t>MDS
Ratios</t>
  </si>
  <si>
    <t>Account 365</t>
  </si>
  <si>
    <t xml:space="preserve"> UNDERGROUND LINES</t>
  </si>
  <si>
    <t>Accounts 366 &amp; 367</t>
  </si>
  <si>
    <t>Account 364</t>
  </si>
  <si>
    <t xml:space="preserve"> Account 368</t>
  </si>
  <si>
    <t>Updated</t>
  </si>
  <si>
    <t>Pole Owner</t>
  </si>
  <si>
    <t>Class</t>
  </si>
  <si>
    <t>Height</t>
  </si>
  <si>
    <t>Material</t>
  </si>
  <si>
    <t>Light Billing Y/N</t>
  </si>
  <si>
    <t>Pole Use</t>
  </si>
  <si>
    <t>TECO Stock Number</t>
  </si>
  <si>
    <t>TECO</t>
  </si>
  <si>
    <t>-</t>
  </si>
  <si>
    <t>N</t>
  </si>
  <si>
    <t>DIST-SEC</t>
  </si>
  <si>
    <t>WOOD</t>
  </si>
  <si>
    <t>ALUMINUM</t>
  </si>
  <si>
    <t>CONCRETE</t>
  </si>
  <si>
    <t>OTHER</t>
  </si>
  <si>
    <t>STEEL</t>
  </si>
  <si>
    <t>55-</t>
  </si>
  <si>
    <t>IRON</t>
  </si>
  <si>
    <t>ALUMINIUM</t>
  </si>
  <si>
    <t>H1</t>
  </si>
  <si>
    <t>H2</t>
  </si>
  <si>
    <t>FIBERGLASS</t>
  </si>
  <si>
    <t>H3</t>
  </si>
  <si>
    <t>H4</t>
  </si>
  <si>
    <t>H6</t>
  </si>
  <si>
    <t>DISTRIBUTION ONLY</t>
  </si>
  <si>
    <t>DIST_SEC</t>
  </si>
  <si>
    <t>LIGHTING</t>
  </si>
  <si>
    <t>(blank)</t>
  </si>
  <si>
    <t>Sum of Count</t>
  </si>
  <si>
    <t>Price</t>
  </si>
  <si>
    <t>WOOD252</t>
  </si>
  <si>
    <t>WOOD254</t>
  </si>
  <si>
    <t>WOOD255</t>
  </si>
  <si>
    <t>WOOD256</t>
  </si>
  <si>
    <t>WOOD301</t>
  </si>
  <si>
    <t>WOOD302</t>
  </si>
  <si>
    <t>WOOD303</t>
  </si>
  <si>
    <t>WOOD304</t>
  </si>
  <si>
    <t>WOOD305</t>
  </si>
  <si>
    <t>WOOD306</t>
  </si>
  <si>
    <t>WOOD351</t>
  </si>
  <si>
    <t>WOOD352</t>
  </si>
  <si>
    <t>WOOD353</t>
  </si>
  <si>
    <t>WOOD354</t>
  </si>
  <si>
    <t>WOOD355</t>
  </si>
  <si>
    <t>WOOD356</t>
  </si>
  <si>
    <t>WOOD401</t>
  </si>
  <si>
    <t>WOOD402</t>
  </si>
  <si>
    <t>WOOD403</t>
  </si>
  <si>
    <t>WOOD404</t>
  </si>
  <si>
    <t>WOOD405</t>
  </si>
  <si>
    <t>WOOD406</t>
  </si>
  <si>
    <t>WOOD40H2</t>
  </si>
  <si>
    <t>WOOD451</t>
  </si>
  <si>
    <t>WOOD452</t>
  </si>
  <si>
    <t>WOOD453</t>
  </si>
  <si>
    <t>WOOD454</t>
  </si>
  <si>
    <t>WOOD455</t>
  </si>
  <si>
    <t>WOOD456</t>
  </si>
  <si>
    <t>WOOD45H1</t>
  </si>
  <si>
    <t>WOOD500</t>
  </si>
  <si>
    <t>WOOD501</t>
  </si>
  <si>
    <t>WOOD502</t>
  </si>
  <si>
    <t>WOOD503</t>
  </si>
  <si>
    <t>WOOD504</t>
  </si>
  <si>
    <t>WOOD505</t>
  </si>
  <si>
    <t>WOOD50H1</t>
  </si>
  <si>
    <t>WOOD551</t>
  </si>
  <si>
    <t>WOOD552</t>
  </si>
  <si>
    <t>WOOD553</t>
  </si>
  <si>
    <t>WOOD554</t>
  </si>
  <si>
    <t>WOOD601</t>
  </si>
  <si>
    <t>WOOD602</t>
  </si>
  <si>
    <t>WOOD603</t>
  </si>
  <si>
    <t>WOOD604</t>
  </si>
  <si>
    <t>WOOD606</t>
  </si>
  <si>
    <t>WOOD651</t>
  </si>
  <si>
    <t>WOOD652</t>
  </si>
  <si>
    <t>WOOD653</t>
  </si>
  <si>
    <t>WOOD654</t>
  </si>
  <si>
    <t>WOOD701</t>
  </si>
  <si>
    <t>WOOD702</t>
  </si>
  <si>
    <t>WOOD751</t>
  </si>
  <si>
    <t>WOOD752</t>
  </si>
  <si>
    <t>WOOD754</t>
  </si>
  <si>
    <t>WOOD852</t>
  </si>
  <si>
    <t>WOOD854</t>
  </si>
  <si>
    <t>WOOD904</t>
  </si>
  <si>
    <t>FIBERGLASS301</t>
  </si>
  <si>
    <t>FIBERGLASS354</t>
  </si>
  <si>
    <t>FIBERGLASS45H2</t>
  </si>
  <si>
    <t>FIBERGLASS50H6</t>
  </si>
  <si>
    <t>IRON451</t>
  </si>
  <si>
    <t>IRON45H1</t>
  </si>
  <si>
    <t>IRON501</t>
  </si>
  <si>
    <t>IRON50H1</t>
  </si>
  <si>
    <t>IRON50H3</t>
  </si>
  <si>
    <t>IRON531</t>
  </si>
  <si>
    <t>IRON55H6</t>
  </si>
  <si>
    <t>CONCRETE301</t>
  </si>
  <si>
    <t>CONCRETE304</t>
  </si>
  <si>
    <t>CONCRETE350</t>
  </si>
  <si>
    <t>CONCRETE351</t>
  </si>
  <si>
    <t>CONCRETE352</t>
  </si>
  <si>
    <t>CONCRETE354</t>
  </si>
  <si>
    <t>CONCRETE356</t>
  </si>
  <si>
    <t>CONCRETE401</t>
  </si>
  <si>
    <t>CONCRETE403</t>
  </si>
  <si>
    <t>CONCRETE404</t>
  </si>
  <si>
    <t>CONCRETE405</t>
  </si>
  <si>
    <t>CONCRETE40H1</t>
  </si>
  <si>
    <t>CONCRETE40H4</t>
  </si>
  <si>
    <t>CONCRETE450</t>
  </si>
  <si>
    <t>CONCRETE452</t>
  </si>
  <si>
    <t>CONCRETE453</t>
  </si>
  <si>
    <t>CONCRETE454</t>
  </si>
  <si>
    <t>CONCRETE45H1</t>
  </si>
  <si>
    <t>CONCRETE45H3</t>
  </si>
  <si>
    <t>CONCRETE501</t>
  </si>
  <si>
    <t>CONCRETE503</t>
  </si>
  <si>
    <t>CONCRETE504</t>
  </si>
  <si>
    <t>CONCRETE50H1</t>
  </si>
  <si>
    <t>CONCRETE551</t>
  </si>
  <si>
    <t>CONCRETE552</t>
  </si>
  <si>
    <t>CONCRETE553</t>
  </si>
  <si>
    <t>CONCRETE554</t>
  </si>
  <si>
    <t>CONCRETE55H1</t>
  </si>
  <si>
    <t>CONCRETE55H4</t>
  </si>
  <si>
    <t>CONCRETE60H1</t>
  </si>
  <si>
    <t>CONCRETE651</t>
  </si>
  <si>
    <t>CONCRETE701</t>
  </si>
  <si>
    <t>CONCRETE702</t>
  </si>
  <si>
    <t>CONCRETE70H1</t>
  </si>
  <si>
    <t>CONCRETE751</t>
  </si>
  <si>
    <t>CONCRETE801</t>
  </si>
  <si>
    <t>CONCRETE851</t>
  </si>
  <si>
    <t>CONCRETE853</t>
  </si>
  <si>
    <t>STEEL304</t>
  </si>
  <si>
    <t>STEEL306</t>
  </si>
  <si>
    <t>STEEL356</t>
  </si>
  <si>
    <t>STEEL404</t>
  </si>
  <si>
    <t>STEEL551</t>
  </si>
  <si>
    <t>STEEL55H1</t>
  </si>
  <si>
    <t>STEEL701</t>
  </si>
  <si>
    <t>ALUMINIUM501</t>
  </si>
  <si>
    <t>TAG</t>
  </si>
  <si>
    <t>HEIGHT</t>
  </si>
  <si>
    <t>CLASS</t>
  </si>
  <si>
    <t>COUNT</t>
  </si>
  <si>
    <t>TSN</t>
  </si>
  <si>
    <t>COST</t>
  </si>
  <si>
    <t>2002836</t>
  </si>
  <si>
    <t>2002823</t>
  </si>
  <si>
    <t>2002836807.52</t>
  </si>
  <si>
    <t>2002830</t>
  </si>
  <si>
    <t>2002857</t>
  </si>
  <si>
    <t>2002821</t>
  </si>
  <si>
    <t>20028471112.98</t>
  </si>
  <si>
    <t>2002828</t>
  </si>
  <si>
    <t>2002826</t>
  </si>
  <si>
    <t>20028341433.09</t>
  </si>
  <si>
    <t>20028351478.66</t>
  </si>
  <si>
    <t>20028591478.66</t>
  </si>
  <si>
    <t>2131214</t>
  </si>
  <si>
    <t>2002863</t>
  </si>
  <si>
    <t>21312751665.53</t>
  </si>
  <si>
    <t>2002866</t>
  </si>
  <si>
    <t>20028713794.25</t>
  </si>
  <si>
    <t>2002881</t>
  </si>
  <si>
    <t>20028381062.32</t>
  </si>
  <si>
    <t>2002844</t>
  </si>
  <si>
    <t>2002846</t>
  </si>
  <si>
    <t>2002839</t>
  </si>
  <si>
    <t>2002851</t>
  </si>
  <si>
    <t>20028491543.75</t>
  </si>
  <si>
    <t>21312463268.88</t>
  </si>
  <si>
    <t>21314403242.18</t>
  </si>
  <si>
    <t>20028581344.79</t>
  </si>
  <si>
    <t>2002862</t>
  </si>
  <si>
    <t>21328114018.36</t>
  </si>
  <si>
    <t>20028691918.8</t>
  </si>
  <si>
    <t>21316989288.26</t>
  </si>
  <si>
    <t>20031171638.74</t>
  </si>
  <si>
    <t>21317119928.64</t>
  </si>
  <si>
    <t>21316109211.45</t>
  </si>
  <si>
    <t>21317129869.15</t>
  </si>
  <si>
    <t>2002890</t>
  </si>
  <si>
    <t>2127390</t>
  </si>
  <si>
    <t>2002824</t>
  </si>
  <si>
    <t>2002829</t>
  </si>
  <si>
    <t>20028193578.4</t>
  </si>
  <si>
    <t>20028204587.24</t>
  </si>
  <si>
    <t>21123493974.89</t>
  </si>
  <si>
    <t>21327984456.61</t>
  </si>
  <si>
    <t>21123484258.71</t>
  </si>
  <si>
    <t>21249594317.26</t>
  </si>
  <si>
    <t>21327976012.03</t>
  </si>
  <si>
    <t>212496021548.86</t>
  </si>
  <si>
    <t>2132810</t>
  </si>
  <si>
    <t>Codes</t>
  </si>
  <si>
    <t>LEVEL</t>
  </si>
  <si>
    <t>.</t>
  </si>
  <si>
    <t>SECONDARY ONLY</t>
  </si>
  <si>
    <t>SPP</t>
  </si>
  <si>
    <t>OUC/TEC</t>
  </si>
  <si>
    <t>STUB</t>
  </si>
  <si>
    <t>TELECOM ONLY</t>
  </si>
  <si>
    <t>TRANS-DIST</t>
  </si>
  <si>
    <t>TRANS-DIST_SEC</t>
  </si>
  <si>
    <t>Level</t>
  </si>
  <si>
    <t>Code</t>
  </si>
  <si>
    <t>GRAND TOTAL</t>
  </si>
  <si>
    <t>PRI %</t>
  </si>
  <si>
    <t>SEC %</t>
  </si>
  <si>
    <t>SEC BASE</t>
  </si>
  <si>
    <t>PRI BASE</t>
  </si>
  <si>
    <t>BASE EXPLANATION</t>
  </si>
  <si>
    <t>Shorter pole heights are typically Secondary</t>
  </si>
  <si>
    <t>This pole height is generally used for both secondary and primary</t>
  </si>
  <si>
    <t>Taller pole heights are typically Primary</t>
  </si>
  <si>
    <t>Based on analysis of pole uses from ED</t>
  </si>
  <si>
    <t>SECONDARY REGRESSION</t>
  </si>
  <si>
    <t>SECONDARY RESULTS</t>
  </si>
  <si>
    <t>PRIMARY RESULTS</t>
  </si>
  <si>
    <t>CUSTOMER</t>
  </si>
  <si>
    <t>DEMAND</t>
  </si>
  <si>
    <t>TRANSVERSE</t>
  </si>
  <si>
    <t>LOAD (LBS)</t>
  </si>
  <si>
    <t>CURRENT</t>
  </si>
  <si>
    <t>INST COST</t>
  </si>
  <si>
    <t>PER UNIT</t>
  </si>
  <si>
    <t>tranverse load</t>
  </si>
  <si>
    <t>class</t>
  </si>
  <si>
    <t>KIP FT</t>
  </si>
  <si>
    <t>H5</t>
  </si>
  <si>
    <t>Slope</t>
  </si>
  <si>
    <t>Intercept</t>
  </si>
  <si>
    <t>Total # Units</t>
  </si>
  <si>
    <t>Total Rebuild</t>
  </si>
  <si>
    <t>Customer Cost</t>
  </si>
  <si>
    <t>Demand Cost</t>
  </si>
  <si>
    <t>PRIMARY REGRESSION</t>
  </si>
  <si>
    <t>Wire Size</t>
  </si>
  <si>
    <t>Length</t>
  </si>
  <si>
    <t>AAAC</t>
  </si>
  <si>
    <t>336</t>
  </si>
  <si>
    <t>AAC</t>
  </si>
  <si>
    <t>954</t>
  </si>
  <si>
    <t>ACSR</t>
  </si>
  <si>
    <t>795</t>
  </si>
  <si>
    <t>AL</t>
  </si>
  <si>
    <t>2 STRANDED</t>
  </si>
  <si>
    <t>CU</t>
  </si>
  <si>
    <t>2 SOLID</t>
  </si>
  <si>
    <t>4 SOLID</t>
  </si>
  <si>
    <t>4 STRANDED</t>
  </si>
  <si>
    <t>SOL</t>
  </si>
  <si>
    <t>500</t>
  </si>
  <si>
    <t>WIRE SIZE</t>
  </si>
  <si>
    <t>LENGTH</t>
  </si>
  <si>
    <t>PRICE</t>
  </si>
  <si>
    <t>CODES</t>
  </si>
  <si>
    <t>20043312.28</t>
  </si>
  <si>
    <t>2004146</t>
  </si>
  <si>
    <t>2004182</t>
  </si>
  <si>
    <t>2004183</t>
  </si>
  <si>
    <t>2004185</t>
  </si>
  <si>
    <t>2004186</t>
  </si>
  <si>
    <t>2004189</t>
  </si>
  <si>
    <t>2004191</t>
  </si>
  <si>
    <t>2004194</t>
  </si>
  <si>
    <t>2004198</t>
  </si>
  <si>
    <t>2004202</t>
  </si>
  <si>
    <t>2004203</t>
  </si>
  <si>
    <t>2004204</t>
  </si>
  <si>
    <t>20043168.11</t>
  </si>
  <si>
    <t>2004322</t>
  </si>
  <si>
    <t>2004332</t>
  </si>
  <si>
    <t>20043345.11</t>
  </si>
  <si>
    <t>20043362.03</t>
  </si>
  <si>
    <t>9999999</t>
  </si>
  <si>
    <t>2004336</t>
  </si>
  <si>
    <t>2004329</t>
  </si>
  <si>
    <t>2004334</t>
  </si>
  <si>
    <t>2004360</t>
  </si>
  <si>
    <t>20043621.95</t>
  </si>
  <si>
    <t>20043382.49</t>
  </si>
  <si>
    <t>2004361</t>
  </si>
  <si>
    <t>20043641.95</t>
  </si>
  <si>
    <t>2004188</t>
  </si>
  <si>
    <t>2004193</t>
  </si>
  <si>
    <t>20043402.64</t>
  </si>
  <si>
    <t>20043652.55</t>
  </si>
  <si>
    <t>20043662.85</t>
  </si>
  <si>
    <t>20043392.51</t>
  </si>
  <si>
    <t>2004201</t>
  </si>
  <si>
    <t>20043414.17</t>
  </si>
  <si>
    <t>2004363</t>
  </si>
  <si>
    <t>20043678.07</t>
  </si>
  <si>
    <t>2004200</t>
  </si>
  <si>
    <t>2004331</t>
  </si>
  <si>
    <t>Sum of Length</t>
  </si>
  <si>
    <t>WIRE</t>
  </si>
  <si>
    <t>SIZE</t>
  </si>
  <si>
    <t>Price*Length</t>
  </si>
  <si>
    <t>Average Price</t>
  </si>
  <si>
    <t>Total Length</t>
  </si>
  <si>
    <t>wire size</t>
  </si>
  <si>
    <t>mcm</t>
  </si>
  <si>
    <t>Feature Name</t>
  </si>
  <si>
    <t>Group Code</t>
  </si>
  <si>
    <t>Can Type</t>
  </si>
  <si>
    <t>Can KVA</t>
  </si>
  <si>
    <t>Bank Type</t>
  </si>
  <si>
    <t>Primary Voltage</t>
  </si>
  <si>
    <t>Secondary Voltage</t>
  </si>
  <si>
    <t>Assumed Pri Voltage based on Group Code</t>
  </si>
  <si>
    <t>OH Transformer</t>
  </si>
  <si>
    <t>1-PHASE UNIT</t>
  </si>
  <si>
    <t>SINGLE-PHASE</t>
  </si>
  <si>
    <t>13.2 KV</t>
  </si>
  <si>
    <t>UNKNOWN</t>
  </si>
  <si>
    <t>120/240</t>
  </si>
  <si>
    <t>WYE-DELTA</t>
  </si>
  <si>
    <t>3-PHASE BANK</t>
  </si>
  <si>
    <t>OPEN DELTA</t>
  </si>
  <si>
    <t>WYE-WYE</t>
  </si>
  <si>
    <t>DUMMY</t>
  </si>
  <si>
    <t>TRANSCLOSURE</t>
  </si>
  <si>
    <t>4160Y/2400</t>
  </si>
  <si>
    <t>120/208</t>
  </si>
  <si>
    <t>2.4/4.1</t>
  </si>
  <si>
    <t>2.4/4.1 x 7.6/13.2</t>
  </si>
  <si>
    <t>7.6/13.2</t>
  </si>
  <si>
    <t>DELTA-WYE</t>
  </si>
  <si>
    <t>DELTA-DELTA</t>
  </si>
  <si>
    <t>277/480</t>
  </si>
  <si>
    <t>240/480</t>
  </si>
  <si>
    <t>3-PHASE UNIT</t>
  </si>
  <si>
    <t>BANKED SINGLE PHASE</t>
  </si>
  <si>
    <t>2.4/4.1 x 4.8/8.3</t>
  </si>
  <si>
    <t>4.8/8.3</t>
  </si>
  <si>
    <t>4.8/8.3 x 7.6/13.2</t>
  </si>
  <si>
    <t>OPEN-DELTA</t>
  </si>
  <si>
    <t>14.4/24.9</t>
  </si>
  <si>
    <t xml:space="preserve">480Y/277 </t>
  </si>
  <si>
    <t>2400/4160</t>
  </si>
  <si>
    <t>13.2/22.8</t>
  </si>
  <si>
    <t>4.1/2.4</t>
  </si>
  <si>
    <t>4.8/7.6</t>
  </si>
  <si>
    <t>13.2 Delta</t>
  </si>
  <si>
    <t>13.2GRDY/7.6</t>
  </si>
  <si>
    <t>UG Transformer</t>
  </si>
  <si>
    <t>2.4 x 7.6</t>
  </si>
  <si>
    <t>480Y/277</t>
  </si>
  <si>
    <t>13.7 Delta</t>
  </si>
  <si>
    <t>GROUP</t>
  </si>
  <si>
    <t>SEC</t>
  </si>
  <si>
    <t>2001339</t>
  </si>
  <si>
    <t>2001336</t>
  </si>
  <si>
    <t>20013716665.64</t>
  </si>
  <si>
    <t>2001337</t>
  </si>
  <si>
    <t>2001338</t>
  </si>
  <si>
    <t>2001340</t>
  </si>
  <si>
    <t>2001341</t>
  </si>
  <si>
    <t>2001342</t>
  </si>
  <si>
    <t>2001343</t>
  </si>
  <si>
    <t>20013662538.13</t>
  </si>
  <si>
    <t>20013673129.01</t>
  </si>
  <si>
    <t>20013683501.14</t>
  </si>
  <si>
    <t>20013693847.75</t>
  </si>
  <si>
    <t>20013704665.41</t>
  </si>
  <si>
    <t>20013652435.58</t>
  </si>
  <si>
    <t>2001351</t>
  </si>
  <si>
    <t>2001349</t>
  </si>
  <si>
    <t>2001344</t>
  </si>
  <si>
    <t>2001348</t>
  </si>
  <si>
    <t>2001347</t>
  </si>
  <si>
    <t>2001353</t>
  </si>
  <si>
    <t>2001346</t>
  </si>
  <si>
    <t>2001350</t>
  </si>
  <si>
    <t>2001372</t>
  </si>
  <si>
    <t>2001352</t>
  </si>
  <si>
    <t>20013809737.66</t>
  </si>
  <si>
    <t>2001391</t>
  </si>
  <si>
    <t>2001356</t>
  </si>
  <si>
    <t>2001355</t>
  </si>
  <si>
    <t>2001357</t>
  </si>
  <si>
    <t>2001358</t>
  </si>
  <si>
    <t>2001360</t>
  </si>
  <si>
    <t>2001363</t>
  </si>
  <si>
    <t>2001364</t>
  </si>
  <si>
    <t>2001376</t>
  </si>
  <si>
    <t>20013798316.74</t>
  </si>
  <si>
    <t>2001375</t>
  </si>
  <si>
    <t>2001425</t>
  </si>
  <si>
    <t>2001486</t>
  </si>
  <si>
    <t>2001487</t>
  </si>
  <si>
    <t>2001378</t>
  </si>
  <si>
    <t>2001427</t>
  </si>
  <si>
    <t>2001429</t>
  </si>
  <si>
    <t>2001430</t>
  </si>
  <si>
    <t>2001373</t>
  </si>
  <si>
    <t>2001374</t>
  </si>
  <si>
    <t>2001377</t>
  </si>
  <si>
    <t>2001392</t>
  </si>
  <si>
    <t>2001383</t>
  </si>
  <si>
    <t>2001394</t>
  </si>
  <si>
    <t>2001405</t>
  </si>
  <si>
    <t>2001406</t>
  </si>
  <si>
    <t>20014073686.62</t>
  </si>
  <si>
    <t>2001408</t>
  </si>
  <si>
    <t>2001409</t>
  </si>
  <si>
    <t>2001410</t>
  </si>
  <si>
    <t>2001424</t>
  </si>
  <si>
    <t>2001414</t>
  </si>
  <si>
    <t>2001426</t>
  </si>
  <si>
    <t>2001428</t>
  </si>
  <si>
    <t>2001370</t>
  </si>
  <si>
    <t>2001431</t>
  </si>
  <si>
    <t>2001432</t>
  </si>
  <si>
    <t>2001447</t>
  </si>
  <si>
    <t>2001456</t>
  </si>
  <si>
    <t>2001510</t>
  </si>
  <si>
    <t>2001511</t>
  </si>
  <si>
    <t>2001513</t>
  </si>
  <si>
    <t>2001514</t>
  </si>
  <si>
    <t>2001509</t>
  </si>
  <si>
    <t>20015189062.41</t>
  </si>
  <si>
    <t>20015199763.49</t>
  </si>
  <si>
    <t>20015207524.04</t>
  </si>
  <si>
    <t>20015229410.53</t>
  </si>
  <si>
    <t>20015218497.82</t>
  </si>
  <si>
    <t>2001516</t>
  </si>
  <si>
    <t>200152313441.01</t>
  </si>
  <si>
    <t>2001517</t>
  </si>
  <si>
    <t>2004982</t>
  </si>
  <si>
    <t>200152412461.79</t>
  </si>
  <si>
    <t>2001526</t>
  </si>
  <si>
    <t>200154219870.7</t>
  </si>
  <si>
    <t>200154320312.13</t>
  </si>
  <si>
    <t>200154529942.99</t>
  </si>
  <si>
    <t>200155119500.8</t>
  </si>
  <si>
    <t>2001381</t>
  </si>
  <si>
    <t>2001490</t>
  </si>
  <si>
    <t>2001498</t>
  </si>
  <si>
    <t>200155629769.49</t>
  </si>
  <si>
    <t>2001502</t>
  </si>
  <si>
    <t>2001503</t>
  </si>
  <si>
    <t>2004979</t>
  </si>
  <si>
    <t>2001521</t>
  </si>
  <si>
    <t>2130744</t>
  </si>
  <si>
    <t>2122130</t>
  </si>
  <si>
    <t>2001525</t>
  </si>
  <si>
    <t>212543527199.64</t>
  </si>
  <si>
    <t>2130743</t>
  </si>
  <si>
    <t>2001528</t>
  </si>
  <si>
    <t>2001529</t>
  </si>
  <si>
    <t>2001530</t>
  </si>
  <si>
    <t>2001531</t>
  </si>
  <si>
    <t>2001532</t>
  </si>
  <si>
    <t>2001533</t>
  </si>
  <si>
    <t>2001534</t>
  </si>
  <si>
    <t>2001536</t>
  </si>
  <si>
    <t>2001541</t>
  </si>
  <si>
    <t>2001535</t>
  </si>
  <si>
    <t>2001537</t>
  </si>
  <si>
    <t>2001538</t>
  </si>
  <si>
    <t>2001539</t>
  </si>
  <si>
    <t>2001540</t>
  </si>
  <si>
    <t>200154427107.23</t>
  </si>
  <si>
    <t>200154632840.09</t>
  </si>
  <si>
    <t>211256233419.07</t>
  </si>
  <si>
    <t>200154747743.24</t>
  </si>
  <si>
    <t>200154842948.51</t>
  </si>
  <si>
    <t>200154942750.75</t>
  </si>
  <si>
    <t>200155046298.43</t>
  </si>
  <si>
    <t>200155224151.21</t>
  </si>
  <si>
    <t>200155332402.65</t>
  </si>
  <si>
    <t>200155952013.97</t>
  </si>
  <si>
    <t>200156362432.73</t>
  </si>
  <si>
    <t>2001561</t>
  </si>
  <si>
    <t>200155514625.5</t>
  </si>
  <si>
    <t>200155433624.27</t>
  </si>
  <si>
    <t>200155825602.04</t>
  </si>
  <si>
    <t>200156038003.1</t>
  </si>
  <si>
    <t>200156240001.18</t>
  </si>
  <si>
    <t>200156453773.34</t>
  </si>
  <si>
    <t>200156574761.25</t>
  </si>
  <si>
    <t>200156696972.8</t>
  </si>
  <si>
    <t>2001571</t>
  </si>
  <si>
    <t>2001570</t>
  </si>
  <si>
    <t>2001572</t>
  </si>
  <si>
    <t>2001578</t>
  </si>
  <si>
    <t>OH REGRESSION</t>
  </si>
  <si>
    <t>VOLTAGE</t>
  </si>
  <si>
    <t>Price*Count</t>
  </si>
  <si>
    <t>Total Count</t>
  </si>
  <si>
    <t>Pole Miles Calculation</t>
  </si>
  <si>
    <t>Poles Miles, OH Primary</t>
  </si>
  <si>
    <t>Line</t>
  </si>
  <si>
    <t>Variable</t>
  </si>
  <si>
    <t>Amount</t>
  </si>
  <si>
    <t>Pole Miles, OH Sec Lat</t>
  </si>
  <si>
    <t>Total Length, Secondary</t>
  </si>
  <si>
    <t>Lateral Length, Secondary</t>
  </si>
  <si>
    <t>Pole Miles, OH Sec Underbuild</t>
  </si>
  <si>
    <t>Pole Miles, OH Sec Total</t>
  </si>
  <si>
    <t>Pole Miles, OH Total</t>
  </si>
  <si>
    <r>
      <t>Ns = S</t>
    </r>
    <r>
      <rPr>
        <vertAlign val="subscript"/>
        <sz val="10"/>
        <color theme="1"/>
        <rFont val="Calibri"/>
        <family val="2"/>
        <scheme val="minor"/>
      </rPr>
      <t>L</t>
    </r>
  </si>
  <si>
    <t>Converted to Feet</t>
  </si>
  <si>
    <t>ft</t>
  </si>
  <si>
    <t>Primary MDS Feet</t>
  </si>
  <si>
    <t>Secondary MDS Feet</t>
  </si>
  <si>
    <t>Customer/Unit</t>
  </si>
  <si>
    <t>Secondary MDS</t>
  </si>
  <si>
    <t>OH RESULTS</t>
  </si>
  <si>
    <t>UG RESULTS</t>
  </si>
  <si>
    <t>UG REGRESSION</t>
  </si>
  <si>
    <t>MDS TABLE</t>
  </si>
  <si>
    <t>Voltage Ratios</t>
  </si>
  <si>
    <t>MDS Ratios</t>
  </si>
  <si>
    <t>Acct 364 - Secondary</t>
  </si>
  <si>
    <t>Acct 364 - Primary</t>
  </si>
  <si>
    <t>OH LINES</t>
  </si>
  <si>
    <t>Acct 365 - Secondary</t>
  </si>
  <si>
    <t>Acct 365 - Primary</t>
  </si>
  <si>
    <t>UG LINES</t>
  </si>
  <si>
    <t>Accts 366/367 - Secondary</t>
  </si>
  <si>
    <t>Accts 366/367 - Primary</t>
  </si>
  <si>
    <t>Acct 368 - Secondary</t>
  </si>
  <si>
    <t>Acct 368 - Primary</t>
  </si>
  <si>
    <t>PREVIOUS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</si>
</sst>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0;\(#,##0.00\);#,##0.00"/>
    <numFmt numFmtId="166" formatCode="0.00_);\(0.00\)"/>
    <numFmt numFmtId="167" formatCode="###,000"/>
    <numFmt numFmtId="168" formatCode="#,##0;\-#,##0;#,##0"/>
    <numFmt numFmtId="169" formatCode="_(* #,##0.0_);_(* \(#,##0.0\);_(* &quot;-&quot;??_);_(@_)"/>
    <numFmt numFmtId="170" formatCode="_(&quot;$&quot;* #,##0_);_(&quot;$&quot;* \(#,##0\);_(&quot;$&quot;* &quot;-&quot;??_);_(@_)"/>
    <numFmt numFmtId="171" formatCode="_(* #,##0.0000_);_(* \(#,##0.0000\);_(* &quot;-&quot;??_);_(@_)"/>
    <numFmt numFmtId="172" formatCode="&quot;$&quot;#,##0.00"/>
    <numFmt numFmtId="173" formatCode="0.0"/>
    <numFmt numFmtId="174" formatCode="_(&quot;$&quot;* #,##0.000_);_(&quot;$&quot;* \(#,##0.000\);_(&quot;$&quot;* &quot;-&quot;??_);_(@_)"/>
    <numFmt numFmtId="175" formatCode="0.0%"/>
    <numFmt numFmtId="176" formatCode="\(@\)"/>
    <numFmt numFmtId="177" formatCode="&quot;$&quot;#,##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0000FF"/>
      <name val="Arial"/>
      <family val="2"/>
    </font>
    <font>
      <sz val="10"/>
      <color theme="0"/>
      <name val="Arial"/>
      <family val="2"/>
    </font>
    <font>
      <b/>
      <i/>
      <sz val="11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sz val="12"/>
      <name val="Arial"/>
      <family val="2"/>
    </font>
    <font>
      <b/>
      <sz val="11"/>
      <color rgb="FF000000"/>
      <name val="Calibri"/>
      <family val="2"/>
    </font>
    <font>
      <b/>
      <sz val="24"/>
      <color theme="1"/>
      <name val="Calibri"/>
      <family val="2"/>
      <scheme val="minor"/>
    </font>
    <font>
      <sz val="8"/>
      <color rgb="FF000000"/>
      <name val="Verdana"/>
      <family val="2"/>
    </font>
    <font>
      <b/>
      <sz val="8"/>
      <color theme="0"/>
      <name val="Arial"/>
      <family val="2"/>
    </font>
    <font>
      <b/>
      <sz val="8"/>
      <color rgb="FF000000"/>
      <name val="Verdana"/>
      <family val="2"/>
    </font>
    <font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name val="Arial"/>
      <family val="2"/>
    </font>
    <font>
      <b/>
      <u/>
      <vertAlign val="superscript"/>
      <sz val="10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vertAlign val="superscript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1"/>
      <color rgb="FFFF000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sz val="9"/>
      <name val="Arial"/>
      <family val="2"/>
    </font>
    <font>
      <sz val="9"/>
      <color rgb="FF0000FF"/>
      <name val="Arial"/>
      <family val="2"/>
    </font>
    <font>
      <sz val="9"/>
      <color theme="8" tint="-0.249977111117893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1F5C"/>
        <bgColor theme="3" tint="-0.499984740745262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theme="5" tint="0.39994506668294322"/>
        <bgColor rgb="FF000000"/>
      </patternFill>
    </fill>
    <fill>
      <patternFill patternType="solid">
        <fgColor theme="5" tint="0.39994506668294322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3" tint="-0.24994659260841701"/>
      </left>
      <right style="thin">
        <color rgb="FF808080"/>
      </right>
      <top style="thin">
        <color theme="3" tint="-0.24994659260841701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theme="3" tint="-0.24994659260841701"/>
      </top>
      <bottom style="thin">
        <color rgb="FF808080"/>
      </bottom>
      <diagonal/>
    </border>
    <border>
      <left style="thin">
        <color rgb="FF808080"/>
      </left>
      <right style="thin">
        <color theme="3" tint="-0.24994659260841701"/>
      </right>
      <top style="thin">
        <color theme="3" tint="-0.24994659260841701"/>
      </top>
      <bottom style="thin">
        <color rgb="FF80808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rgb="FF808080"/>
      </right>
      <top style="thin">
        <color rgb="FF808080"/>
      </top>
      <bottom style="thin">
        <color theme="3" tint="-0.249946592608417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theme="3" tint="-0.24994659260841701"/>
      </bottom>
      <diagonal/>
    </border>
    <border>
      <left style="thin">
        <color rgb="FF808080"/>
      </left>
      <right style="thin">
        <color theme="3" tint="-0.24994659260841701"/>
      </right>
      <top style="thin">
        <color rgb="FF808080"/>
      </top>
      <bottom style="thin">
        <color theme="3" tint="-0.24994659260841701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thin">
        <color theme="3" tint="-0.24994659260841701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thin">
        <color theme="3" tint="-0.2499465926084170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theme="4" tint="0.39997558519241921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165" fontId="14" fillId="0" borderId="14">
      <alignment wrapText="1"/>
    </xf>
    <xf numFmtId="49" fontId="15" fillId="4" borderId="15">
      <alignment horizontal="left" vertical="center" wrapText="1" indent="1"/>
    </xf>
    <xf numFmtId="167" fontId="14" fillId="5" borderId="19" applyNumberFormat="0" applyProtection="0">
      <alignment horizontal="left" vertical="center" wrapText="1" indent="1"/>
    </xf>
    <xf numFmtId="167" fontId="14" fillId="0" borderId="14" applyNumberFormat="0" applyAlignment="0" applyProtection="0">
      <alignment horizontal="right" vertical="center" indent="1"/>
    </xf>
    <xf numFmtId="0" fontId="16" fillId="6" borderId="15" applyNumberFormat="0" applyAlignment="0" applyProtection="0">
      <alignment horizontal="left" vertical="center" indent="1"/>
    </xf>
    <xf numFmtId="167" fontId="16" fillId="7" borderId="24" applyNumberFormat="0" applyAlignment="0" applyProtection="0">
      <alignment horizontal="right" vertical="center" indent="1"/>
    </xf>
    <xf numFmtId="0" fontId="2" fillId="0" borderId="0">
      <alignment wrapText="1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1" fillId="0" borderId="0"/>
    <xf numFmtId="9" fontId="5" fillId="0" borderId="0" applyFont="0" applyFill="0" applyBorder="0" applyAlignment="0" applyProtection="0"/>
  </cellStyleXfs>
  <cellXfs count="304">
    <xf numFmtId="0" fontId="0" fillId="0" borderId="0" xfId="0"/>
    <xf numFmtId="0" fontId="2" fillId="0" borderId="0" xfId="0" applyFont="1"/>
    <xf numFmtId="164" fontId="6" fillId="0" borderId="0" xfId="1" applyNumberFormat="1" applyFont="1" applyFill="1" applyBorder="1"/>
    <xf numFmtId="164" fontId="0" fillId="0" borderId="0" xfId="1" applyNumberFormat="1" applyFont="1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3" fontId="0" fillId="0" borderId="0" xfId="0" applyNumberFormat="1"/>
    <xf numFmtId="49" fontId="15" fillId="4" borderId="16" xfId="3" quotePrefix="1" applyBorder="1" applyAlignment="1">
      <alignment horizontal="left" vertical="center"/>
    </xf>
    <xf numFmtId="49" fontId="15" fillId="4" borderId="17" xfId="3" quotePrefix="1" applyBorder="1" applyAlignment="1">
      <alignment horizontal="left" vertical="center"/>
    </xf>
    <xf numFmtId="49" fontId="15" fillId="4" borderId="18" xfId="3" quotePrefix="1" applyBorder="1" applyAlignment="1">
      <alignment horizontal="left" vertical="center"/>
    </xf>
    <xf numFmtId="0" fontId="14" fillId="5" borderId="19" xfId="4" quotePrefix="1" applyNumberFormat="1" applyAlignment="1">
      <alignment horizontal="left" vertical="center"/>
    </xf>
    <xf numFmtId="49" fontId="15" fillId="4" borderId="20" xfId="3" quotePrefix="1" applyBorder="1" applyAlignment="1">
      <alignment horizontal="left" vertical="center"/>
    </xf>
    <xf numFmtId="49" fontId="15" fillId="4" borderId="21" xfId="3" quotePrefix="1" applyBorder="1" applyAlignment="1">
      <alignment horizontal="left" vertical="center"/>
    </xf>
    <xf numFmtId="49" fontId="15" fillId="4" borderId="22" xfId="3" quotePrefix="1" applyBorder="1" applyAlignment="1">
      <alignment horizontal="left" vertical="center"/>
    </xf>
    <xf numFmtId="168" fontId="14" fillId="0" borderId="14" xfId="5" applyNumberFormat="1" applyAlignment="1"/>
    <xf numFmtId="0" fontId="16" fillId="6" borderId="20" xfId="6" quotePrefix="1" applyNumberFormat="1" applyBorder="1" applyAlignment="1"/>
    <xf numFmtId="0" fontId="16" fillId="6" borderId="21" xfId="6" applyNumberFormat="1" applyBorder="1" applyAlignment="1"/>
    <xf numFmtId="0" fontId="16" fillId="6" borderId="22" xfId="6" applyNumberFormat="1" applyBorder="1" applyAlignment="1"/>
    <xf numFmtId="168" fontId="16" fillId="7" borderId="25" xfId="7" applyNumberFormat="1" applyBorder="1" applyAlignment="1"/>
    <xf numFmtId="43" fontId="0" fillId="0" borderId="0" xfId="0" applyNumberFormat="1"/>
    <xf numFmtId="9" fontId="18" fillId="0" borderId="0" xfId="9" applyFont="1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9" fontId="0" fillId="0" borderId="0" xfId="1" applyNumberFormat="1" applyFont="1"/>
    <xf numFmtId="0" fontId="23" fillId="0" borderId="0" xfId="0" applyFont="1"/>
    <xf numFmtId="170" fontId="0" fillId="0" borderId="0" xfId="0" applyNumberFormat="1"/>
    <xf numFmtId="171" fontId="2" fillId="0" borderId="0" xfId="0" applyNumberFormat="1" applyFont="1"/>
    <xf numFmtId="0" fontId="0" fillId="0" borderId="0" xfId="0" applyAlignment="1">
      <alignment horizontal="right"/>
    </xf>
    <xf numFmtId="171" fontId="0" fillId="0" borderId="0" xfId="0" applyNumberFormat="1"/>
    <xf numFmtId="10" fontId="0" fillId="0" borderId="0" xfId="0" applyNumberFormat="1"/>
    <xf numFmtId="170" fontId="2" fillId="0" borderId="0" xfId="0" applyNumberFormat="1" applyFont="1"/>
    <xf numFmtId="10" fontId="2" fillId="0" borderId="0" xfId="0" applyNumberFormat="1" applyFont="1"/>
    <xf numFmtId="0" fontId="22" fillId="0" borderId="0" xfId="0" applyFont="1"/>
    <xf numFmtId="0" fontId="28" fillId="0" borderId="0" xfId="0" applyFont="1" applyAlignment="1">
      <alignment horizontal="center"/>
    </xf>
    <xf numFmtId="169" fontId="0" fillId="0" borderId="0" xfId="0" applyNumberFormat="1"/>
    <xf numFmtId="2" fontId="0" fillId="0" borderId="0" xfId="0" applyNumberFormat="1"/>
    <xf numFmtId="173" fontId="0" fillId="0" borderId="0" xfId="0" applyNumberFormat="1"/>
    <xf numFmtId="49" fontId="0" fillId="0" borderId="0" xfId="0" applyNumberFormat="1" applyAlignment="1">
      <alignment horizontal="right"/>
    </xf>
    <xf numFmtId="1" fontId="0" fillId="0" borderId="0" xfId="0" applyNumberFormat="1"/>
    <xf numFmtId="1" fontId="0" fillId="0" borderId="0" xfId="0" applyNumberFormat="1" applyAlignment="1">
      <alignment horizontal="right"/>
    </xf>
    <xf numFmtId="0" fontId="4" fillId="9" borderId="0" xfId="0" applyFont="1" applyFill="1"/>
    <xf numFmtId="10" fontId="4" fillId="9" borderId="0" xfId="9" applyNumberFormat="1" applyFont="1" applyFill="1"/>
    <xf numFmtId="10" fontId="23" fillId="0" borderId="0" xfId="9" applyNumberFormat="1" applyFont="1"/>
    <xf numFmtId="0" fontId="4" fillId="0" borderId="0" xfId="0" applyFont="1"/>
    <xf numFmtId="10" fontId="4" fillId="0" borderId="0" xfId="9" applyNumberFormat="1" applyFont="1"/>
    <xf numFmtId="174" fontId="0" fillId="0" borderId="0" xfId="10" applyNumberFormat="1" applyFont="1"/>
    <xf numFmtId="0" fontId="4" fillId="3" borderId="0" xfId="0" applyFont="1" applyFill="1"/>
    <xf numFmtId="10" fontId="2" fillId="0" borderId="34" xfId="9" applyNumberFormat="1" applyFont="1" applyBorder="1"/>
    <xf numFmtId="0" fontId="22" fillId="0" borderId="0" xfId="0" applyFont="1" applyAlignment="1">
      <alignment horizontal="center"/>
    </xf>
    <xf numFmtId="164" fontId="22" fillId="0" borderId="0" xfId="1" applyNumberFormat="1" applyFont="1" applyAlignment="1">
      <alignment horizontal="center"/>
    </xf>
    <xf numFmtId="164" fontId="30" fillId="0" borderId="0" xfId="1" applyNumberFormat="1" applyFont="1"/>
    <xf numFmtId="169" fontId="0" fillId="9" borderId="0" xfId="1" applyNumberFormat="1" applyFont="1" applyFill="1"/>
    <xf numFmtId="164" fontId="0" fillId="0" borderId="0" xfId="1" applyNumberFormat="1" applyFont="1" applyAlignment="1">
      <alignment horizontal="right"/>
    </xf>
    <xf numFmtId="164" fontId="0" fillId="0" borderId="0" xfId="1" applyNumberFormat="1" applyFont="1" applyFill="1"/>
    <xf numFmtId="14" fontId="0" fillId="0" borderId="0" xfId="0" applyNumberFormat="1" applyAlignment="1">
      <alignment horizontal="right"/>
    </xf>
    <xf numFmtId="49" fontId="0" fillId="0" borderId="0" xfId="0" applyNumberFormat="1"/>
    <xf numFmtId="169" fontId="0" fillId="10" borderId="0" xfId="1" applyNumberFormat="1" applyFont="1" applyFill="1"/>
    <xf numFmtId="164" fontId="30" fillId="0" borderId="0" xfId="1" applyNumberFormat="1" applyFont="1" applyFill="1"/>
    <xf numFmtId="175" fontId="0" fillId="0" borderId="0" xfId="9" applyNumberFormat="1" applyFont="1"/>
    <xf numFmtId="169" fontId="0" fillId="0" borderId="0" xfId="1" applyNumberFormat="1" applyFont="1" applyFill="1"/>
    <xf numFmtId="175" fontId="0" fillId="0" borderId="0" xfId="0" applyNumberFormat="1"/>
    <xf numFmtId="0" fontId="2" fillId="8" borderId="3" xfId="0" applyFont="1" applyFill="1" applyBorder="1"/>
    <xf numFmtId="0" fontId="2" fillId="8" borderId="4" xfId="0" applyFont="1" applyFill="1" applyBorder="1"/>
    <xf numFmtId="0" fontId="2" fillId="8" borderId="5" xfId="0" applyFont="1" applyFill="1" applyBorder="1"/>
    <xf numFmtId="0" fontId="2" fillId="8" borderId="8" xfId="0" applyFont="1" applyFill="1" applyBorder="1"/>
    <xf numFmtId="0" fontId="2" fillId="8" borderId="0" xfId="0" applyFont="1" applyFill="1"/>
    <xf numFmtId="10" fontId="0" fillId="8" borderId="0" xfId="0" applyNumberFormat="1" applyFill="1"/>
    <xf numFmtId="10" fontId="0" fillId="8" borderId="9" xfId="0" applyNumberFormat="1" applyFill="1" applyBorder="1"/>
    <xf numFmtId="0" fontId="2" fillId="8" borderId="10" xfId="0" applyFont="1" applyFill="1" applyBorder="1"/>
    <xf numFmtId="0" fontId="2" fillId="8" borderId="11" xfId="0" applyFont="1" applyFill="1" applyBorder="1"/>
    <xf numFmtId="10" fontId="0" fillId="8" borderId="11" xfId="0" applyNumberFormat="1" applyFill="1" applyBorder="1"/>
    <xf numFmtId="10" fontId="0" fillId="8" borderId="28" xfId="0" applyNumberFormat="1" applyFill="1" applyBorder="1"/>
    <xf numFmtId="170" fontId="11" fillId="0" borderId="0" xfId="10" applyNumberFormat="1" applyFont="1" applyFill="1" applyBorder="1"/>
    <xf numFmtId="175" fontId="11" fillId="0" borderId="0" xfId="13" applyNumberFormat="1" applyFont="1" applyFill="1" applyBorder="1" applyAlignment="1">
      <alignment horizontal="right"/>
    </xf>
    <xf numFmtId="171" fontId="11" fillId="0" borderId="8" xfId="11" applyNumberFormat="1" applyFont="1" applyFill="1" applyBorder="1" applyAlignment="1">
      <alignment horizontal="left"/>
    </xf>
    <xf numFmtId="164" fontId="11" fillId="0" borderId="8" xfId="11" applyNumberFormat="1" applyFont="1" applyFill="1" applyBorder="1"/>
    <xf numFmtId="164" fontId="11" fillId="0" borderId="8" xfId="11" applyNumberFormat="1" applyFont="1" applyFill="1" applyBorder="1" applyAlignment="1">
      <alignment horizontal="left"/>
    </xf>
    <xf numFmtId="175" fontId="11" fillId="0" borderId="38" xfId="13" applyNumberFormat="1" applyFont="1" applyFill="1" applyBorder="1" applyAlignment="1">
      <alignment horizontal="right"/>
    </xf>
    <xf numFmtId="0" fontId="24" fillId="2" borderId="0" xfId="0" applyFont="1" applyFill="1" applyAlignment="1">
      <alignment horizontal="center"/>
    </xf>
    <xf numFmtId="16" fontId="24" fillId="2" borderId="0" xfId="0" applyNumberFormat="1" applyFont="1" applyFill="1" applyAlignment="1">
      <alignment horizontal="center"/>
    </xf>
    <xf numFmtId="9" fontId="0" fillId="0" borderId="0" xfId="9" applyFont="1"/>
    <xf numFmtId="0" fontId="2" fillId="0" borderId="1" xfId="0" applyFont="1" applyBorder="1" applyAlignment="1">
      <alignment horizontal="center"/>
    </xf>
    <xf numFmtId="164" fontId="11" fillId="0" borderId="3" xfId="11" applyNumberFormat="1" applyFont="1" applyFill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0" fontId="11" fillId="0" borderId="5" xfId="0" applyFont="1" applyBorder="1" applyAlignment="1">
      <alignment horizontal="center" wrapText="1"/>
    </xf>
    <xf numFmtId="176" fontId="34" fillId="0" borderId="6" xfId="12" quotePrefix="1" applyNumberFormat="1" applyFont="1" applyBorder="1" applyAlignment="1">
      <alignment horizontal="center"/>
    </xf>
    <xf numFmtId="176" fontId="34" fillId="0" borderId="1" xfId="12" quotePrefix="1" applyNumberFormat="1" applyFont="1" applyBorder="1" applyAlignment="1">
      <alignment horizontal="center"/>
    </xf>
    <xf numFmtId="176" fontId="34" fillId="0" borderId="7" xfId="12" quotePrefix="1" applyNumberFormat="1" applyFont="1" applyBorder="1" applyAlignment="1">
      <alignment horizontal="center"/>
    </xf>
    <xf numFmtId="0" fontId="35" fillId="0" borderId="35" xfId="0" applyFont="1" applyBorder="1" applyAlignment="1">
      <alignment horizontal="center"/>
    </xf>
    <xf numFmtId="0" fontId="35" fillId="0" borderId="36" xfId="0" applyFont="1" applyBorder="1" applyAlignment="1">
      <alignment horizontal="center"/>
    </xf>
    <xf numFmtId="0" fontId="35" fillId="0" borderId="37" xfId="0" applyFont="1" applyBorder="1" applyAlignment="1">
      <alignment horizontal="center"/>
    </xf>
    <xf numFmtId="0" fontId="0" fillId="0" borderId="8" xfId="0" applyBorder="1"/>
    <xf numFmtId="0" fontId="5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11" fillId="0" borderId="0" xfId="0" applyFont="1" applyAlignment="1">
      <alignment horizontal="center"/>
    </xf>
    <xf numFmtId="9" fontId="11" fillId="0" borderId="9" xfId="13" applyFont="1" applyFill="1" applyBorder="1" applyAlignment="1">
      <alignment horizontal="right"/>
    </xf>
    <xf numFmtId="175" fontId="11" fillId="0" borderId="1" xfId="13" applyNumberFormat="1" applyFont="1" applyFill="1" applyBorder="1" applyAlignment="1">
      <alignment horizontal="right"/>
    </xf>
    <xf numFmtId="9" fontId="11" fillId="0" borderId="7" xfId="13" applyFont="1" applyFill="1" applyBorder="1" applyAlignment="1">
      <alignment horizontal="right"/>
    </xf>
    <xf numFmtId="164" fontId="11" fillId="0" borderId="0" xfId="0" applyNumberFormat="1" applyFont="1"/>
    <xf numFmtId="0" fontId="11" fillId="0" borderId="0" xfId="0" applyFont="1"/>
    <xf numFmtId="177" fontId="11" fillId="0" borderId="9" xfId="0" applyNumberFormat="1" applyFont="1" applyBorder="1" applyAlignment="1">
      <alignment horizontal="right"/>
    </xf>
    <xf numFmtId="0" fontId="11" fillId="0" borderId="0" xfId="0" applyFont="1" applyAlignment="1">
      <alignment horizontal="right"/>
    </xf>
    <xf numFmtId="0" fontId="11" fillId="0" borderId="9" xfId="0" applyFont="1" applyBorder="1" applyAlignment="1">
      <alignment horizontal="right"/>
    </xf>
    <xf numFmtId="0" fontId="11" fillId="0" borderId="8" xfId="0" applyFont="1" applyBorder="1"/>
    <xf numFmtId="0" fontId="0" fillId="0" borderId="9" xfId="0" applyBorder="1" applyAlignment="1">
      <alignment horizontal="right"/>
    </xf>
    <xf numFmtId="0" fontId="11" fillId="0" borderId="8" xfId="0" applyFont="1" applyBorder="1" applyAlignment="1">
      <alignment horizontal="left"/>
    </xf>
    <xf numFmtId="177" fontId="11" fillId="0" borderId="39" xfId="0" applyNumberFormat="1" applyFont="1" applyBorder="1" applyAlignment="1">
      <alignment horizontal="center"/>
    </xf>
    <xf numFmtId="0" fontId="11" fillId="0" borderId="10" xfId="0" applyFont="1" applyBorder="1" applyAlignment="1">
      <alignment horizontal="left"/>
    </xf>
    <xf numFmtId="0" fontId="36" fillId="0" borderId="11" xfId="0" applyFont="1" applyBorder="1"/>
    <xf numFmtId="0" fontId="36" fillId="0" borderId="28" xfId="0" applyFont="1" applyBorder="1"/>
    <xf numFmtId="0" fontId="0" fillId="0" borderId="0" xfId="0" applyAlignment="1">
      <alignment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166" fontId="14" fillId="0" borderId="14" xfId="2" applyNumberFormat="1">
      <alignment wrapText="1"/>
    </xf>
    <xf numFmtId="0" fontId="2" fillId="0" borderId="0" xfId="0" applyFont="1" applyAlignment="1">
      <alignment wrapText="1"/>
    </xf>
    <xf numFmtId="49" fontId="15" fillId="0" borderId="16" xfId="3" quotePrefix="1" applyFill="1" applyBorder="1">
      <alignment horizontal="left" vertical="center" wrapText="1" indent="1"/>
    </xf>
    <xf numFmtId="49" fontId="15" fillId="0" borderId="17" xfId="3" quotePrefix="1" applyFill="1" applyBorder="1">
      <alignment horizontal="left" vertical="center" wrapText="1" indent="1"/>
    </xf>
    <xf numFmtId="49" fontId="15" fillId="0" borderId="18" xfId="3" quotePrefix="1" applyFill="1" applyBorder="1">
      <alignment horizontal="left" vertical="center" wrapText="1" indent="1"/>
    </xf>
    <xf numFmtId="0" fontId="14" fillId="0" borderId="19" xfId="4" quotePrefix="1" applyNumberFormat="1" applyFill="1">
      <alignment horizontal="left" vertical="center" wrapText="1" indent="1"/>
    </xf>
    <xf numFmtId="49" fontId="15" fillId="0" borderId="20" xfId="3" quotePrefix="1" applyFill="1" applyBorder="1">
      <alignment horizontal="left" vertical="center" wrapText="1" indent="1"/>
    </xf>
    <xf numFmtId="49" fontId="15" fillId="0" borderId="21" xfId="3" quotePrefix="1" applyFill="1" applyBorder="1">
      <alignment horizontal="left" vertical="center" wrapText="1" indent="1"/>
    </xf>
    <xf numFmtId="49" fontId="15" fillId="0" borderId="22" xfId="3" quotePrefix="1" applyFill="1" applyBorder="1">
      <alignment horizontal="left" vertical="center" wrapText="1" indent="1"/>
    </xf>
    <xf numFmtId="168" fontId="14" fillId="0" borderId="14" xfId="5" applyNumberFormat="1" applyAlignment="1">
      <alignment wrapText="1"/>
    </xf>
    <xf numFmtId="168" fontId="14" fillId="0" borderId="23" xfId="5" applyNumberFormat="1" applyBorder="1" applyAlignment="1">
      <alignment wrapText="1"/>
    </xf>
    <xf numFmtId="0" fontId="3" fillId="0" borderId="3" xfId="0" quotePrefix="1" applyFont="1" applyBorder="1" applyAlignment="1">
      <alignment horizontal="center"/>
    </xf>
    <xf numFmtId="0" fontId="0" fillId="0" borderId="4" xfId="0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3" fontId="9" fillId="0" borderId="0" xfId="1" quotePrefix="1" applyFont="1" applyFill="1" applyAlignment="1">
      <alignment horizontal="left"/>
    </xf>
    <xf numFmtId="0" fontId="10" fillId="0" borderId="0" xfId="0" applyFont="1"/>
    <xf numFmtId="0" fontId="2" fillId="0" borderId="0" xfId="0" applyFont="1" applyAlignment="1">
      <alignment horizontal="right"/>
    </xf>
    <xf numFmtId="0" fontId="4" fillId="0" borderId="6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164" fontId="2" fillId="0" borderId="0" xfId="0" applyNumberFormat="1" applyFont="1" applyAlignment="1">
      <alignment horizontal="right"/>
    </xf>
    <xf numFmtId="0" fontId="5" fillId="0" borderId="8" xfId="0" applyFont="1" applyBorder="1" applyAlignment="1">
      <alignment horizontal="center"/>
    </xf>
    <xf numFmtId="0" fontId="5" fillId="0" borderId="0" xfId="0" quotePrefix="1" applyFont="1" applyAlignment="1">
      <alignment horizontal="left"/>
    </xf>
    <xf numFmtId="164" fontId="4" fillId="0" borderId="0" xfId="1" applyNumberFormat="1" applyFont="1" applyFill="1" applyBorder="1"/>
    <xf numFmtId="164" fontId="5" fillId="0" borderId="9" xfId="1" applyNumberFormat="1" applyFont="1" applyFill="1" applyBorder="1"/>
    <xf numFmtId="0" fontId="5" fillId="0" borderId="0" xfId="0" applyFont="1"/>
    <xf numFmtId="0" fontId="7" fillId="0" borderId="10" xfId="0" applyFont="1" applyBorder="1" applyAlignment="1">
      <alignment horizontal="center"/>
    </xf>
    <xf numFmtId="0" fontId="4" fillId="0" borderId="11" xfId="0" quotePrefix="1" applyFont="1" applyBorder="1" applyAlignment="1">
      <alignment horizontal="left"/>
    </xf>
    <xf numFmtId="164" fontId="4" fillId="0" borderId="12" xfId="1" applyNumberFormat="1" applyFont="1" applyFill="1" applyBorder="1"/>
    <xf numFmtId="164" fontId="4" fillId="0" borderId="13" xfId="1" applyNumberFormat="1" applyFont="1" applyFill="1" applyBorder="1"/>
    <xf numFmtId="0" fontId="4" fillId="0" borderId="0" xfId="0" applyFont="1" applyAlignment="1">
      <alignment horizontal="center"/>
    </xf>
    <xf numFmtId="164" fontId="4" fillId="0" borderId="0" xfId="0" applyNumberFormat="1" applyFont="1"/>
    <xf numFmtId="164" fontId="0" fillId="0" borderId="0" xfId="1" applyNumberFormat="1" applyFont="1" applyFill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8" xfId="0" applyFont="1" applyBorder="1"/>
    <xf numFmtId="10" fontId="0" fillId="0" borderId="9" xfId="0" applyNumberFormat="1" applyBorder="1"/>
    <xf numFmtId="0" fontId="2" fillId="0" borderId="10" xfId="0" applyFont="1" applyBorder="1"/>
    <xf numFmtId="0" fontId="2" fillId="0" borderId="11" xfId="0" applyFont="1" applyBorder="1"/>
    <xf numFmtId="10" fontId="0" fillId="0" borderId="11" xfId="0" applyNumberFormat="1" applyBorder="1"/>
    <xf numFmtId="10" fontId="0" fillId="0" borderId="28" xfId="0" applyNumberFormat="1" applyBorder="1"/>
    <xf numFmtId="172" fontId="0" fillId="0" borderId="0" xfId="0" applyNumberFormat="1"/>
    <xf numFmtId="10" fontId="2" fillId="0" borderId="34" xfId="0" applyNumberFormat="1" applyFont="1" applyBorder="1"/>
    <xf numFmtId="44" fontId="0" fillId="0" borderId="0" xfId="0" applyNumberFormat="1"/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43" fontId="0" fillId="0" borderId="0" xfId="1" applyFont="1" applyFill="1"/>
    <xf numFmtId="0" fontId="0" fillId="0" borderId="3" xfId="0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5" fillId="0" borderId="0" xfId="0" applyFont="1" applyAlignment="1">
      <alignment horizontal="center"/>
    </xf>
    <xf numFmtId="164" fontId="1" fillId="0" borderId="0" xfId="1" applyNumberFormat="1" applyFont="1" applyFill="1"/>
    <xf numFmtId="164" fontId="1" fillId="0" borderId="0" xfId="1" applyNumberFormat="1" applyFont="1" applyFill="1" applyAlignment="1">
      <alignment horizontal="center"/>
    </xf>
    <xf numFmtId="10" fontId="0" fillId="0" borderId="0" xfId="9" applyNumberFormat="1" applyFont="1" applyFill="1" applyBorder="1"/>
    <xf numFmtId="0" fontId="2" fillId="0" borderId="40" xfId="0" applyFont="1" applyBorder="1"/>
    <xf numFmtId="0" fontId="0" fillId="0" borderId="11" xfId="0" applyBorder="1" applyAlignment="1">
      <alignment horizontal="center"/>
    </xf>
    <xf numFmtId="164" fontId="2" fillId="0" borderId="0" xfId="1" applyNumberFormat="1" applyFont="1" applyFill="1"/>
    <xf numFmtId="43" fontId="0" fillId="0" borderId="4" xfId="0" applyNumberFormat="1" applyBorder="1"/>
    <xf numFmtId="10" fontId="0" fillId="0" borderId="5" xfId="9" applyNumberFormat="1" applyFont="1" applyFill="1" applyBorder="1"/>
    <xf numFmtId="0" fontId="2" fillId="0" borderId="10" xfId="0" applyFont="1" applyBorder="1" applyAlignment="1">
      <alignment horizontal="center"/>
    </xf>
    <xf numFmtId="43" fontId="0" fillId="0" borderId="11" xfId="0" applyNumberFormat="1" applyBorder="1"/>
    <xf numFmtId="10" fontId="0" fillId="0" borderId="28" xfId="9" applyNumberFormat="1" applyFont="1" applyFill="1" applyBorder="1"/>
    <xf numFmtId="0" fontId="0" fillId="0" borderId="1" xfId="0" applyBorder="1"/>
    <xf numFmtId="164" fontId="0" fillId="0" borderId="1" xfId="1" applyNumberFormat="1" applyFont="1" applyFill="1" applyBorder="1"/>
    <xf numFmtId="10" fontId="0" fillId="0" borderId="0" xfId="9" applyNumberFormat="1" applyFont="1" applyFill="1"/>
    <xf numFmtId="0" fontId="2" fillId="0" borderId="1" xfId="0" applyFont="1" applyBorder="1"/>
    <xf numFmtId="49" fontId="2" fillId="0" borderId="1" xfId="0" applyNumberFormat="1" applyFont="1" applyBorder="1"/>
    <xf numFmtId="0" fontId="0" fillId="0" borderId="0" xfId="0" quotePrefix="1"/>
    <xf numFmtId="49" fontId="2" fillId="0" borderId="0" xfId="0" applyNumberFormat="1" applyFont="1"/>
    <xf numFmtId="43" fontId="1" fillId="0" borderId="0" xfId="1" applyFont="1" applyFill="1"/>
    <xf numFmtId="43" fontId="1" fillId="0" borderId="0" xfId="1" applyFont="1" applyFill="1" applyAlignment="1">
      <alignment horizontal="center"/>
    </xf>
    <xf numFmtId="0" fontId="37" fillId="0" borderId="0" xfId="0" applyFont="1"/>
    <xf numFmtId="10" fontId="17" fillId="0" borderId="0" xfId="9" applyNumberFormat="1" applyFont="1" applyFill="1"/>
    <xf numFmtId="0" fontId="2" fillId="0" borderId="0" xfId="0" applyFont="1" applyAlignment="1">
      <alignment horizontal="left"/>
    </xf>
    <xf numFmtId="0" fontId="2" fillId="0" borderId="3" xfId="0" applyFont="1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0" borderId="5" xfId="0" applyBorder="1" applyAlignment="1">
      <alignment horizontal="centerContinuous"/>
    </xf>
    <xf numFmtId="9" fontId="17" fillId="0" borderId="3" xfId="9" applyFont="1" applyFill="1" applyBorder="1"/>
    <xf numFmtId="9" fontId="17" fillId="0" borderId="5" xfId="9" applyFont="1" applyFill="1" applyBorder="1"/>
    <xf numFmtId="0" fontId="2" fillId="0" borderId="26" xfId="0" applyFont="1" applyBorder="1" applyAlignment="1">
      <alignment horizontal="centerContinuous"/>
    </xf>
    <xf numFmtId="0" fontId="2" fillId="0" borderId="27" xfId="0" applyFont="1" applyBorder="1" applyAlignment="1">
      <alignment horizontal="centerContinuous"/>
    </xf>
    <xf numFmtId="9" fontId="17" fillId="0" borderId="8" xfId="9" applyFont="1" applyFill="1" applyBorder="1"/>
    <xf numFmtId="9" fontId="17" fillId="0" borderId="9" xfId="9" applyFont="1" applyFill="1" applyBorder="1"/>
    <xf numFmtId="164" fontId="0" fillId="0" borderId="5" xfId="1" applyNumberFormat="1" applyFont="1" applyFill="1" applyBorder="1"/>
    <xf numFmtId="164" fontId="0" fillId="0" borderId="9" xfId="1" applyNumberFormat="1" applyFont="1" applyFill="1" applyBorder="1"/>
    <xf numFmtId="169" fontId="0" fillId="0" borderId="9" xfId="1" applyNumberFormat="1" applyFont="1" applyFill="1" applyBorder="1"/>
    <xf numFmtId="164" fontId="2" fillId="0" borderId="9" xfId="0" applyNumberFormat="1" applyFont="1" applyBorder="1"/>
    <xf numFmtId="10" fontId="2" fillId="0" borderId="28" xfId="9" applyNumberFormat="1" applyFont="1" applyFill="1" applyBorder="1"/>
    <xf numFmtId="43" fontId="0" fillId="0" borderId="9" xfId="1" applyFont="1" applyFill="1" applyBorder="1"/>
    <xf numFmtId="164" fontId="2" fillId="0" borderId="0" xfId="0" applyNumberFormat="1" applyFont="1"/>
    <xf numFmtId="10" fontId="2" fillId="0" borderId="11" xfId="9" applyNumberFormat="1" applyFont="1" applyFill="1" applyBorder="1"/>
    <xf numFmtId="9" fontId="17" fillId="0" borderId="10" xfId="9" applyFont="1" applyFill="1" applyBorder="1"/>
    <xf numFmtId="9" fontId="17" fillId="0" borderId="28" xfId="9" applyFont="1" applyFill="1" applyBorder="1"/>
    <xf numFmtId="9" fontId="17" fillId="0" borderId="0" xfId="9" applyFont="1" applyFill="1"/>
    <xf numFmtId="0" fontId="0" fillId="0" borderId="9" xfId="0" applyBorder="1"/>
    <xf numFmtId="164" fontId="2" fillId="0" borderId="11" xfId="0" applyNumberFormat="1" applyFont="1" applyBorder="1"/>
    <xf numFmtId="43" fontId="2" fillId="0" borderId="28" xfId="0" applyNumberFormat="1" applyFont="1" applyBorder="1"/>
    <xf numFmtId="164" fontId="17" fillId="0" borderId="0" xfId="1" applyNumberFormat="1" applyFont="1" applyFill="1" applyBorder="1"/>
    <xf numFmtId="164" fontId="0" fillId="0" borderId="5" xfId="0" applyNumberFormat="1" applyBorder="1"/>
    <xf numFmtId="164" fontId="17" fillId="0" borderId="9" xfId="0" applyNumberFormat="1" applyFont="1" applyBorder="1"/>
    <xf numFmtId="10" fontId="0" fillId="0" borderId="10" xfId="9" applyNumberFormat="1" applyFont="1" applyFill="1" applyBorder="1"/>
    <xf numFmtId="164" fontId="17" fillId="0" borderId="9" xfId="1" applyNumberFormat="1" applyFont="1" applyFill="1" applyBorder="1"/>
    <xf numFmtId="0" fontId="0" fillId="0" borderId="33" xfId="0" applyBorder="1" applyAlignment="1">
      <alignment horizontal="centerContinuous"/>
    </xf>
    <xf numFmtId="0" fontId="0" fillId="0" borderId="27" xfId="0" applyBorder="1" applyAlignment="1">
      <alignment horizontal="centerContinuous"/>
    </xf>
    <xf numFmtId="0" fontId="2" fillId="0" borderId="5" xfId="0" applyFont="1" applyBorder="1" applyAlignment="1">
      <alignment horizontal="right"/>
    </xf>
    <xf numFmtId="0" fontId="0" fillId="0" borderId="0" xfId="0" applyAlignment="1">
      <alignment horizontal="centerContinuous"/>
    </xf>
    <xf numFmtId="43" fontId="0" fillId="0" borderId="8" xfId="0" applyNumberFormat="1" applyBorder="1"/>
    <xf numFmtId="0" fontId="0" fillId="0" borderId="10" xfId="0" applyBorder="1"/>
    <xf numFmtId="0" fontId="0" fillId="0" borderId="11" xfId="0" applyBorder="1"/>
    <xf numFmtId="164" fontId="0" fillId="0" borderId="28" xfId="1" applyNumberFormat="1" applyFont="1" applyFill="1" applyBorder="1"/>
    <xf numFmtId="0" fontId="0" fillId="0" borderId="5" xfId="0" applyBorder="1"/>
    <xf numFmtId="0" fontId="2" fillId="0" borderId="4" xfId="0" applyFont="1" applyBorder="1" applyAlignment="1">
      <alignment horizontal="right"/>
    </xf>
    <xf numFmtId="164" fontId="0" fillId="0" borderId="0" xfId="1" applyNumberFormat="1" applyFont="1" applyFill="1" applyBorder="1" applyAlignment="1">
      <alignment horizontal="right"/>
    </xf>
    <xf numFmtId="164" fontId="0" fillId="0" borderId="9" xfId="1" applyNumberFormat="1" applyFont="1" applyFill="1" applyBorder="1" applyAlignment="1">
      <alignment horizontal="right"/>
    </xf>
    <xf numFmtId="0" fontId="2" fillId="0" borderId="9" xfId="0" applyFont="1" applyBorder="1" applyAlignment="1">
      <alignment horizontal="right"/>
    </xf>
    <xf numFmtId="43" fontId="0" fillId="0" borderId="9" xfId="0" applyNumberFormat="1" applyBorder="1"/>
    <xf numFmtId="164" fontId="0" fillId="0" borderId="11" xfId="1" applyNumberFormat="1" applyFont="1" applyFill="1" applyBorder="1"/>
    <xf numFmtId="43" fontId="0" fillId="0" borderId="28" xfId="0" applyNumberFormat="1" applyBorder="1"/>
    <xf numFmtId="0" fontId="2" fillId="0" borderId="8" xfId="0" applyFont="1" applyBorder="1" applyAlignment="1">
      <alignment horizontal="right"/>
    </xf>
    <xf numFmtId="164" fontId="0" fillId="0" borderId="10" xfId="0" applyNumberFormat="1" applyBorder="1"/>
    <xf numFmtId="0" fontId="0" fillId="0" borderId="28" xfId="0" applyBorder="1"/>
    <xf numFmtId="0" fontId="0" fillId="0" borderId="8" xfId="0" applyBorder="1" applyAlignment="1">
      <alignment horizontal="left"/>
    </xf>
    <xf numFmtId="0" fontId="0" fillId="0" borderId="10" xfId="0" applyBorder="1" applyAlignment="1">
      <alignment horizontal="left"/>
    </xf>
    <xf numFmtId="0" fontId="19" fillId="0" borderId="0" xfId="0" applyFont="1"/>
    <xf numFmtId="0" fontId="18" fillId="0" borderId="0" xfId="0" applyFont="1"/>
    <xf numFmtId="0" fontId="2" fillId="0" borderId="29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164" fontId="5" fillId="0" borderId="0" xfId="1" applyNumberFormat="1" applyFont="1" applyFill="1" applyBorder="1" applyAlignment="1">
      <alignment horizontal="center"/>
    </xf>
    <xf numFmtId="164" fontId="0" fillId="0" borderId="0" xfId="1" applyNumberFormat="1" applyFont="1" applyFill="1" applyAlignment="1">
      <alignment horizontal="center"/>
    </xf>
    <xf numFmtId="164" fontId="0" fillId="0" borderId="31" xfId="1" applyNumberFormat="1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" xfId="0" quotePrefix="1" applyFont="1" applyBorder="1" applyAlignment="1">
      <alignment horizontal="left"/>
    </xf>
    <xf numFmtId="164" fontId="5" fillId="0" borderId="1" xfId="1" applyNumberFormat="1" applyFont="1" applyFill="1" applyBorder="1" applyAlignment="1">
      <alignment horizontal="center"/>
    </xf>
    <xf numFmtId="164" fontId="0" fillId="0" borderId="1" xfId="1" applyNumberFormat="1" applyFont="1" applyFill="1" applyBorder="1" applyAlignment="1">
      <alignment horizontal="center"/>
    </xf>
    <xf numFmtId="164" fontId="0" fillId="0" borderId="32" xfId="1" applyNumberFormat="1" applyFont="1" applyFill="1" applyBorder="1" applyAlignment="1">
      <alignment horizontal="center"/>
    </xf>
    <xf numFmtId="43" fontId="0" fillId="0" borderId="1" xfId="0" applyNumberFormat="1" applyBorder="1"/>
    <xf numFmtId="164" fontId="0" fillId="0" borderId="1" xfId="0" applyNumberFormat="1" applyBorder="1"/>
    <xf numFmtId="0" fontId="4" fillId="0" borderId="26" xfId="0" applyFont="1" applyBorder="1"/>
    <xf numFmtId="0" fontId="0" fillId="0" borderId="33" xfId="0" applyBorder="1"/>
    <xf numFmtId="0" fontId="4" fillId="0" borderId="33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39" fillId="0" borderId="8" xfId="0" applyFont="1" applyBorder="1"/>
    <xf numFmtId="0" fontId="39" fillId="0" borderId="0" xfId="0" applyFont="1"/>
    <xf numFmtId="166" fontId="40" fillId="0" borderId="4" xfId="0" applyNumberFormat="1" applyFont="1" applyBorder="1"/>
    <xf numFmtId="166" fontId="40" fillId="0" borderId="0" xfId="0" applyNumberFormat="1" applyFont="1"/>
    <xf numFmtId="166" fontId="41" fillId="0" borderId="9" xfId="0" applyNumberFormat="1" applyFont="1" applyBorder="1"/>
    <xf numFmtId="0" fontId="39" fillId="0" borderId="11" xfId="0" applyFont="1" applyBorder="1"/>
    <xf numFmtId="166" fontId="40" fillId="0" borderId="11" xfId="0" applyNumberFormat="1" applyFont="1" applyBorder="1"/>
    <xf numFmtId="166" fontId="41" fillId="0" borderId="28" xfId="0" applyNumberFormat="1" applyFont="1" applyBorder="1"/>
    <xf numFmtId="164" fontId="0" fillId="0" borderId="0" xfId="1" applyNumberFormat="1" applyFont="1" applyFill="1" applyBorder="1" applyAlignment="1">
      <alignment horizontal="center"/>
    </xf>
    <xf numFmtId="10" fontId="0" fillId="0" borderId="8" xfId="9" applyNumberFormat="1" applyFont="1" applyFill="1" applyBorder="1" applyAlignment="1">
      <alignment horizontal="center"/>
    </xf>
    <xf numFmtId="10" fontId="0" fillId="0" borderId="0" xfId="0" applyNumberFormat="1" applyAlignment="1">
      <alignment horizontal="center"/>
    </xf>
    <xf numFmtId="164" fontId="0" fillId="0" borderId="9" xfId="1" applyNumberFormat="1" applyFont="1" applyFill="1" applyBorder="1" applyAlignment="1">
      <alignment horizontal="center"/>
    </xf>
    <xf numFmtId="0" fontId="20" fillId="0" borderId="0" xfId="0" applyFont="1" applyAlignment="1">
      <alignment horizontal="left" indent="2"/>
    </xf>
    <xf numFmtId="0" fontId="21" fillId="0" borderId="0" xfId="0" applyFont="1" applyAlignment="1">
      <alignment horizontal="centerContinuous"/>
    </xf>
    <xf numFmtId="164" fontId="21" fillId="0" borderId="0" xfId="1" applyNumberFormat="1" applyFont="1" applyFill="1" applyBorder="1" applyAlignment="1">
      <alignment horizontal="centerContinuous"/>
    </xf>
    <xf numFmtId="0" fontId="21" fillId="0" borderId="0" xfId="0" applyFont="1"/>
    <xf numFmtId="10" fontId="21" fillId="0" borderId="8" xfId="9" applyNumberFormat="1" applyFont="1" applyFill="1" applyBorder="1" applyAlignment="1">
      <alignment horizontal="center"/>
    </xf>
    <xf numFmtId="164" fontId="21" fillId="0" borderId="0" xfId="1" applyNumberFormat="1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9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10" fontId="0" fillId="0" borderId="8" xfId="9" applyNumberFormat="1" applyFont="1" applyFill="1" applyBorder="1"/>
    <xf numFmtId="10" fontId="0" fillId="0" borderId="3" xfId="9" applyNumberFormat="1" applyFont="1" applyFill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0" fontId="0" fillId="0" borderId="4" xfId="0" applyNumberFormat="1" applyBorder="1" applyAlignment="1">
      <alignment horizontal="center"/>
    </xf>
    <xf numFmtId="164" fontId="0" fillId="0" borderId="4" xfId="1" applyNumberFormat="1" applyFont="1" applyFill="1" applyBorder="1" applyAlignment="1">
      <alignment horizontal="center"/>
    </xf>
    <xf numFmtId="164" fontId="0" fillId="0" borderId="5" xfId="1" applyNumberFormat="1" applyFont="1" applyFill="1" applyBorder="1" applyAlignment="1">
      <alignment horizontal="center"/>
    </xf>
    <xf numFmtId="10" fontId="0" fillId="0" borderId="3" xfId="9" applyNumberFormat="1" applyFont="1" applyFill="1" applyBorder="1"/>
    <xf numFmtId="10" fontId="0" fillId="0" borderId="10" xfId="9" applyNumberFormat="1" applyFont="1" applyFill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0" fontId="0" fillId="0" borderId="11" xfId="0" applyNumberFormat="1" applyBorder="1" applyAlignment="1">
      <alignment horizontal="center"/>
    </xf>
    <xf numFmtId="164" fontId="0" fillId="0" borderId="11" xfId="1" applyNumberFormat="1" applyFont="1" applyFill="1" applyBorder="1" applyAlignment="1">
      <alignment horizontal="center"/>
    </xf>
    <xf numFmtId="164" fontId="0" fillId="0" borderId="28" xfId="1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</cellXfs>
  <cellStyles count="14">
    <cellStyle name="Comma" xfId="1" builtinId="3"/>
    <cellStyle name="Comma 2" xfId="11" xr:uid="{9D737A78-8ABE-4C73-AEDB-E2FB588E3086}"/>
    <cellStyle name="Currency" xfId="10" builtinId="4"/>
    <cellStyle name="Normal" xfId="0" builtinId="0"/>
    <cellStyle name="Normal 2" xfId="8" xr:uid="{7B858A91-285F-4139-A6C7-CDB8F4B08EB6}"/>
    <cellStyle name="Normal_Book1_FINAL A STATEMENTS" xfId="12" xr:uid="{4C2569B6-5087-41C6-BC67-806D884824EB}"/>
    <cellStyle name="Percent" xfId="9" builtinId="5"/>
    <cellStyle name="Percent 2" xfId="13" xr:uid="{51ED2F6B-DE34-473A-8EF1-E3B8DD78C766}"/>
    <cellStyle name="SAPData Cell Negative Val" xfId="2" xr:uid="{38A36E84-0B8F-45B7-8902-7C6C803EE2DB}"/>
    <cellStyle name="SAPDataCell" xfId="5" xr:uid="{6B772897-1DFC-4FC4-9554-4BF78FC94291}"/>
    <cellStyle name="SAPDataTotalCell" xfId="7" xr:uid="{19A27E09-C29F-4CF2-A49F-BFB2D70F82F4}"/>
    <cellStyle name="SAPDimensionCell" xfId="3" xr:uid="{C43D5EDF-C537-4E87-9AD6-7102237B23D8}"/>
    <cellStyle name="SAPMemberCell" xfId="4" xr:uid="{C107E2BF-EEB4-4B74-BE5C-78C2B5CDE9F4}"/>
    <cellStyle name="SAPMemberTotalCell" xfId="6" xr:uid="{3E14AD5B-0D73-4B68-B739-3D263567484E}"/>
  </cellStyles>
  <dxfs count="6">
    <dxf>
      <font>
        <color theme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3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2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5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Overhead Transformers</a:t>
            </a:r>
          </a:p>
        </c:rich>
      </c:tx>
      <c:layout>
        <c:manualLayout>
          <c:xMode val="edge"/>
          <c:yMode val="edge"/>
          <c:x val="0.3533671309878764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'Chart for Workpapers'!$D$1</c:f>
              <c:strCache>
                <c:ptCount val="1"/>
                <c:pt idx="0">
                  <c:v>PER UNIT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intercept val="2233.44"/>
            <c:dispRSqr val="0"/>
            <c:dispEq val="1"/>
            <c:trendlineLbl>
              <c:layout>
                <c:manualLayout>
                  <c:x val="-2.570019321194743E-4"/>
                  <c:y val="-2.168489355497229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'Chart for Workpapers'!$C$2:$C$35</c:f>
              <c:numCache>
                <c:formatCode>General</c:formatCode>
                <c:ptCount val="34"/>
                <c:pt idx="0">
                  <c:v>5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37</c:v>
                </c:pt>
                <c:pt idx="14">
                  <c:v>37</c:v>
                </c:pt>
                <c:pt idx="15">
                  <c:v>37</c:v>
                </c:pt>
                <c:pt idx="16">
                  <c:v>37</c:v>
                </c:pt>
                <c:pt idx="17">
                  <c:v>37.5</c:v>
                </c:pt>
                <c:pt idx="18">
                  <c:v>37.5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2">
                  <c:v>50</c:v>
                </c:pt>
                <c:pt idx="23">
                  <c:v>75</c:v>
                </c:pt>
                <c:pt idx="24">
                  <c:v>75</c:v>
                </c:pt>
                <c:pt idx="25">
                  <c:v>75</c:v>
                </c:pt>
                <c:pt idx="26">
                  <c:v>75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167</c:v>
                </c:pt>
                <c:pt idx="31">
                  <c:v>167</c:v>
                </c:pt>
                <c:pt idx="32">
                  <c:v>167</c:v>
                </c:pt>
                <c:pt idx="33">
                  <c:v>250</c:v>
                </c:pt>
              </c:numCache>
            </c:numRef>
          </c:xVal>
          <c:yVal>
            <c:numRef>
              <c:f>'Chart for Workpapers'!$D$2:$D$35</c:f>
              <c:numCache>
                <c:formatCode>_(* #,##0.00_);_(* \(#,##0.00\);_(* "-"??_);_(@_)</c:formatCode>
                <c:ptCount val="34"/>
                <c:pt idx="0">
                  <c:v>3083.9054545454546</c:v>
                </c:pt>
                <c:pt idx="1">
                  <c:v>2435.58</c:v>
                </c:pt>
                <c:pt idx="2">
                  <c:v>2576.8867928147888</c:v>
                </c:pt>
                <c:pt idx="3">
                  <c:v>2435.58</c:v>
                </c:pt>
                <c:pt idx="4">
                  <c:v>2435.58</c:v>
                </c:pt>
                <c:pt idx="5">
                  <c:v>2557.826</c:v>
                </c:pt>
                <c:pt idx="6">
                  <c:v>2637.3402837951303</c:v>
                </c:pt>
                <c:pt idx="7">
                  <c:v>3129.01</c:v>
                </c:pt>
                <c:pt idx="8">
                  <c:v>2538.13</c:v>
                </c:pt>
                <c:pt idx="9">
                  <c:v>3107.1255555555563</c:v>
                </c:pt>
                <c:pt idx="10">
                  <c:v>3155.5732174451205</c:v>
                </c:pt>
                <c:pt idx="11">
                  <c:v>3129.01</c:v>
                </c:pt>
                <c:pt idx="12">
                  <c:v>3129.01</c:v>
                </c:pt>
                <c:pt idx="13">
                  <c:v>3473.574814814815</c:v>
                </c:pt>
                <c:pt idx="14">
                  <c:v>3462.1156370003619</c:v>
                </c:pt>
                <c:pt idx="15">
                  <c:v>3288.0279999999998</c:v>
                </c:pt>
                <c:pt idx="16">
                  <c:v>3367.6260000000002</c:v>
                </c:pt>
                <c:pt idx="17">
                  <c:v>3528.2576306734386</c:v>
                </c:pt>
                <c:pt idx="18">
                  <c:v>3686.6200000000003</c:v>
                </c:pt>
                <c:pt idx="19">
                  <c:v>3792.5423333333333</c:v>
                </c:pt>
                <c:pt idx="20">
                  <c:v>3849.7738007531671</c:v>
                </c:pt>
                <c:pt idx="21">
                  <c:v>3680.9301020408166</c:v>
                </c:pt>
                <c:pt idx="22">
                  <c:v>3785.0823529411764</c:v>
                </c:pt>
                <c:pt idx="23">
                  <c:v>4532.0961904761907</c:v>
                </c:pt>
                <c:pt idx="24">
                  <c:v>4628.4026169549188</c:v>
                </c:pt>
                <c:pt idx="25">
                  <c:v>4665.41</c:v>
                </c:pt>
                <c:pt idx="26">
                  <c:v>4665.41</c:v>
                </c:pt>
                <c:pt idx="27">
                  <c:v>6165.5825000000004</c:v>
                </c:pt>
                <c:pt idx="28">
                  <c:v>6321.4325286041194</c:v>
                </c:pt>
                <c:pt idx="29">
                  <c:v>5465.5020000000004</c:v>
                </c:pt>
                <c:pt idx="30">
                  <c:v>8316.74</c:v>
                </c:pt>
                <c:pt idx="31">
                  <c:v>7910.0763013698624</c:v>
                </c:pt>
                <c:pt idx="32">
                  <c:v>6665.64</c:v>
                </c:pt>
                <c:pt idx="33">
                  <c:v>8565.2206249999999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012-4078-9BDC-198073B4B0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3172184"/>
        <c:axId val="1133161744"/>
      </c:scatterChart>
      <c:valAx>
        <c:axId val="1133172184"/>
        <c:scaling>
          <c:orientation val="minMax"/>
          <c:max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KVA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3161744"/>
        <c:crosses val="autoZero"/>
        <c:crossBetween val="midCat"/>
      </c:valAx>
      <c:valAx>
        <c:axId val="113316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Cost per Unit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3172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9</xdr:row>
      <xdr:rowOff>0</xdr:rowOff>
    </xdr:from>
    <xdr:ext cx="3476625" cy="95346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0" y="1724025"/>
          <a:ext cx="3476625" cy="953466"/>
        </a:xfrm>
        <a:prstGeom prst="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Compilation</a:t>
          </a:r>
          <a:r>
            <a:rPr lang="en-US" sz="1100" baseline="0"/>
            <a:t> of useful checks. Check 1 makes sure that everything is pulled from the inputs tab, Check 2 makes sure that everything is accounted for, Check 3 makes sure everything that needs to be allocated lands on the summary tab. 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85725</xdr:colOff>
      <xdr:row>1</xdr:row>
      <xdr:rowOff>104774</xdr:rowOff>
    </xdr:from>
    <xdr:ext cx="3476625" cy="95346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4087475" y="295274"/>
          <a:ext cx="3476625" cy="953466"/>
        </a:xfrm>
        <a:prstGeom prst="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Paste</a:t>
          </a:r>
          <a:r>
            <a:rPr lang="en-US" sz="1100" baseline="0"/>
            <a:t> in the line items from the Plant Accounting Inputs tab in Col B-E, ensuring that the FERC account in Col A is updated as you go.  The "CHECK?" column is designed to indicate if a PAC and FERC needs to be analyzed and added to the "PAC weights" tab.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</xdr:row>
      <xdr:rowOff>0</xdr:rowOff>
    </xdr:from>
    <xdr:ext cx="3476625" cy="7812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8097500" y="190500"/>
          <a:ext cx="3476625" cy="781240"/>
        </a:xfrm>
        <a:prstGeom prst="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Tab</a:t>
          </a:r>
          <a:r>
            <a:rPr lang="en-US" sz="1100" baseline="0"/>
            <a:t> is intended to remain as a continuing record of how FERCs and PAC combos are allocated, with notes in the cases where calculations are involved.  Note that cutouts and arresters also have manual inputs. 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809625</xdr:colOff>
      <xdr:row>89</xdr:row>
      <xdr:rowOff>152400</xdr:rowOff>
    </xdr:from>
    <xdr:ext cx="4882812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15897225" y="17430750"/>
          <a:ext cx="4882812" cy="264560"/>
        </a:xfrm>
        <a:prstGeom prst="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Span is gut check. 150</a:t>
          </a:r>
          <a:r>
            <a:rPr lang="en-US" sz="1100" baseline="0"/>
            <a:t>s is sensible for Primary, under 100 is sensible for secondary</a:t>
          </a:r>
          <a:endParaRPr lang="en-US" sz="1100"/>
        </a:p>
      </xdr:txBody>
    </xdr:sp>
    <xdr:clientData/>
  </xdr:oneCellAnchor>
  <xdr:oneCellAnchor>
    <xdr:from>
      <xdr:col>16</xdr:col>
      <xdr:colOff>114300</xdr:colOff>
      <xdr:row>26</xdr:row>
      <xdr:rowOff>9525</xdr:rowOff>
    </xdr:from>
    <xdr:ext cx="4779770" cy="43678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11868150" y="5038725"/>
          <a:ext cx="4779770" cy="436786"/>
        </a:xfrm>
        <a:prstGeom prst="rect">
          <a:avLst/>
        </a:prstGeom>
        <a:solidFill>
          <a:schemeClr val="accent2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Based on plant account line items from allocation tab. Feet =</a:t>
          </a:r>
          <a:r>
            <a:rPr lang="en-US" sz="1100" baseline="0"/>
            <a:t> n </a:t>
          </a:r>
        </a:p>
        <a:p>
          <a:r>
            <a:rPr lang="en-US" sz="1100" baseline="0"/>
            <a:t>Bundle MCM (thousands of Circular m (standard per wire size) * # of conductors</a:t>
          </a:r>
          <a:endParaRPr lang="en-US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4</xdr:row>
      <xdr:rowOff>109537</xdr:rowOff>
    </xdr:from>
    <xdr:to>
      <xdr:col>12</xdr:col>
      <xdr:colOff>285750</xdr:colOff>
      <xdr:row>18</xdr:row>
      <xdr:rowOff>185737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419100</xdr:colOff>
          <xdr:row>4</xdr:row>
          <xdr:rowOff>0</xdr:rowOff>
        </xdr:from>
        <xdr:to>
          <xdr:col>8</xdr:col>
          <xdr:colOff>590550</xdr:colOff>
          <xdr:row>4</xdr:row>
          <xdr:rowOff>0</xdr:rowOff>
        </xdr:to>
        <xdr:grpSp>
          <xdr:nvGrpSpPr>
            <xdr:cNvPr id="3" name="Group 2">
              <a:extLst>
                <a:ext uri="{FF2B5EF4-FFF2-40B4-BE49-F238E27FC236}">
                  <a16:creationId xmlns:a16="http://schemas.microsoft.com/office/drawing/2014/main" id="{00000000-0008-0000-1400-000003000000}"/>
                </a:ext>
              </a:extLst>
            </xdr:cNvPr>
            <xdr:cNvGrpSpPr/>
          </xdr:nvGrpSpPr>
          <xdr:grpSpPr>
            <a:xfrm>
              <a:off x="7458075" y="971550"/>
              <a:ext cx="6200775" cy="0"/>
              <a:chOff x="7258024" y="0"/>
              <a:chExt cx="2069228" cy="0"/>
            </a:xfrm>
          </xdr:grpSpPr>
          <xdr:sp macro="" textlink="">
            <xdr:nvSpPr>
              <xdr:cNvPr id="2049" name="Button 1" hidden="1">
                <a:extLst>
                  <a:ext uri="{63B3BB69-23CF-44E3-9099-C40C66FF867C}">
                    <a14:compatExt spid="_x0000_s2049"/>
                  </a:ext>
                  <a:ext uri="{FF2B5EF4-FFF2-40B4-BE49-F238E27FC236}">
                    <a16:creationId xmlns:a16="http://schemas.microsoft.com/office/drawing/2014/main" id="{00000000-0008-0000-1400-000001080000}"/>
                  </a:ext>
                </a:extLst>
              </xdr:cNvPr>
              <xdr:cNvSpPr/>
            </xdr:nvSpPr>
            <xdr:spPr bwMode="auto">
              <a:xfrm>
                <a:off x="8308077" y="0"/>
                <a:ext cx="1019175" cy="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1100" b="1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Hide Prompts</a:t>
                </a:r>
              </a:p>
            </xdr:txBody>
          </xdr:sp>
          <xdr:sp macro="" textlink="">
            <xdr:nvSpPr>
              <xdr:cNvPr id="2050" name="Button 2" hidden="1">
                <a:extLst>
                  <a:ext uri="{63B3BB69-23CF-44E3-9099-C40C66FF867C}">
                    <a14:compatExt spid="_x0000_s2050"/>
                  </a:ext>
                  <a:ext uri="{FF2B5EF4-FFF2-40B4-BE49-F238E27FC236}">
                    <a16:creationId xmlns:a16="http://schemas.microsoft.com/office/drawing/2014/main" id="{00000000-0008-0000-1400-000002080000}"/>
                  </a:ext>
                </a:extLst>
              </xdr:cNvPr>
              <xdr:cNvSpPr/>
            </xdr:nvSpPr>
            <xdr:spPr bwMode="auto">
              <a:xfrm>
                <a:off x="7258024" y="0"/>
                <a:ext cx="1019175" cy="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n-US" sz="1100" b="1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UnHide Prompts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mirez, Brandon T." refreshedDate="45091.462453703702" createdVersion="8" refreshedVersion="8" minRefreshableVersion="3" recordCount="1720" xr:uid="{6ED626A9-BC7E-43CF-AABF-0B04D4A82ABA}">
  <cacheSource type="worksheet">
    <worksheetSource ref="A2:I1722" sheet="BL017 Test"/>
  </cacheSource>
  <cacheFields count="9">
    <cacheField name="Billing Year" numFmtId="0">
      <sharedItems/>
    </cacheField>
    <cacheField name="Billing Month" numFmtId="0">
      <sharedItems count="12">
        <s v="1"/>
        <s v="2"/>
        <s v="3"/>
        <s v="4"/>
        <s v="5"/>
        <s v="6"/>
        <s v="7"/>
        <s v="8"/>
        <s v="9"/>
        <s v="10"/>
        <s v="11"/>
        <s v="12"/>
      </sharedItems>
    </cacheField>
    <cacheField name="Tariff" numFmtId="0">
      <sharedItems/>
    </cacheField>
    <cacheField name="Operation Type" numFmtId="0">
      <sharedItems count="6">
        <s v="DUSK TO DAWN"/>
        <s v="ENERGY"/>
        <s v="MISC"/>
        <s v="POLE"/>
        <s v="TIMED SERVICE"/>
        <s v="IPV"/>
      </sharedItems>
    </cacheField>
    <cacheField name="Equipment" numFmtId="0">
      <sharedItems count="12">
        <s v="HPS"/>
        <s v="INC"/>
        <s v="L17"/>
        <s v="LED"/>
        <s v="MH"/>
        <s v="METERED"/>
        <s v="UNMETERED"/>
        <s v="BRACKET"/>
        <s v="TIMER"/>
        <s v="OH"/>
        <s v="UG"/>
        <s v="IPV"/>
      </sharedItems>
    </cacheField>
    <cacheField name="Rate Type" numFmtId="0">
      <sharedItems count="140">
        <s v="100W HPS Classic PT, DTD"/>
        <s v="100W HPS Cobra/Nema, DTD"/>
        <s v="100W HPS Colonial PT, DTD"/>
        <s v="100W HPS Contemporary PT, DTD"/>
        <s v="100W HPS Salem PT, DTD"/>
        <s v="100W HPS Shoebox, DTD"/>
        <s v="150W HPS Cobra, DTD"/>
        <s v="250W HPS Cobra, DTD"/>
        <s v="250W HPS Flood, DTD"/>
        <s v="250W HPS Shoebox, DTD"/>
        <s v="400W HPS Cobra, DTD"/>
        <s v="400W HPS Flood, DTD"/>
        <s v="400W HPS Mongoose, DTD"/>
        <s v="400W HPS Shoebox, DTD"/>
        <s v="50W HPS Cobra, DTD"/>
        <s v="50W HPS PT, DTD"/>
        <s v="70W HPS Coach PT, DTD"/>
        <s v="70W HPS Cobra/Nema, DTD"/>
        <s v="800W INC Ybor Archway, DTD-280"/>
        <s v="105W LED Roadway, DTD"/>
        <s v="133W LED Roadway/Area, DTD"/>
        <s v="143W LED Area-Lighter, DTD"/>
        <s v="145W LED Roadway, DTD"/>
        <s v="182W LED Roadway, DTD"/>
        <s v="199W LED Flood, DTD"/>
        <s v="225W LED Mongoose, DTD"/>
        <s v="247W LED Area-Lighter, DTD"/>
        <s v="255W LED Flood, DTD"/>
        <s v="26W LED Granville PT, DTD"/>
        <s v="27W LED Roadway, DTD"/>
        <s v="330W LED Area-Lighter, DTD"/>
        <s v="333W LED Mongoose, DTD"/>
        <s v="39W LED Enh Granv PT, DTD"/>
        <s v="39W LED Granville PT, DTD"/>
        <s v="47W LED Roadway , DTD"/>
        <s v="55W LED Salem PT, DTD"/>
        <s v="60W LED Enh Granv PT, DTD"/>
        <s v="60W LED Granville PT, DTD"/>
        <s v="76W LED Salem PT, DTD"/>
        <s v="88W LED Roadway/Area, DTD"/>
        <s v="100W LED Classic PT, DTD-35"/>
        <s v="106W LED Roadway, DTD"/>
        <s v="107W LED Roadway, DTD"/>
        <s v="152W LED, Area-Lighter, DTD-53"/>
        <s v="157W LED Roadway, DTD-55"/>
        <s v="196W LED Roadway, DTD"/>
        <s v="211W LED Area-Lighter, DTD"/>
        <s v="213W LED Roadway, DTD"/>
        <s v="238W LED, Flood, DTD-83"/>
        <s v="245W LED, Mongoose, DTD-86"/>
        <s v="315W LED Area-Lighter, DTD"/>
        <s v="328W LED, Mongoose, DTD-115"/>
        <s v="359W LED, Flood, DTD-126"/>
        <s v="56W LED Roadway, DTD-20"/>
        <s v="60W LED Classic PT, DTD-21"/>
        <s v="67W LED Post Top, DTD"/>
        <s v="99W LED Post Top, DTD"/>
        <s v="1000W MH Flood, DTD"/>
        <s v="1000W MH Shoebox, DTD"/>
        <s v="150W MH General PT, DTD"/>
        <s v="150W MH Salem PT, DTD"/>
        <s v="150W MH Shoebox, DTD"/>
        <s v="175W MH General PT, DTD"/>
        <s v="175W MH Salem PT, DTD"/>
        <s v="175W MH Shoebox, DTD"/>
        <s v="350W MH Cobra, DTD"/>
        <s v="350W MH Flood, DTD"/>
        <s v="350W MH Shoebox, DTD"/>
        <s v="400W MH Cobra, DTD"/>
        <s v="400W MH Flood, DTD"/>
        <s v="400W MH Shoebox, DTD"/>
        <s v="Electric Rate Category Facts"/>
        <s v="PT Bracket"/>
        <s v="Timer"/>
        <s v="30 ft Wood, OH"/>
        <s v="35 ft Concrete, OH"/>
        <s v="35 ft Wood, OH"/>
        <s v="40/45 ft  Wood, OH"/>
        <s v="40/45 ft Concrete, OH"/>
        <s v=" Existing Pole, UG"/>
        <s v="10 ft PT AL , DB UG"/>
        <s v="23 ft Concrete Round, DB UG"/>
        <s v="25/30 ft Concrete, UG"/>
        <s v="27 ft AL , DB UG"/>
        <s v="28 ft AL , DB UG"/>
        <s v="30 ft AB Steel , UG"/>
        <s v="35 ft Concrete (150 W), DB UG"/>
        <s v="35 ft Concrete (70-100W),DB UG"/>
        <s v="35 ft Concrete, DB UG"/>
        <s v="35 ft Concrete(250-400W),DB UG"/>
        <s v="35ft Conc Tall Waterford,DB UG"/>
        <s v="37 ft AL , DB UG"/>
        <s v="38 ft AL , DB UG"/>
        <s v="45 ft Concrete, DB UG"/>
        <s v="Capitol PT, 16 ft AL, DB UG"/>
        <s v="Charlestn HD PT,16 ft AL,DB UG"/>
        <s v="Charleston PT, 16 ft AL, DB UG"/>
        <s v="Charlstn Banr PT,16ft AL,DB UG"/>
        <s v="Franklin PT, 16 ft Comp, DB UG"/>
        <s v="Heritage PT, 16 ft AL, DB UG"/>
        <s v="PT, 16 ft AL, DB UG"/>
        <s v="PT, 16 ft Concrete, DB UG"/>
        <s v="PT, 16 ft Fiber, DB UG"/>
        <s v="Victorian PT,16 ft Conc, DB UG"/>
        <s v="Waterford PT,16 ft Conc, DB UG"/>
        <s v="Winston PT, 16 ft AL, DB UG"/>
        <s v="Winston PT, 16 ft Fiber, DB UG"/>
        <s v="100W HPS Classic PT, Timed"/>
        <s v="100W HPS Cobra/Nema, Timed"/>
        <s v="100W HPS Salem PT, Timed"/>
        <s v="150W HPS Cobra, Timed"/>
        <s v="250W HPS Cobra, Timed"/>
        <s v="400W HPS Cobra, Timed"/>
        <s v="400W HPS Flood, Timed"/>
        <s v="400W HPS Mongoose, Timed"/>
        <s v="70W HPS Cobra/Nema, Timed"/>
        <s v="105W LED Roadway, Timed"/>
        <s v="182W LED Roadway, Timed"/>
        <s v="199W LED Flood, Timed"/>
        <s v="225W LED Mongoose, Timed"/>
        <s v="255W LED Flood, Timed"/>
        <s v="27W LED Roadway, Timed"/>
        <s v="330W LED Area-Lighter, Timed"/>
        <s v="39W LED Granville PT, Timed"/>
        <s v="76W LED Salem PT, Timed "/>
        <s v="106W LED Roadway, Timed"/>
        <s v="211W LED Area-Lighter, Timed"/>
        <s v="315W LED Area-Lighter, Timed"/>
        <s v="56W LED Roadway, Timed"/>
        <s v="67W LED Post Top, Timed"/>
        <s v="1000W MH Flood, Timed"/>
        <s v="1000W MH Shoebox, Timed"/>
        <s v="175W MH General PT, Timed"/>
        <s v="175W MH Salem PT, Timed"/>
        <s v="175W MH Shoebox, Timed"/>
        <s v="400W MH Flood, Timed"/>
        <s v="400W MH Shoebox, Timed"/>
        <s v="54W LED Salem PT, Timed"/>
        <s v="133W LED Roadway/Area, Timed"/>
        <s v="400W MH Cobra, Timed"/>
      </sharedItems>
    </cacheField>
    <cacheField name="Tariff Rate Code" numFmtId="0">
      <sharedItems count="141">
        <s v="570"/>
        <s v="803"/>
        <s v="572"/>
        <s v="571"/>
        <s v="573"/>
        <s v="550"/>
        <s v="804"/>
        <s v="805"/>
        <s v="468"/>
        <s v="566"/>
        <s v="806"/>
        <s v="478"/>
        <s v="809"/>
        <s v="552"/>
        <s v="800"/>
        <s v="509"/>
        <s v="810"/>
        <s v="802"/>
        <s v="669"/>
        <s v="926"/>
        <s v="932"/>
        <s v="935"/>
        <s v="937"/>
        <s v="941"/>
        <s v="951"/>
        <s v="956"/>
        <s v="945"/>
        <s v="953"/>
        <s v="965"/>
        <s v="912"/>
        <s v="947"/>
        <s v="958"/>
        <s v="968"/>
        <s v="967"/>
        <s v="914"/>
        <s v="971"/>
        <s v="973"/>
        <s v="972"/>
        <s v="975"/>
        <s v="921"/>
        <s v="836"/>
        <s v="821"/>
        <s v="820"/>
        <s v="830"/>
        <s v="829"/>
        <s v="822"/>
        <s v="826"/>
        <s v="823"/>
        <s v="831"/>
        <s v="833"/>
        <s v="827"/>
        <s v="834"/>
        <s v="832"/>
        <s v="828"/>
        <s v="835"/>
        <s v="824"/>
        <s v="825"/>
        <s v="558"/>
        <s v="576"/>
        <s v="701"/>
        <s v="700"/>
        <s v="702"/>
        <s v="574"/>
        <s v="575"/>
        <s v="564"/>
        <s v="704"/>
        <s v="705"/>
        <s v="703"/>
        <s v="520"/>
        <s v="556"/>
        <s v="554"/>
        <s v="FAC"/>
        <s v="569"/>
        <s v="563"/>
        <s v="425"/>
        <s v="626"/>
        <s v="637"/>
        <s v="627"/>
        <s v="597"/>
        <s v="594"/>
        <s v="641"/>
        <s v="422"/>
        <s v="523"/>
        <s v="595"/>
        <s v="616"/>
        <s v="615"/>
        <s v="589"/>
        <s v="612"/>
        <s v="607"/>
        <s v="588"/>
        <s v="614"/>
        <s v="591"/>
        <s v="622"/>
        <s v="623"/>
        <s v="596"/>
        <s v="581"/>
        <s v="590"/>
        <s v="586"/>
        <s v="585"/>
        <s v="525"/>
        <s v="580"/>
        <s v="584"/>
        <s v="599"/>
        <s v="624"/>
        <s v="592"/>
        <s v="583"/>
        <s v="593"/>
        <s v="582"/>
        <s v="530"/>
        <s v="863"/>
        <s v="533"/>
        <s v="864"/>
        <s v="865"/>
        <s v="866"/>
        <s v="484"/>
        <s v="869"/>
        <s v="862"/>
        <s v="982"/>
        <s v="983"/>
        <s v="985"/>
        <s v="987"/>
        <s v="986"/>
        <s v="981"/>
        <s v="984"/>
        <s v="988"/>
        <s v="990"/>
        <s v="841"/>
        <s v="846"/>
        <s v="847"/>
        <s v="848"/>
        <s v="844"/>
        <s v="578"/>
        <s v="577"/>
        <s v="548"/>
        <s v="568"/>
        <s v="549"/>
        <s v="541"/>
        <s v="540"/>
        <s v="992"/>
        <s v="903"/>
        <s v="522"/>
      </sharedItems>
    </cacheField>
    <cacheField name="Count of Installation" numFmtId="168">
      <sharedItems containsSemiMixedTypes="0" containsString="0" containsNumber="1" containsInteger="1" minValue="1" maxValue="40099"/>
    </cacheField>
    <cacheField name="Count of Billing Items" numFmtId="168">
      <sharedItems containsString="0" containsBlank="1" containsNumber="1" minValue="-70" maxValue="90051.6469999999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mirez, Brandon T." refreshedDate="45091.468438657408" createdVersion="8" refreshedVersion="8" minRefreshableVersion="3" recordCount="151" xr:uid="{091BEA16-8780-495E-B51A-083C70E31DEC}">
  <cacheSource type="worksheet">
    <worksheetSource ref="B10:H243" sheet="BL017 NEW inputs"/>
  </cacheSource>
  <cacheFields count="7">
    <cacheField name="Tariff" numFmtId="0">
      <sharedItems containsBlank="1"/>
    </cacheField>
    <cacheField name="Operation Type" numFmtId="0">
      <sharedItems containsBlank="1" count="7">
        <s v="DUSK TO DAWN"/>
        <s v="ENERGY"/>
        <s v="MISC"/>
        <s v="POLE"/>
        <s v="TIMED SERVICE"/>
        <s v="IPV"/>
        <m/>
      </sharedItems>
    </cacheField>
    <cacheField name="Equipment" numFmtId="0">
      <sharedItems containsBlank="1" count="13">
        <s v="HPS"/>
        <s v="INC"/>
        <s v="L17"/>
        <s v="LED"/>
        <s v="MH"/>
        <s v="METERED"/>
        <s v="UNMETERED"/>
        <s v="BRACKET"/>
        <s v="TIMER"/>
        <s v="OH"/>
        <s v="UG"/>
        <s v="IPV"/>
        <m/>
      </sharedItems>
    </cacheField>
    <cacheField name="Rate Type" numFmtId="0">
      <sharedItems containsBlank="1" count="141">
        <s v="100W HPS Classic PT, DTD"/>
        <s v="100W HPS Cobra/Nema, DTD"/>
        <s v="100W HPS Colonial PT, DTD"/>
        <s v="100W HPS Contemporary PT, DTD"/>
        <s v="100W HPS Salem PT, DTD"/>
        <s v="100W HPS Shoebox, DTD"/>
        <s v="150W HPS Cobra, DTD"/>
        <s v="250W HPS Cobra, DTD"/>
        <s v="250W HPS Flood, DTD"/>
        <s v="250W HPS Shoebox, DTD"/>
        <s v="400W HPS Cobra, DTD"/>
        <s v="400W HPS Flood, DTD"/>
        <s v="400W HPS Mongoose, DTD"/>
        <s v="400W HPS Shoebox, DTD"/>
        <s v="50W HPS Cobra, DTD"/>
        <s v="50W HPS PT, DTD"/>
        <s v="70W HPS Coach PT, DTD"/>
        <s v="70W HPS Cobra/Nema, DTD"/>
        <s v="800W INC Ybor Archway, DTD-280"/>
        <s v="105W LED Roadway, DTD"/>
        <s v="133W LED Roadway/Area, DTD"/>
        <s v="143W LED Area-Lighter, DTD"/>
        <s v="145W LED Roadway, DTD"/>
        <s v="182W LED Roadway, DTD"/>
        <s v="199W LED Flood, DTD"/>
        <s v="225W LED Mongoose, DTD"/>
        <s v="247W LED Area-Lighter, DTD"/>
        <s v="255W LED Flood, DTD"/>
        <s v="26W LED Granville PT, DTD"/>
        <s v="27W LED Roadway, DTD"/>
        <s v="330W LED Area-Lighter, DTD"/>
        <s v="333W LED Mongoose, DTD"/>
        <s v="39W LED Enh Granv PT, DTD"/>
        <s v="39W LED Granville PT, DTD"/>
        <s v="47W LED Roadway , DTD"/>
        <s v="55W LED Salem PT, DTD"/>
        <s v="60W LED Enh Granv PT, DTD"/>
        <s v="60W LED Granville PT, DTD"/>
        <s v="76W LED Salem PT, DTD"/>
        <s v="88W LED Roadway/Area, DTD"/>
        <s v="100W LED Classic PT, DTD-35"/>
        <s v="106W LED Roadway, DTD"/>
        <s v="107W LED Roadway, DTD"/>
        <s v="152W LED, Area-Lighter, DTD-53"/>
        <s v="157W LED Roadway, DTD-55"/>
        <s v="196W LED Roadway, DTD"/>
        <s v="211W LED Area-Lighter, DTD"/>
        <s v="213W LED Roadway, DTD"/>
        <s v="238W LED, Flood, DTD-83"/>
        <s v="245W LED, Mongoose, DTD-86"/>
        <s v="315W LED Area-Lighter, DTD"/>
        <s v="328W LED, Mongoose, DTD-115"/>
        <s v="359W LED, Flood, DTD-126"/>
        <s v="56W LED Roadway, DTD-20"/>
        <s v="60W LED Classic PT, DTD-21"/>
        <s v="67W LED Post Top, DTD"/>
        <s v="99W LED Post Top, DTD"/>
        <s v="1000W MH Flood, DTD"/>
        <s v="1000W MH Shoebox, DTD"/>
        <s v="150W MH General PT, DTD"/>
        <s v="150W MH Salem PT, DTD"/>
        <s v="150W MH Shoebox, DTD"/>
        <s v="175W MH General PT, DTD"/>
        <s v="175W MH Salem PT, DTD"/>
        <s v="175W MH Shoebox, DTD"/>
        <s v="350W MH Cobra, DTD"/>
        <s v="350W MH Flood, DTD"/>
        <s v="350W MH Shoebox, DTD"/>
        <s v="400W MH Cobra, DTD"/>
        <s v="400W MH Flood, DTD"/>
        <s v="400W MH Shoebox, DTD"/>
        <s v="Electric Rate Category Facts"/>
        <s v="PT Bracket"/>
        <s v="Timer"/>
        <s v="30 ft Wood, OH"/>
        <s v="35 ft Concrete, OH"/>
        <s v="35 ft Wood, OH"/>
        <s v="40/45 ft  Wood, OH"/>
        <s v="40/45 ft Concrete, OH"/>
        <s v=" Existing Pole, UG"/>
        <s v="10 ft PT AL , DB UG"/>
        <s v="23 ft Concrete Round, DB UG"/>
        <s v="25/30 ft Concrete, UG"/>
        <s v="27 ft AL , DB UG"/>
        <s v="28 ft AL , DB UG"/>
        <s v="30 ft AB Steel , UG"/>
        <s v="35 ft Concrete (150 W), DB UG"/>
        <s v="35 ft Concrete (70-100W),DB UG"/>
        <s v="35 ft Concrete, DB UG"/>
        <s v="35 ft Concrete(250-400W),DB UG"/>
        <s v="35ft Conc Tall Waterford,DB UG"/>
        <s v="37 ft AL , DB UG"/>
        <s v="38 ft AL , DB UG"/>
        <s v="45 ft Concrete, DB UG"/>
        <s v="Capitol PT, 16 ft AL, DB UG"/>
        <s v="Charlestn HD PT,16 ft AL,DB UG"/>
        <s v="Charleston PT, 16 ft AL, DB UG"/>
        <s v="Charlstn Banr PT,16ft AL,DB UG"/>
        <s v="Franklin PT, 16 ft Comp, DB UG"/>
        <s v="Heritage PT, 16 ft AL, DB UG"/>
        <s v="PT, 16 ft AL, DB UG"/>
        <s v="PT, 16 ft Concrete, DB UG"/>
        <s v="PT, 16 ft Fiber, DB UG"/>
        <s v="Victorian PT,16 ft Conc, DB UG"/>
        <s v="Waterford PT,16 ft Conc, DB UG"/>
        <s v="Winston PT, 16 ft AL, DB UG"/>
        <s v="Winston PT, 16 ft Fiber, DB UG"/>
        <s v="100W HPS Classic PT, Timed"/>
        <s v="100W HPS Cobra/Nema, Timed"/>
        <s v="100W HPS Salem PT, Timed"/>
        <s v="150W HPS Cobra, Timed"/>
        <s v="250W HPS Cobra, Timed"/>
        <s v="400W HPS Cobra, Timed"/>
        <s v="400W HPS Flood, Timed"/>
        <s v="400W HPS Mongoose, Timed"/>
        <s v="70W HPS Cobra/Nema, Timed"/>
        <s v="105W LED Roadway, Timed"/>
        <s v="133W LED Roadway/Area, Timed"/>
        <s v="182W LED Roadway, Timed"/>
        <s v="199W LED Flood, Timed"/>
        <s v="225W LED Mongoose, Timed"/>
        <s v="255W LED Flood, Timed"/>
        <s v="27W LED Roadway, Timed"/>
        <s v="330W LED Area-Lighter, Timed"/>
        <s v="39W LED Granville PT, Timed"/>
        <s v="54W LED Salem PT, Timed"/>
        <s v="76W LED Salem PT, Timed "/>
        <s v="106W LED Roadway, Timed"/>
        <s v="211W LED Area-Lighter, Timed"/>
        <s v="315W LED Area-Lighter, Timed"/>
        <s v="56W LED Roadway, Timed"/>
        <s v="67W LED Post Top, Timed"/>
        <s v="1000W MH Flood, Timed"/>
        <s v="1000W MH Shoebox, Timed"/>
        <s v="175W MH General PT, Timed"/>
        <s v="175W MH Salem PT, Timed"/>
        <s v="175W MH Shoebox, Timed"/>
        <s v="400W MH Cobra, Timed"/>
        <s v="400W MH Flood, Timed"/>
        <s v="400W MH Shoebox, Timed"/>
        <m/>
      </sharedItems>
    </cacheField>
    <cacheField name="Tariff Rate Code" numFmtId="0">
      <sharedItems containsBlank="1" count="142">
        <s v="570"/>
        <s v="803"/>
        <s v="572"/>
        <s v="571"/>
        <s v="573"/>
        <s v="550"/>
        <s v="804"/>
        <s v="805"/>
        <s v="468"/>
        <s v="566"/>
        <s v="806"/>
        <s v="478"/>
        <s v="809"/>
        <s v="552"/>
        <s v="800"/>
        <s v="509"/>
        <s v="810"/>
        <s v="802"/>
        <s v="669"/>
        <s v="926"/>
        <s v="932"/>
        <s v="935"/>
        <s v="937"/>
        <s v="941"/>
        <s v="951"/>
        <s v="956"/>
        <s v="945"/>
        <s v="953"/>
        <s v="965"/>
        <s v="912"/>
        <s v="947"/>
        <s v="958"/>
        <s v="968"/>
        <s v="967"/>
        <s v="914"/>
        <s v="971"/>
        <s v="973"/>
        <s v="972"/>
        <s v="975"/>
        <s v="921"/>
        <s v="836"/>
        <s v="821"/>
        <s v="820"/>
        <s v="830"/>
        <s v="829"/>
        <s v="822"/>
        <s v="826"/>
        <s v="823"/>
        <s v="831"/>
        <s v="833"/>
        <s v="827"/>
        <s v="834"/>
        <s v="832"/>
        <s v="828"/>
        <s v="835"/>
        <s v="824"/>
        <s v="825"/>
        <s v="558"/>
        <s v="576"/>
        <s v="701"/>
        <s v="700"/>
        <s v="702"/>
        <s v="574"/>
        <s v="575"/>
        <s v="564"/>
        <s v="704"/>
        <s v="705"/>
        <s v="703"/>
        <s v="520"/>
        <s v="556"/>
        <s v="554"/>
        <s v="FAC"/>
        <s v="569"/>
        <s v="563"/>
        <s v="425"/>
        <s v="626"/>
        <s v="637"/>
        <s v="627"/>
        <s v="597"/>
        <s v="594"/>
        <s v="641"/>
        <s v="422"/>
        <s v="523"/>
        <s v="595"/>
        <s v="616"/>
        <s v="615"/>
        <s v="589"/>
        <s v="612"/>
        <s v="607"/>
        <s v="588"/>
        <s v="614"/>
        <s v="591"/>
        <s v="622"/>
        <s v="623"/>
        <s v="596"/>
        <s v="581"/>
        <s v="590"/>
        <s v="586"/>
        <s v="585"/>
        <s v="525"/>
        <s v="580"/>
        <s v="584"/>
        <s v="599"/>
        <s v="624"/>
        <s v="592"/>
        <s v="583"/>
        <s v="593"/>
        <s v="582"/>
        <s v="530"/>
        <s v="863"/>
        <s v="533"/>
        <s v="864"/>
        <s v="865"/>
        <s v="866"/>
        <s v="484"/>
        <s v="869"/>
        <s v="862"/>
        <s v="982"/>
        <s v="903"/>
        <s v="983"/>
        <s v="985"/>
        <s v="987"/>
        <s v="986"/>
        <s v="981"/>
        <s v="984"/>
        <s v="988"/>
        <s v="992"/>
        <s v="990"/>
        <s v="841"/>
        <s v="846"/>
        <s v="847"/>
        <s v="848"/>
        <s v="844"/>
        <s v="578"/>
        <s v="577"/>
        <s v="548"/>
        <s v="568"/>
        <s v="549"/>
        <s v="522"/>
        <s v="541"/>
        <s v="540"/>
        <m/>
      </sharedItems>
    </cacheField>
    <cacheField name="Count of Installation" numFmtId="0">
      <sharedItems containsString="0" containsBlank="1" containsNumber="1" containsInteger="1" minValue="1" maxValue="39790"/>
    </cacheField>
    <cacheField name="Count of Billing Items" numFmtId="0">
      <sharedItems containsString="0" containsBlank="1" containsNumber="1" minValue="0" maxValue="89965.72900000000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mirez, Brandon T." refreshedDate="45190.431955092594" createdVersion="8" refreshedVersion="8" minRefreshableVersion="3" recordCount="475" xr:uid="{AE37CFB3-A8B5-4ED4-8423-EDF2952F506B}">
  <cacheSource type="worksheet">
    <worksheetSource ref="A1:F476" sheet="OHC - TSN Prices"/>
  </cacheSource>
  <cacheFields count="6">
    <cacheField name="Material" numFmtId="0">
      <sharedItems count="7">
        <s v="AAAC"/>
        <s v="AAC"/>
        <s v="ACSR"/>
        <s v="AL"/>
        <s v="CU"/>
        <s v="SOL"/>
        <s v="-"/>
      </sharedItems>
    </cacheField>
    <cacheField name="Wire Size" numFmtId="0">
      <sharedItems count="16">
        <s v="1/0"/>
        <s v="2"/>
        <s v="2/0"/>
        <s v="336"/>
        <s v="4/0"/>
        <s v="954"/>
        <s v="795"/>
        <s v="2 STRANDED"/>
        <s v="2 SOLID"/>
        <s v="4"/>
        <s v="4 SOLID"/>
        <s v="4 STRANDED"/>
        <s v="6"/>
        <s v="-"/>
        <s v="10"/>
        <s v="500"/>
      </sharedItems>
    </cacheField>
    <cacheField name="TECO Stock Number" numFmtId="0">
      <sharedItems containsBlank="1" containsMixedTypes="1" containsNumber="1" containsInteger="1" minValue="2002890" maxValue="9999999" count="39">
        <n v="2004331"/>
        <s v="-"/>
        <n v="2004146"/>
        <n v="2004182"/>
        <n v="2004183"/>
        <n v="2004185"/>
        <n v="2004186"/>
        <n v="2004189"/>
        <n v="2004191"/>
        <n v="2004194"/>
        <n v="2004198"/>
        <n v="2004202"/>
        <n v="2004203"/>
        <n v="2004204"/>
        <n v="2004316"/>
        <n v="2004322"/>
        <n v="2004332"/>
        <n v="2004334"/>
        <n v="2004336"/>
        <n v="9999999"/>
        <m/>
        <n v="2002890"/>
        <n v="2004329"/>
        <n v="2004360"/>
        <n v="2004362"/>
        <n v="2004338"/>
        <n v="2004361"/>
        <n v="2004364"/>
        <n v="2004188"/>
        <n v="2004193"/>
        <n v="2004340"/>
        <n v="2004365"/>
        <n v="2004366"/>
        <n v="2004339"/>
        <n v="2004201"/>
        <n v="2004341"/>
        <n v="2004363"/>
        <n v="2004367"/>
        <n v="2004200"/>
      </sharedItems>
    </cacheField>
    <cacheField name="Length" numFmtId="0">
      <sharedItems containsSemiMixedTypes="0" containsString="0" containsNumber="1" containsInteger="1" minValue="0" maxValue="44242871"/>
    </cacheField>
    <cacheField name="Level" numFmtId="0">
      <sharedItems count="2">
        <s v="PRIMARY"/>
        <s v="SECONDARY"/>
      </sharedItems>
    </cacheField>
    <cacheField name="Price" numFmtId="0">
      <sharedItems containsSemiMixedTypes="0" containsString="0" containsNumber="1" minValue="0" maxValue="8.11" count="13">
        <n v="2.2799999999999998"/>
        <n v="0"/>
        <n v="8.11"/>
        <n v="5.1100000000000003"/>
        <n v="2.0299999999999998"/>
        <n v="1.95"/>
        <n v="2.4900000000000002"/>
        <n v="2.64"/>
        <n v="2.5499999999999998"/>
        <n v="2.85"/>
        <n v="2.5099999999999998"/>
        <n v="4.17"/>
        <n v="8.07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mirez, Brandon T." refreshedDate="45190.489006249998" createdVersion="8" refreshedVersion="8" minRefreshableVersion="3" recordCount="1989" xr:uid="{1677B800-15AD-473E-BDC5-DCA596EA495D}">
  <cacheSource type="worksheet">
    <worksheetSource ref="A1:K1990" sheet="Transformer - TSN Prices"/>
  </cacheSource>
  <cacheFields count="11">
    <cacheField name="Feature Name" numFmtId="0">
      <sharedItems count="2">
        <s v="OH Transformer"/>
        <s v="UG Transformer"/>
      </sharedItems>
    </cacheField>
    <cacheField name="Group Code" numFmtId="0">
      <sharedItems containsSemiMixedTypes="0" containsString="0" containsNumber="1" containsInteger="1" minValue="0" maxValue="275"/>
    </cacheField>
    <cacheField name="Can Type" numFmtId="0">
      <sharedItems count="6">
        <s v="1-PHASE UNIT"/>
        <s v="3-PHASE BANK"/>
        <s v="DUMMY"/>
        <s v="TRANSCLOSURE"/>
        <s v="3-PHASE UNIT"/>
        <s v="BANKED SINGLE PHASE"/>
      </sharedItems>
    </cacheField>
    <cacheField name="Can KVA" numFmtId="0">
      <sharedItems containsSemiMixedTypes="0" containsString="0" containsNumber="1" minValue="0" maxValue="18500" count="34">
        <n v="0"/>
        <n v="10"/>
        <n v="15"/>
        <n v="25"/>
        <n v="50"/>
        <n v="191"/>
        <n v="1500"/>
        <n v="5000"/>
        <n v="12500"/>
        <n v="18500"/>
        <n v="3750"/>
        <n v="37"/>
        <n v="75"/>
        <n v="37.5"/>
        <n v="100"/>
        <n v="167"/>
        <n v="5"/>
        <n v="250"/>
        <n v="1.5"/>
        <n v="667"/>
        <n v="333"/>
        <n v="500"/>
        <n v="833"/>
        <n v="1000"/>
        <n v="1250"/>
        <n v="112"/>
        <n v="150"/>
        <n v="225"/>
        <n v="750"/>
        <n v="2000"/>
        <n v="2500"/>
        <n v="4000"/>
        <n v="300"/>
        <n v="3000"/>
      </sharedItems>
    </cacheField>
    <cacheField name="Bank Type" numFmtId="0">
      <sharedItems/>
    </cacheField>
    <cacheField name="Primary Voltage" numFmtId="0">
      <sharedItems/>
    </cacheField>
    <cacheField name="Secondary Voltage" numFmtId="0">
      <sharedItems containsMixedTypes="1" containsNumber="1" containsInteger="1" minValue="120" maxValue="120" count="9">
        <s v="-"/>
        <s v="120/240"/>
        <s v="4160Y/2400"/>
        <s v="120/208"/>
        <n v="120"/>
        <s v="277/480"/>
        <s v="240/480"/>
        <s v="480Y/277 "/>
        <s v="2400/4160"/>
      </sharedItems>
    </cacheField>
    <cacheField name="TECO Stock Number" numFmtId="0">
      <sharedItems containsBlank="1" containsMixedTypes="1" containsNumber="1" containsInteger="1" minValue="2001336" maxValue="2130744"/>
    </cacheField>
    <cacheField name="Price" numFmtId="0">
      <sharedItems containsSemiMixedTypes="0" containsString="0" containsNumber="1" minValue="0" maxValue="96972.800000000003" count="43">
        <n v="0"/>
        <n v="6665.64"/>
        <n v="3501.14"/>
        <n v="2435.58"/>
        <n v="2538.13"/>
        <n v="3129.01"/>
        <n v="3847.75"/>
        <n v="4665.41"/>
        <n v="9737.66"/>
        <n v="8316.74"/>
        <n v="3686.62"/>
        <n v="9763.49"/>
        <n v="29769.49"/>
        <n v="9062.41"/>
        <n v="7524.04"/>
        <n v="9410.5300000000007"/>
        <n v="8497.82"/>
        <n v="13441.01"/>
        <n v="12461.79"/>
        <n v="27199.64"/>
        <n v="19870.7"/>
        <n v="20312.13"/>
        <n v="27107.23"/>
        <n v="29942.99"/>
        <n v="32840.089999999997"/>
        <n v="33419.07"/>
        <n v="47743.24"/>
        <n v="42948.51"/>
        <n v="42750.75"/>
        <n v="46298.43"/>
        <n v="19500.8"/>
        <n v="14625.5"/>
        <n v="24151.21"/>
        <n v="32402.65"/>
        <n v="33624.269999999997"/>
        <n v="25602.04"/>
        <n v="52013.97"/>
        <n v="38003.1"/>
        <n v="40001.18"/>
        <n v="62432.73"/>
        <n v="53773.34"/>
        <n v="74761.25"/>
        <n v="96972.800000000003"/>
      </sharedItems>
    </cacheField>
    <cacheField name="Assumed Pri Voltage based on Group Code" numFmtId="0">
      <sharedItems containsMixedTypes="1" containsNumber="1" minValue="7.6" maxValue="13.2"/>
    </cacheField>
    <cacheField name="Count" numFmtId="0">
      <sharedItems containsSemiMixedTypes="0" containsString="0" containsNumber="1" containsInteger="1" minValue="1" maxValue="2245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mirez, Brandon T." refreshedDate="45315.487025925926" createdVersion="8" refreshedVersion="8" minRefreshableVersion="3" recordCount="1306" xr:uid="{8A95C680-3779-4BED-BAEB-9E37E83CC4FE}">
  <cacheSource type="worksheet">
    <worksheetSource ref="A1:J1307" sheet="Pole - TSN Prices"/>
  </cacheSource>
  <cacheFields count="10">
    <cacheField name="Pole Owner" numFmtId="0">
      <sharedItems containsBlank="1"/>
    </cacheField>
    <cacheField name="Class" numFmtId="0">
      <sharedItems containsBlank="1" containsMixedTypes="1" containsNumber="1" containsInteger="1" minValue="0" maxValue="6" count="15">
        <s v="-"/>
        <n v="0"/>
        <n v="1"/>
        <n v="2"/>
        <n v="3"/>
        <n v="4"/>
        <n v="5"/>
        <n v="6"/>
        <s v="H1"/>
        <s v="H2"/>
        <s v="H3"/>
        <s v="H4"/>
        <s v="H6"/>
        <m/>
        <s v="."/>
      </sharedItems>
    </cacheField>
    <cacheField name="Height" numFmtId="0">
      <sharedItems containsBlank="1" containsMixedTypes="1" containsNumber="1" minValue="2" maxValue="470" count="42">
        <s v="-"/>
        <n v="16"/>
        <n v="30"/>
        <n v="35"/>
        <n v="40"/>
        <n v="45"/>
        <n v="50"/>
        <n v="55"/>
        <s v="55-"/>
        <n v="60"/>
        <n v="65"/>
        <n v="80"/>
        <n v="85"/>
        <n v="53"/>
        <n v="70"/>
        <n v="75"/>
        <n v="25"/>
        <n v="470"/>
        <n v="90"/>
        <n v="20"/>
        <n v="10"/>
        <n v="18"/>
        <n v="21"/>
        <n v="21.4"/>
        <n v="23"/>
        <n v="24"/>
        <n v="26"/>
        <n v="27.2"/>
        <n v="28"/>
        <n v="31"/>
        <n v="32.200000000000003"/>
        <n v="32.5"/>
        <n v="37.200000000000003"/>
        <n v="38.6"/>
        <n v="36"/>
        <m/>
        <n v="120"/>
        <n v="62"/>
        <n v="95"/>
        <n v="400"/>
        <n v="112"/>
        <n v="2"/>
      </sharedItems>
    </cacheField>
    <cacheField name="Material" numFmtId="0">
      <sharedItems containsBlank="1" count="10">
        <s v="-"/>
        <s v="WOOD"/>
        <s v="ALUMINUM"/>
        <s v="CONCRETE"/>
        <s v="OTHER"/>
        <s v="STEEL"/>
        <m/>
        <s v="IRON"/>
        <s v="ALUMINIUM"/>
        <s v="FIBERGLASS"/>
      </sharedItems>
    </cacheField>
    <cacheField name="Light Billing Y/N" numFmtId="0">
      <sharedItems containsBlank="1"/>
    </cacheField>
    <cacheField name="Pole Use" numFmtId="0">
      <sharedItems containsBlank="1"/>
    </cacheField>
    <cacheField name="TECO Stock Number" numFmtId="0">
      <sharedItems containsBlank="1" containsMixedTypes="1" containsNumber="1" containsInteger="1" minValue="2002818" maxValue="2134816"/>
    </cacheField>
    <cacheField name="Price" numFmtId="0">
      <sharedItems containsSemiMixedTypes="0" containsString="0" containsNumber="1" minValue="0" maxValue="21548.86" count="27">
        <n v="0"/>
        <n v="1918.8"/>
        <n v="1112.98"/>
        <n v="3974.89"/>
        <n v="1433.09"/>
        <n v="1478.66"/>
        <n v="4258.71"/>
        <n v="3794.25"/>
        <n v="1638.74"/>
        <n v="21548.86"/>
        <n v="1344.79"/>
        <n v="807.52"/>
        <n v="1543.75"/>
        <n v="3268.88"/>
        <n v="4456.6099999999997"/>
        <n v="9288.26"/>
        <n v="4317.26"/>
        <n v="1665.53"/>
        <n v="9928.64"/>
        <n v="3578.4"/>
        <n v="4018.36"/>
        <n v="6012.03"/>
        <n v="3242.18"/>
        <n v="4587.24"/>
        <n v="9869.15"/>
        <n v="1062.32"/>
        <n v="9211.4500000000007"/>
      </sharedItems>
    </cacheField>
    <cacheField name="Level" numFmtId="0">
      <sharedItems containsMixedTypes="1" containsNumber="1" containsInteger="1" minValue="0" maxValue="0" count="4">
        <s v="PRIMARY"/>
        <s v="N/A"/>
        <s v="SECONDARY"/>
        <n v="0" u="1"/>
      </sharedItems>
    </cacheField>
    <cacheField name="Count" numFmtId="0">
      <sharedItems containsSemiMixedTypes="0" containsString="0" containsNumber="1" containsInteger="1" minValue="1" maxValue="752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20">
  <r>
    <s v="2022"/>
    <x v="0"/>
    <s v="LS1"/>
    <x v="0"/>
    <x v="0"/>
    <x v="0"/>
    <x v="0"/>
    <n v="369"/>
    <n v="2416.201"/>
  </r>
  <r>
    <s v="2022"/>
    <x v="0"/>
    <s v="LS1"/>
    <x v="0"/>
    <x v="0"/>
    <x v="1"/>
    <x v="1"/>
    <n v="15229"/>
    <n v="14605.867"/>
  </r>
  <r>
    <s v="2022"/>
    <x v="0"/>
    <s v="LS1"/>
    <x v="0"/>
    <x v="0"/>
    <x v="2"/>
    <x v="2"/>
    <n v="128"/>
    <n v="1014.9880000000001"/>
  </r>
  <r>
    <s v="2022"/>
    <x v="0"/>
    <s v="LS1"/>
    <x v="0"/>
    <x v="0"/>
    <x v="3"/>
    <x v="3"/>
    <n v="1"/>
    <n v="0"/>
  </r>
  <r>
    <s v="2022"/>
    <x v="0"/>
    <s v="LS1"/>
    <x v="0"/>
    <x v="0"/>
    <x v="4"/>
    <x v="4"/>
    <n v="630"/>
    <n v="4869.9549999999999"/>
  </r>
  <r>
    <s v="2022"/>
    <x v="0"/>
    <s v="LS1"/>
    <x v="0"/>
    <x v="0"/>
    <x v="5"/>
    <x v="5"/>
    <n v="93"/>
    <n v="371.87099999999998"/>
  </r>
  <r>
    <s v="2022"/>
    <x v="0"/>
    <s v="LS1"/>
    <x v="0"/>
    <x v="0"/>
    <x v="6"/>
    <x v="6"/>
    <n v="4603"/>
    <n v="4003.2109999999998"/>
  </r>
  <r>
    <s v="2022"/>
    <x v="0"/>
    <s v="LS1"/>
    <x v="0"/>
    <x v="0"/>
    <x v="7"/>
    <x v="7"/>
    <n v="3381"/>
    <n v="3967.538"/>
  </r>
  <r>
    <s v="2022"/>
    <x v="0"/>
    <s v="LS1"/>
    <x v="0"/>
    <x v="0"/>
    <x v="8"/>
    <x v="8"/>
    <n v="539"/>
    <n v="369.28800000000001"/>
  </r>
  <r>
    <s v="2022"/>
    <x v="0"/>
    <s v="LS1"/>
    <x v="0"/>
    <x v="0"/>
    <x v="9"/>
    <x v="9"/>
    <n v="98"/>
    <n v="512.46500000000003"/>
  </r>
  <r>
    <s v="2022"/>
    <x v="0"/>
    <s v="LS1"/>
    <x v="0"/>
    <x v="0"/>
    <x v="10"/>
    <x v="10"/>
    <n v="3268"/>
    <n v="2528.6120000000001"/>
  </r>
  <r>
    <s v="2022"/>
    <x v="0"/>
    <s v="LS1"/>
    <x v="0"/>
    <x v="0"/>
    <x v="11"/>
    <x v="11"/>
    <n v="863"/>
    <n v="639.40599999999995"/>
  </r>
  <r>
    <s v="2022"/>
    <x v="0"/>
    <s v="LS1"/>
    <x v="0"/>
    <x v="0"/>
    <x v="12"/>
    <x v="12"/>
    <n v="74"/>
    <n v="69.659000000000006"/>
  </r>
  <r>
    <s v="2022"/>
    <x v="0"/>
    <s v="LS1"/>
    <x v="0"/>
    <x v="0"/>
    <x v="13"/>
    <x v="13"/>
    <n v="112"/>
    <n v="148.61600000000001"/>
  </r>
  <r>
    <s v="2022"/>
    <x v="0"/>
    <s v="LS1"/>
    <x v="0"/>
    <x v="0"/>
    <x v="14"/>
    <x v="14"/>
    <n v="4314"/>
    <n v="2041.8889999999999"/>
  </r>
  <r>
    <s v="2022"/>
    <x v="0"/>
    <s v="LS1"/>
    <x v="0"/>
    <x v="0"/>
    <x v="15"/>
    <x v="15"/>
    <n v="49"/>
    <n v="1"/>
  </r>
  <r>
    <s v="2022"/>
    <x v="0"/>
    <s v="LS1"/>
    <x v="0"/>
    <x v="0"/>
    <x v="16"/>
    <x v="16"/>
    <n v="324"/>
    <n v="1250.8019999999999"/>
  </r>
  <r>
    <s v="2022"/>
    <x v="0"/>
    <s v="LS1"/>
    <x v="0"/>
    <x v="0"/>
    <x v="17"/>
    <x v="17"/>
    <n v="7348"/>
    <n v="4562.2529999999997"/>
  </r>
  <r>
    <s v="2022"/>
    <x v="0"/>
    <s v="LS1"/>
    <x v="0"/>
    <x v="1"/>
    <x v="18"/>
    <x v="18"/>
    <n v="1"/>
    <n v="24"/>
  </r>
  <r>
    <s v="2022"/>
    <x v="0"/>
    <s v="LS1"/>
    <x v="0"/>
    <x v="2"/>
    <x v="19"/>
    <x v="19"/>
    <n v="3743"/>
    <n v="11764.566999999999"/>
  </r>
  <r>
    <s v="2022"/>
    <x v="0"/>
    <s v="LS1"/>
    <x v="0"/>
    <x v="2"/>
    <x v="20"/>
    <x v="20"/>
    <n v="322"/>
    <n v="1584.2729999999999"/>
  </r>
  <r>
    <s v="2022"/>
    <x v="0"/>
    <s v="LS1"/>
    <x v="0"/>
    <x v="2"/>
    <x v="21"/>
    <x v="21"/>
    <n v="17"/>
    <n v="65.799000000000007"/>
  </r>
  <r>
    <s v="2022"/>
    <x v="0"/>
    <s v="LS1"/>
    <x v="0"/>
    <x v="2"/>
    <x v="22"/>
    <x v="22"/>
    <n v="2714"/>
    <n v="14191.673000000001"/>
  </r>
  <r>
    <s v="2022"/>
    <x v="0"/>
    <s v="LS1"/>
    <x v="0"/>
    <x v="2"/>
    <x v="23"/>
    <x v="23"/>
    <n v="3016"/>
    <n v="12392.87"/>
  </r>
  <r>
    <s v="2022"/>
    <x v="0"/>
    <s v="LS1"/>
    <x v="0"/>
    <x v="2"/>
    <x v="24"/>
    <x v="24"/>
    <n v="1227"/>
    <n v="2464.2399999999998"/>
  </r>
  <r>
    <s v="2022"/>
    <x v="0"/>
    <s v="LS1"/>
    <x v="0"/>
    <x v="2"/>
    <x v="25"/>
    <x v="25"/>
    <n v="109"/>
    <n v="468.36399999999998"/>
  </r>
  <r>
    <s v="2022"/>
    <x v="0"/>
    <s v="LS1"/>
    <x v="0"/>
    <x v="2"/>
    <x v="26"/>
    <x v="26"/>
    <n v="536"/>
    <n v="3745.473"/>
  </r>
  <r>
    <s v="2022"/>
    <x v="0"/>
    <s v="LS1"/>
    <x v="0"/>
    <x v="2"/>
    <x v="27"/>
    <x v="27"/>
    <n v="507"/>
    <n v="1027.681"/>
  </r>
  <r>
    <s v="2022"/>
    <x v="0"/>
    <s v="LS1"/>
    <x v="0"/>
    <x v="2"/>
    <x v="28"/>
    <x v="28"/>
    <n v="315"/>
    <n v="2999.752"/>
  </r>
  <r>
    <s v="2022"/>
    <x v="0"/>
    <s v="LS1"/>
    <x v="0"/>
    <x v="2"/>
    <x v="29"/>
    <x v="29"/>
    <n v="7444"/>
    <n v="10513.585999999999"/>
  </r>
  <r>
    <s v="2022"/>
    <x v="0"/>
    <s v="LS1"/>
    <x v="0"/>
    <x v="2"/>
    <x v="30"/>
    <x v="30"/>
    <n v="521"/>
    <n v="1972.721"/>
  </r>
  <r>
    <s v="2022"/>
    <x v="0"/>
    <s v="LS1"/>
    <x v="0"/>
    <x v="2"/>
    <x v="31"/>
    <x v="31"/>
    <n v="15"/>
    <n v="38.000999999999998"/>
  </r>
  <r>
    <s v="2022"/>
    <x v="0"/>
    <s v="LS1"/>
    <x v="0"/>
    <x v="2"/>
    <x v="32"/>
    <x v="32"/>
    <n v="138"/>
    <n v="1476.729"/>
  </r>
  <r>
    <s v="2022"/>
    <x v="0"/>
    <s v="LS1"/>
    <x v="0"/>
    <x v="2"/>
    <x v="33"/>
    <x v="33"/>
    <n v="417"/>
    <n v="6030.8379999999997"/>
  </r>
  <r>
    <s v="2022"/>
    <x v="0"/>
    <s v="LS1"/>
    <x v="0"/>
    <x v="2"/>
    <x v="34"/>
    <x v="34"/>
    <n v="12135"/>
    <n v="77560.273000000001"/>
  </r>
  <r>
    <s v="2022"/>
    <x v="0"/>
    <s v="LS1"/>
    <x v="0"/>
    <x v="2"/>
    <x v="35"/>
    <x v="35"/>
    <n v="1026"/>
    <n v="19069.954000000002"/>
  </r>
  <r>
    <s v="2022"/>
    <x v="0"/>
    <s v="LS1"/>
    <x v="0"/>
    <x v="2"/>
    <x v="36"/>
    <x v="36"/>
    <n v="11"/>
    <n v="51"/>
  </r>
  <r>
    <s v="2022"/>
    <x v="0"/>
    <s v="LS1"/>
    <x v="0"/>
    <x v="2"/>
    <x v="37"/>
    <x v="37"/>
    <n v="28"/>
    <n v="448.91800000000001"/>
  </r>
  <r>
    <s v="2022"/>
    <x v="0"/>
    <s v="LS1"/>
    <x v="0"/>
    <x v="2"/>
    <x v="38"/>
    <x v="38"/>
    <n v="334"/>
    <n v="3615.3490000000002"/>
  </r>
  <r>
    <s v="2022"/>
    <x v="0"/>
    <s v="LS1"/>
    <x v="0"/>
    <x v="2"/>
    <x v="39"/>
    <x v="39"/>
    <n v="130"/>
    <n v="1853.7619999999999"/>
  </r>
  <r>
    <s v="2022"/>
    <x v="0"/>
    <s v="LS1"/>
    <x v="0"/>
    <x v="3"/>
    <x v="40"/>
    <x v="40"/>
    <n v="15"/>
    <n v="191.006"/>
  </r>
  <r>
    <s v="2022"/>
    <x v="0"/>
    <s v="LS1"/>
    <x v="0"/>
    <x v="3"/>
    <x v="41"/>
    <x v="41"/>
    <n v="20"/>
    <n v="24.004999999999999"/>
  </r>
  <r>
    <s v="2022"/>
    <x v="0"/>
    <s v="LS1"/>
    <x v="0"/>
    <x v="3"/>
    <x v="42"/>
    <x v="42"/>
    <n v="294"/>
    <n v="2400.5749999999998"/>
  </r>
  <r>
    <s v="2022"/>
    <x v="0"/>
    <s v="LS1"/>
    <x v="0"/>
    <x v="3"/>
    <x v="43"/>
    <x v="43"/>
    <n v="44"/>
    <n v="171.99700000000001"/>
  </r>
  <r>
    <s v="2022"/>
    <x v="0"/>
    <s v="LS1"/>
    <x v="0"/>
    <x v="3"/>
    <x v="44"/>
    <x v="44"/>
    <n v="140"/>
    <n v="446.02"/>
  </r>
  <r>
    <s v="2022"/>
    <x v="0"/>
    <s v="LS1"/>
    <x v="0"/>
    <x v="3"/>
    <x v="45"/>
    <x v="45"/>
    <n v="19"/>
    <n v="32.008000000000003"/>
  </r>
  <r>
    <s v="2022"/>
    <x v="0"/>
    <s v="LS1"/>
    <x v="0"/>
    <x v="3"/>
    <x v="46"/>
    <x v="46"/>
    <n v="109"/>
    <n v="683.89300000000003"/>
  </r>
  <r>
    <s v="2022"/>
    <x v="0"/>
    <s v="LS1"/>
    <x v="0"/>
    <x v="3"/>
    <x v="47"/>
    <x v="47"/>
    <n v="240"/>
    <n v="2141.326"/>
  </r>
  <r>
    <s v="2022"/>
    <x v="0"/>
    <s v="LS1"/>
    <x v="0"/>
    <x v="3"/>
    <x v="48"/>
    <x v="48"/>
    <n v="99"/>
    <n v="210.79900000000001"/>
  </r>
  <r>
    <s v="2022"/>
    <x v="0"/>
    <s v="LS1"/>
    <x v="0"/>
    <x v="3"/>
    <x v="49"/>
    <x v="49"/>
    <n v="13"/>
    <n v="61.006"/>
  </r>
  <r>
    <s v="2022"/>
    <x v="0"/>
    <s v="LS1"/>
    <x v="0"/>
    <x v="3"/>
    <x v="50"/>
    <x v="50"/>
    <n v="615"/>
    <n v="5785.6729999999998"/>
  </r>
  <r>
    <s v="2022"/>
    <x v="0"/>
    <s v="LS1"/>
    <x v="0"/>
    <x v="3"/>
    <x v="51"/>
    <x v="51"/>
    <n v="13"/>
    <n v="21"/>
  </r>
  <r>
    <s v="2022"/>
    <x v="0"/>
    <s v="LS1"/>
    <x v="0"/>
    <x v="3"/>
    <x v="52"/>
    <x v="52"/>
    <n v="401"/>
    <n v="1289.895"/>
  </r>
  <r>
    <s v="2022"/>
    <x v="0"/>
    <s v="LS1"/>
    <x v="0"/>
    <x v="3"/>
    <x v="53"/>
    <x v="53"/>
    <n v="624"/>
    <n v="1604.328"/>
  </r>
  <r>
    <s v="2022"/>
    <x v="0"/>
    <s v="LS1"/>
    <x v="0"/>
    <x v="3"/>
    <x v="54"/>
    <x v="54"/>
    <n v="36"/>
    <n v="667.40099999999995"/>
  </r>
  <r>
    <s v="2022"/>
    <x v="0"/>
    <s v="LS1"/>
    <x v="0"/>
    <x v="3"/>
    <x v="55"/>
    <x v="55"/>
    <n v="139"/>
    <n v="3287.105"/>
  </r>
  <r>
    <s v="2022"/>
    <x v="0"/>
    <s v="LS1"/>
    <x v="0"/>
    <x v="3"/>
    <x v="56"/>
    <x v="56"/>
    <n v="67"/>
    <n v="1270.846"/>
  </r>
  <r>
    <s v="2022"/>
    <x v="0"/>
    <s v="LS1"/>
    <x v="0"/>
    <x v="4"/>
    <x v="57"/>
    <x v="57"/>
    <n v="741"/>
    <n v="237.51599999999999"/>
  </r>
  <r>
    <s v="2022"/>
    <x v="0"/>
    <s v="LS1"/>
    <x v="0"/>
    <x v="4"/>
    <x v="58"/>
    <x v="58"/>
    <n v="608"/>
    <n v="343.04899999999998"/>
  </r>
  <r>
    <s v="2022"/>
    <x v="0"/>
    <s v="LS1"/>
    <x v="0"/>
    <x v="4"/>
    <x v="59"/>
    <x v="59"/>
    <n v="7"/>
    <n v="3.0009999999999999"/>
  </r>
  <r>
    <s v="2022"/>
    <x v="0"/>
    <s v="LS1"/>
    <x v="0"/>
    <x v="4"/>
    <x v="60"/>
    <x v="60"/>
    <n v="17"/>
    <n v="30.818000000000001"/>
  </r>
  <r>
    <s v="2022"/>
    <x v="0"/>
    <s v="LS1"/>
    <x v="0"/>
    <x v="4"/>
    <x v="61"/>
    <x v="61"/>
    <n v="3"/>
    <n v="0"/>
  </r>
  <r>
    <s v="2022"/>
    <x v="0"/>
    <s v="LS1"/>
    <x v="0"/>
    <x v="4"/>
    <x v="62"/>
    <x v="62"/>
    <n v="46"/>
    <n v="169.494"/>
  </r>
  <r>
    <s v="2022"/>
    <x v="0"/>
    <s v="LS1"/>
    <x v="0"/>
    <x v="4"/>
    <x v="63"/>
    <x v="63"/>
    <n v="65"/>
    <n v="270.209"/>
  </r>
  <r>
    <s v="2022"/>
    <x v="0"/>
    <s v="LS1"/>
    <x v="0"/>
    <x v="4"/>
    <x v="64"/>
    <x v="64"/>
    <n v="3"/>
    <n v="0"/>
  </r>
  <r>
    <s v="2022"/>
    <x v="0"/>
    <s v="LS1"/>
    <x v="0"/>
    <x v="4"/>
    <x v="65"/>
    <x v="65"/>
    <n v="40"/>
    <n v="12.82"/>
  </r>
  <r>
    <s v="2022"/>
    <x v="0"/>
    <s v="LS1"/>
    <x v="0"/>
    <x v="4"/>
    <x v="66"/>
    <x v="66"/>
    <n v="42"/>
    <n v="15.545"/>
  </r>
  <r>
    <s v="2022"/>
    <x v="0"/>
    <s v="LS1"/>
    <x v="0"/>
    <x v="4"/>
    <x v="67"/>
    <x v="67"/>
    <n v="79"/>
    <n v="44.064999999999998"/>
  </r>
  <r>
    <s v="2022"/>
    <x v="0"/>
    <s v="LS1"/>
    <x v="0"/>
    <x v="4"/>
    <x v="68"/>
    <x v="68"/>
    <n v="206"/>
    <n v="92.677999999999997"/>
  </r>
  <r>
    <s v="2022"/>
    <x v="0"/>
    <s v="LS1"/>
    <x v="0"/>
    <x v="4"/>
    <x v="69"/>
    <x v="69"/>
    <n v="481"/>
    <n v="228.69399999999999"/>
  </r>
  <r>
    <s v="2022"/>
    <x v="0"/>
    <s v="LS1"/>
    <x v="0"/>
    <x v="4"/>
    <x v="70"/>
    <x v="70"/>
    <n v="539"/>
    <n v="480.005"/>
  </r>
  <r>
    <s v="2022"/>
    <x v="0"/>
    <s v="LS1"/>
    <x v="1"/>
    <x v="5"/>
    <x v="71"/>
    <x v="71"/>
    <n v="214"/>
    <m/>
  </r>
  <r>
    <s v="2022"/>
    <x v="0"/>
    <s v="LS1"/>
    <x v="1"/>
    <x v="6"/>
    <x v="71"/>
    <x v="71"/>
    <n v="40026"/>
    <m/>
  </r>
  <r>
    <s v="2022"/>
    <x v="0"/>
    <s v="LS1"/>
    <x v="2"/>
    <x v="7"/>
    <x v="72"/>
    <x v="72"/>
    <n v="43"/>
    <n v="259.32400000000001"/>
  </r>
  <r>
    <s v="2022"/>
    <x v="0"/>
    <s v="LS1"/>
    <x v="2"/>
    <x v="8"/>
    <x v="73"/>
    <x v="73"/>
    <n v="9"/>
    <n v="10"/>
  </r>
  <r>
    <s v="2022"/>
    <x v="0"/>
    <s v="LS1"/>
    <x v="3"/>
    <x v="9"/>
    <x v="74"/>
    <x v="74"/>
    <n v="32"/>
    <n v="31.4"/>
  </r>
  <r>
    <s v="2022"/>
    <x v="0"/>
    <s v="LS1"/>
    <x v="3"/>
    <x v="9"/>
    <x v="74"/>
    <x v="75"/>
    <n v="11298"/>
    <n v="16504.120999999999"/>
  </r>
  <r>
    <s v="2022"/>
    <x v="0"/>
    <s v="LS1"/>
    <x v="3"/>
    <x v="9"/>
    <x v="75"/>
    <x v="76"/>
    <n v="1220"/>
    <n v="4527.7510000000002"/>
  </r>
  <r>
    <s v="2022"/>
    <x v="0"/>
    <s v="LS1"/>
    <x v="3"/>
    <x v="9"/>
    <x v="76"/>
    <x v="77"/>
    <n v="6619"/>
    <n v="18594.563999999998"/>
  </r>
  <r>
    <s v="2022"/>
    <x v="0"/>
    <s v="LS1"/>
    <x v="3"/>
    <x v="9"/>
    <x v="77"/>
    <x v="78"/>
    <n v="735"/>
    <n v="1629.7270000000001"/>
  </r>
  <r>
    <s v="2022"/>
    <x v="0"/>
    <s v="LS1"/>
    <x v="3"/>
    <x v="9"/>
    <x v="78"/>
    <x v="79"/>
    <n v="296"/>
    <n v="1096.54"/>
  </r>
  <r>
    <s v="2022"/>
    <x v="0"/>
    <s v="LS1"/>
    <x v="3"/>
    <x v="10"/>
    <x v="79"/>
    <x v="80"/>
    <n v="14"/>
    <n v="33.219000000000001"/>
  </r>
  <r>
    <s v="2022"/>
    <x v="0"/>
    <s v="LS1"/>
    <x v="3"/>
    <x v="10"/>
    <x v="80"/>
    <x v="81"/>
    <n v="28"/>
    <n v="87"/>
  </r>
  <r>
    <s v="2022"/>
    <x v="0"/>
    <s v="LS1"/>
    <x v="3"/>
    <x v="10"/>
    <x v="81"/>
    <x v="82"/>
    <n v="8"/>
    <n v="111.77"/>
  </r>
  <r>
    <s v="2022"/>
    <x v="0"/>
    <s v="LS1"/>
    <x v="3"/>
    <x v="10"/>
    <x v="82"/>
    <x v="83"/>
    <n v="78"/>
    <n v="375.98"/>
  </r>
  <r>
    <s v="2022"/>
    <x v="0"/>
    <s v="LS1"/>
    <x v="3"/>
    <x v="10"/>
    <x v="83"/>
    <x v="84"/>
    <n v="18"/>
    <n v="673.11"/>
  </r>
  <r>
    <s v="2022"/>
    <x v="0"/>
    <s v="LS1"/>
    <x v="3"/>
    <x v="10"/>
    <x v="84"/>
    <x v="85"/>
    <n v="19"/>
    <n v="2499.223"/>
  </r>
  <r>
    <s v="2022"/>
    <x v="0"/>
    <s v="LS1"/>
    <x v="3"/>
    <x v="10"/>
    <x v="85"/>
    <x v="86"/>
    <n v="8"/>
    <n v="133.00200000000001"/>
  </r>
  <r>
    <s v="2022"/>
    <x v="0"/>
    <s v="LS1"/>
    <x v="3"/>
    <x v="10"/>
    <x v="86"/>
    <x v="87"/>
    <n v="591"/>
    <n v="4203.7820000000002"/>
  </r>
  <r>
    <s v="2022"/>
    <x v="0"/>
    <s v="LS1"/>
    <x v="3"/>
    <x v="10"/>
    <x v="87"/>
    <x v="88"/>
    <n v="1208"/>
    <n v="30833.777999999998"/>
  </r>
  <r>
    <s v="2022"/>
    <x v="0"/>
    <s v="LS1"/>
    <x v="3"/>
    <x v="10"/>
    <x v="88"/>
    <x v="89"/>
    <n v="1161"/>
    <n v="13325.112999999999"/>
  </r>
  <r>
    <s v="2022"/>
    <x v="0"/>
    <s v="LS1"/>
    <x v="3"/>
    <x v="10"/>
    <x v="89"/>
    <x v="90"/>
    <n v="508"/>
    <n v="3845.8"/>
  </r>
  <r>
    <s v="2022"/>
    <x v="0"/>
    <s v="LS1"/>
    <x v="3"/>
    <x v="10"/>
    <x v="90"/>
    <x v="91"/>
    <n v="105"/>
    <n v="1381.002"/>
  </r>
  <r>
    <s v="2022"/>
    <x v="0"/>
    <s v="LS1"/>
    <x v="3"/>
    <x v="10"/>
    <x v="91"/>
    <x v="92"/>
    <n v="5"/>
    <n v="342.44"/>
  </r>
  <r>
    <s v="2022"/>
    <x v="0"/>
    <s v="LS1"/>
    <x v="3"/>
    <x v="10"/>
    <x v="92"/>
    <x v="93"/>
    <n v="8"/>
    <n v="92"/>
  </r>
  <r>
    <s v="2022"/>
    <x v="0"/>
    <s v="LS1"/>
    <x v="3"/>
    <x v="10"/>
    <x v="93"/>
    <x v="94"/>
    <n v="185"/>
    <n v="1572.43"/>
  </r>
  <r>
    <s v="2022"/>
    <x v="0"/>
    <s v="LS1"/>
    <x v="3"/>
    <x v="10"/>
    <x v="94"/>
    <x v="95"/>
    <n v="4"/>
    <n v="47.000999999999998"/>
  </r>
  <r>
    <s v="2022"/>
    <x v="0"/>
    <s v="LS1"/>
    <x v="3"/>
    <x v="10"/>
    <x v="95"/>
    <x v="96"/>
    <n v="8"/>
    <n v="33.530999999999999"/>
  </r>
  <r>
    <s v="2022"/>
    <x v="0"/>
    <s v="LS1"/>
    <x v="3"/>
    <x v="10"/>
    <x v="96"/>
    <x v="97"/>
    <n v="643"/>
    <n v="18096.473999999998"/>
  </r>
  <r>
    <s v="2022"/>
    <x v="0"/>
    <s v="LS1"/>
    <x v="3"/>
    <x v="10"/>
    <x v="97"/>
    <x v="98"/>
    <n v="15"/>
    <n v="104.55"/>
  </r>
  <r>
    <s v="2022"/>
    <x v="0"/>
    <s v="LS1"/>
    <x v="3"/>
    <x v="10"/>
    <x v="98"/>
    <x v="99"/>
    <n v="128"/>
    <n v="3288.165"/>
  </r>
  <r>
    <s v="2022"/>
    <x v="0"/>
    <s v="LS1"/>
    <x v="3"/>
    <x v="10"/>
    <x v="99"/>
    <x v="100"/>
    <n v="17"/>
    <n v="153"/>
  </r>
  <r>
    <s v="2022"/>
    <x v="0"/>
    <s v="LS1"/>
    <x v="3"/>
    <x v="10"/>
    <x v="100"/>
    <x v="101"/>
    <n v="19"/>
    <n v="148"/>
  </r>
  <r>
    <s v="2022"/>
    <x v="0"/>
    <s v="LS1"/>
    <x v="3"/>
    <x v="10"/>
    <x v="101"/>
    <x v="102"/>
    <n v="2"/>
    <n v="48"/>
  </r>
  <r>
    <s v="2022"/>
    <x v="0"/>
    <s v="LS1"/>
    <x v="3"/>
    <x v="10"/>
    <x v="102"/>
    <x v="103"/>
    <n v="353"/>
    <n v="4039.7190000000001"/>
  </r>
  <r>
    <s v="2022"/>
    <x v="0"/>
    <s v="LS1"/>
    <x v="3"/>
    <x v="10"/>
    <x v="103"/>
    <x v="104"/>
    <n v="45"/>
    <n v="835.18399999999997"/>
  </r>
  <r>
    <s v="2022"/>
    <x v="0"/>
    <s v="LS1"/>
    <x v="3"/>
    <x v="10"/>
    <x v="104"/>
    <x v="105"/>
    <n v="41"/>
    <n v="484.91800000000001"/>
  </r>
  <r>
    <s v="2022"/>
    <x v="0"/>
    <s v="LS1"/>
    <x v="3"/>
    <x v="10"/>
    <x v="105"/>
    <x v="106"/>
    <n v="483"/>
    <n v="4737.018"/>
  </r>
  <r>
    <s v="2022"/>
    <x v="0"/>
    <s v="LS1"/>
    <x v="3"/>
    <x v="10"/>
    <x v="106"/>
    <x v="107"/>
    <n v="741"/>
    <n v="17099.201000000001"/>
  </r>
  <r>
    <s v="2022"/>
    <x v="0"/>
    <s v="LS1"/>
    <x v="4"/>
    <x v="0"/>
    <x v="107"/>
    <x v="108"/>
    <n v="1"/>
    <n v="0"/>
  </r>
  <r>
    <s v="2022"/>
    <x v="0"/>
    <s v="LS1"/>
    <x v="4"/>
    <x v="0"/>
    <x v="108"/>
    <x v="109"/>
    <n v="3"/>
    <n v="0"/>
  </r>
  <r>
    <s v="2022"/>
    <x v="0"/>
    <s v="LS1"/>
    <x v="4"/>
    <x v="0"/>
    <x v="109"/>
    <x v="110"/>
    <n v="1"/>
    <n v="0"/>
  </r>
  <r>
    <s v="2022"/>
    <x v="0"/>
    <s v="LS1"/>
    <x v="4"/>
    <x v="0"/>
    <x v="110"/>
    <x v="111"/>
    <n v="5"/>
    <n v="5"/>
  </r>
  <r>
    <s v="2022"/>
    <x v="0"/>
    <s v="LS1"/>
    <x v="4"/>
    <x v="0"/>
    <x v="111"/>
    <x v="112"/>
    <n v="1"/>
    <n v="0"/>
  </r>
  <r>
    <s v="2022"/>
    <x v="0"/>
    <s v="LS1"/>
    <x v="4"/>
    <x v="0"/>
    <x v="112"/>
    <x v="113"/>
    <n v="5"/>
    <n v="0"/>
  </r>
  <r>
    <s v="2022"/>
    <x v="0"/>
    <s v="LS1"/>
    <x v="4"/>
    <x v="0"/>
    <x v="113"/>
    <x v="114"/>
    <n v="1"/>
    <n v="0"/>
  </r>
  <r>
    <s v="2022"/>
    <x v="0"/>
    <s v="LS1"/>
    <x v="4"/>
    <x v="0"/>
    <x v="114"/>
    <x v="115"/>
    <n v="2"/>
    <n v="2.0009999999999999"/>
  </r>
  <r>
    <s v="2022"/>
    <x v="0"/>
    <s v="LS1"/>
    <x v="4"/>
    <x v="0"/>
    <x v="115"/>
    <x v="116"/>
    <n v="1"/>
    <n v="0"/>
  </r>
  <r>
    <s v="2022"/>
    <x v="0"/>
    <s v="LS1"/>
    <x v="4"/>
    <x v="2"/>
    <x v="116"/>
    <x v="117"/>
    <n v="5"/>
    <n v="8.0009999999999994"/>
  </r>
  <r>
    <s v="2022"/>
    <x v="0"/>
    <s v="LS1"/>
    <x v="4"/>
    <x v="2"/>
    <x v="117"/>
    <x v="118"/>
    <n v="45"/>
    <n v="68.965000000000003"/>
  </r>
  <r>
    <s v="2022"/>
    <x v="0"/>
    <s v="LS1"/>
    <x v="4"/>
    <x v="2"/>
    <x v="118"/>
    <x v="119"/>
    <n v="2"/>
    <n v="7.0010000000000003"/>
  </r>
  <r>
    <s v="2022"/>
    <x v="0"/>
    <s v="LS1"/>
    <x v="4"/>
    <x v="2"/>
    <x v="119"/>
    <x v="120"/>
    <n v="2"/>
    <n v="1"/>
  </r>
  <r>
    <s v="2022"/>
    <x v="0"/>
    <s v="LS1"/>
    <x v="4"/>
    <x v="2"/>
    <x v="120"/>
    <x v="121"/>
    <n v="4"/>
    <n v="3.452"/>
  </r>
  <r>
    <s v="2022"/>
    <x v="0"/>
    <s v="LS1"/>
    <x v="4"/>
    <x v="2"/>
    <x v="121"/>
    <x v="122"/>
    <n v="22"/>
    <n v="16.010000000000002"/>
  </r>
  <r>
    <s v="2022"/>
    <x v="0"/>
    <s v="LS1"/>
    <x v="4"/>
    <x v="2"/>
    <x v="122"/>
    <x v="123"/>
    <n v="5"/>
    <n v="33"/>
  </r>
  <r>
    <s v="2022"/>
    <x v="0"/>
    <s v="LS1"/>
    <x v="4"/>
    <x v="2"/>
    <x v="123"/>
    <x v="124"/>
    <n v="1"/>
    <n v="0"/>
  </r>
  <r>
    <s v="2022"/>
    <x v="0"/>
    <s v="LS1"/>
    <x v="4"/>
    <x v="2"/>
    <x v="124"/>
    <x v="125"/>
    <n v="24"/>
    <n v="42.627000000000002"/>
  </r>
  <r>
    <s v="2022"/>
    <x v="0"/>
    <s v="LS1"/>
    <x v="4"/>
    <x v="3"/>
    <x v="125"/>
    <x v="126"/>
    <n v="1"/>
    <n v="4"/>
  </r>
  <r>
    <s v="2022"/>
    <x v="0"/>
    <s v="LS1"/>
    <x v="4"/>
    <x v="3"/>
    <x v="126"/>
    <x v="127"/>
    <n v="1"/>
    <n v="13"/>
  </r>
  <r>
    <s v="2022"/>
    <x v="0"/>
    <s v="LS1"/>
    <x v="4"/>
    <x v="3"/>
    <x v="127"/>
    <x v="128"/>
    <n v="3"/>
    <n v="1"/>
  </r>
  <r>
    <s v="2022"/>
    <x v="0"/>
    <s v="LS1"/>
    <x v="4"/>
    <x v="3"/>
    <x v="128"/>
    <x v="129"/>
    <n v="2"/>
    <n v="11"/>
  </r>
  <r>
    <s v="2022"/>
    <x v="0"/>
    <s v="LS1"/>
    <x v="4"/>
    <x v="3"/>
    <x v="129"/>
    <x v="130"/>
    <n v="1"/>
    <n v="4"/>
  </r>
  <r>
    <s v="2022"/>
    <x v="0"/>
    <s v="LS1"/>
    <x v="4"/>
    <x v="4"/>
    <x v="130"/>
    <x v="131"/>
    <n v="8"/>
    <n v="1"/>
  </r>
  <r>
    <s v="2022"/>
    <x v="0"/>
    <s v="LS1"/>
    <x v="4"/>
    <x v="4"/>
    <x v="131"/>
    <x v="132"/>
    <n v="7"/>
    <n v="10.000999999999999"/>
  </r>
  <r>
    <s v="2022"/>
    <x v="0"/>
    <s v="LS1"/>
    <x v="4"/>
    <x v="4"/>
    <x v="132"/>
    <x v="133"/>
    <n v="1"/>
    <n v="0"/>
  </r>
  <r>
    <s v="2022"/>
    <x v="0"/>
    <s v="LS1"/>
    <x v="4"/>
    <x v="4"/>
    <x v="133"/>
    <x v="134"/>
    <n v="1"/>
    <n v="0"/>
  </r>
  <r>
    <s v="2022"/>
    <x v="0"/>
    <s v="LS1"/>
    <x v="4"/>
    <x v="4"/>
    <x v="134"/>
    <x v="135"/>
    <n v="2"/>
    <n v="0"/>
  </r>
  <r>
    <s v="2022"/>
    <x v="0"/>
    <s v="LS1"/>
    <x v="4"/>
    <x v="4"/>
    <x v="135"/>
    <x v="136"/>
    <n v="1"/>
    <n v="0"/>
  </r>
  <r>
    <s v="2022"/>
    <x v="0"/>
    <s v="LS1"/>
    <x v="4"/>
    <x v="4"/>
    <x v="136"/>
    <x v="137"/>
    <n v="5"/>
    <n v="0.78800000000000003"/>
  </r>
  <r>
    <s v="2022"/>
    <x v="0"/>
    <s v="LS2"/>
    <x v="1"/>
    <x v="6"/>
    <x v="71"/>
    <x v="71"/>
    <n v="6"/>
    <m/>
  </r>
  <r>
    <s v="2022"/>
    <x v="0"/>
    <s v="LS2"/>
    <x v="5"/>
    <x v="11"/>
    <x v="71"/>
    <x v="71"/>
    <n v="6"/>
    <m/>
  </r>
  <r>
    <s v="2022"/>
    <x v="1"/>
    <s v="LS1"/>
    <x v="0"/>
    <x v="0"/>
    <x v="0"/>
    <x v="0"/>
    <n v="369"/>
    <n v="2394.4070000000002"/>
  </r>
  <r>
    <s v="2022"/>
    <x v="1"/>
    <s v="LS1"/>
    <x v="0"/>
    <x v="0"/>
    <x v="1"/>
    <x v="1"/>
    <n v="15235"/>
    <n v="12486.493"/>
  </r>
  <r>
    <s v="2022"/>
    <x v="1"/>
    <s v="LS1"/>
    <x v="0"/>
    <x v="0"/>
    <x v="2"/>
    <x v="2"/>
    <n v="128"/>
    <n v="984.19500000000005"/>
  </r>
  <r>
    <s v="2022"/>
    <x v="1"/>
    <s v="LS1"/>
    <x v="0"/>
    <x v="0"/>
    <x v="3"/>
    <x v="3"/>
    <n v="1"/>
    <n v="0"/>
  </r>
  <r>
    <s v="2022"/>
    <x v="1"/>
    <s v="LS1"/>
    <x v="0"/>
    <x v="0"/>
    <x v="4"/>
    <x v="4"/>
    <n v="631"/>
    <n v="4783.7669999999998"/>
  </r>
  <r>
    <s v="2022"/>
    <x v="1"/>
    <s v="LS1"/>
    <x v="0"/>
    <x v="0"/>
    <x v="5"/>
    <x v="5"/>
    <n v="93"/>
    <n v="262.55200000000002"/>
  </r>
  <r>
    <s v="2022"/>
    <x v="1"/>
    <s v="LS1"/>
    <x v="0"/>
    <x v="0"/>
    <x v="6"/>
    <x v="6"/>
    <n v="4608"/>
    <n v="3776.288"/>
  </r>
  <r>
    <s v="2022"/>
    <x v="1"/>
    <s v="LS1"/>
    <x v="0"/>
    <x v="0"/>
    <x v="7"/>
    <x v="7"/>
    <n v="3375"/>
    <n v="3523.145"/>
  </r>
  <r>
    <s v="2022"/>
    <x v="1"/>
    <s v="LS1"/>
    <x v="0"/>
    <x v="0"/>
    <x v="8"/>
    <x v="8"/>
    <n v="539"/>
    <n v="360.95600000000002"/>
  </r>
  <r>
    <s v="2022"/>
    <x v="1"/>
    <s v="LS1"/>
    <x v="0"/>
    <x v="0"/>
    <x v="9"/>
    <x v="9"/>
    <n v="98"/>
    <n v="405.23599999999999"/>
  </r>
  <r>
    <s v="2022"/>
    <x v="1"/>
    <s v="LS1"/>
    <x v="0"/>
    <x v="0"/>
    <x v="10"/>
    <x v="10"/>
    <n v="3273"/>
    <n v="2263.2750000000001"/>
  </r>
  <r>
    <s v="2022"/>
    <x v="1"/>
    <s v="LS1"/>
    <x v="0"/>
    <x v="0"/>
    <x v="11"/>
    <x v="11"/>
    <n v="862"/>
    <n v="625.50900000000001"/>
  </r>
  <r>
    <s v="2022"/>
    <x v="1"/>
    <s v="LS1"/>
    <x v="0"/>
    <x v="0"/>
    <x v="12"/>
    <x v="12"/>
    <n v="74"/>
    <n v="69.006"/>
  </r>
  <r>
    <s v="2022"/>
    <x v="1"/>
    <s v="LS1"/>
    <x v="0"/>
    <x v="0"/>
    <x v="13"/>
    <x v="13"/>
    <n v="113"/>
    <n v="144.45099999999999"/>
  </r>
  <r>
    <s v="2022"/>
    <x v="1"/>
    <s v="LS1"/>
    <x v="0"/>
    <x v="0"/>
    <x v="14"/>
    <x v="14"/>
    <n v="4306"/>
    <n v="1874.6869999999999"/>
  </r>
  <r>
    <s v="2022"/>
    <x v="1"/>
    <s v="LS1"/>
    <x v="0"/>
    <x v="0"/>
    <x v="15"/>
    <x v="15"/>
    <n v="48"/>
    <n v="1"/>
  </r>
  <r>
    <s v="2022"/>
    <x v="1"/>
    <s v="LS1"/>
    <x v="0"/>
    <x v="0"/>
    <x v="16"/>
    <x v="16"/>
    <n v="323"/>
    <n v="1220.01"/>
  </r>
  <r>
    <s v="2022"/>
    <x v="1"/>
    <s v="LS1"/>
    <x v="0"/>
    <x v="0"/>
    <x v="17"/>
    <x v="17"/>
    <n v="7352"/>
    <n v="4335.9040000000005"/>
  </r>
  <r>
    <s v="2022"/>
    <x v="1"/>
    <s v="LS1"/>
    <x v="0"/>
    <x v="1"/>
    <x v="18"/>
    <x v="18"/>
    <n v="1"/>
    <n v="24"/>
  </r>
  <r>
    <s v="2022"/>
    <x v="1"/>
    <s v="LS1"/>
    <x v="0"/>
    <x v="2"/>
    <x v="19"/>
    <x v="19"/>
    <n v="3818"/>
    <n v="12228.879000000001"/>
  </r>
  <r>
    <s v="2022"/>
    <x v="1"/>
    <s v="LS1"/>
    <x v="0"/>
    <x v="2"/>
    <x v="20"/>
    <x v="20"/>
    <n v="324"/>
    <n v="1733.3"/>
  </r>
  <r>
    <s v="2022"/>
    <x v="1"/>
    <s v="LS1"/>
    <x v="0"/>
    <x v="2"/>
    <x v="21"/>
    <x v="21"/>
    <n v="17"/>
    <n v="202.001"/>
  </r>
  <r>
    <s v="2022"/>
    <x v="1"/>
    <s v="LS1"/>
    <x v="0"/>
    <x v="2"/>
    <x v="22"/>
    <x v="22"/>
    <n v="2782"/>
    <n v="14653.495000000001"/>
  </r>
  <r>
    <s v="2022"/>
    <x v="1"/>
    <s v="LS1"/>
    <x v="0"/>
    <x v="2"/>
    <x v="23"/>
    <x v="23"/>
    <n v="3079"/>
    <n v="12752.204"/>
  </r>
  <r>
    <s v="2022"/>
    <x v="1"/>
    <s v="LS1"/>
    <x v="0"/>
    <x v="2"/>
    <x v="24"/>
    <x v="24"/>
    <n v="1240"/>
    <n v="2488.0549999999998"/>
  </r>
  <r>
    <s v="2022"/>
    <x v="1"/>
    <s v="LS1"/>
    <x v="0"/>
    <x v="2"/>
    <x v="25"/>
    <x v="25"/>
    <n v="110"/>
    <n v="469.53300000000002"/>
  </r>
  <r>
    <s v="2022"/>
    <x v="1"/>
    <s v="LS1"/>
    <x v="0"/>
    <x v="2"/>
    <x v="26"/>
    <x v="26"/>
    <n v="545"/>
    <n v="3844.2629999999999"/>
  </r>
  <r>
    <s v="2022"/>
    <x v="1"/>
    <s v="LS1"/>
    <x v="0"/>
    <x v="2"/>
    <x v="27"/>
    <x v="27"/>
    <n v="520"/>
    <n v="1060.6300000000001"/>
  </r>
  <r>
    <s v="2022"/>
    <x v="1"/>
    <s v="LS1"/>
    <x v="0"/>
    <x v="2"/>
    <x v="28"/>
    <x v="28"/>
    <n v="316"/>
    <n v="3055.89"/>
  </r>
  <r>
    <s v="2022"/>
    <x v="1"/>
    <s v="LS1"/>
    <x v="0"/>
    <x v="2"/>
    <x v="29"/>
    <x v="29"/>
    <n v="7635"/>
    <n v="10872.391"/>
  </r>
  <r>
    <s v="2022"/>
    <x v="1"/>
    <s v="LS1"/>
    <x v="0"/>
    <x v="2"/>
    <x v="30"/>
    <x v="30"/>
    <n v="535"/>
    <n v="2093.337"/>
  </r>
  <r>
    <s v="2022"/>
    <x v="1"/>
    <s v="LS1"/>
    <x v="0"/>
    <x v="2"/>
    <x v="31"/>
    <x v="31"/>
    <n v="16"/>
    <n v="38.9"/>
  </r>
  <r>
    <s v="2022"/>
    <x v="1"/>
    <s v="LS1"/>
    <x v="0"/>
    <x v="2"/>
    <x v="32"/>
    <x v="32"/>
    <n v="140"/>
    <n v="1568.8"/>
  </r>
  <r>
    <s v="2022"/>
    <x v="1"/>
    <s v="LS1"/>
    <x v="0"/>
    <x v="2"/>
    <x v="33"/>
    <x v="33"/>
    <n v="418"/>
    <n v="6063.8320000000003"/>
  </r>
  <r>
    <s v="2022"/>
    <x v="1"/>
    <s v="LS1"/>
    <x v="0"/>
    <x v="2"/>
    <x v="34"/>
    <x v="34"/>
    <n v="12417"/>
    <n v="80582.073000000004"/>
  </r>
  <r>
    <s v="2022"/>
    <x v="1"/>
    <s v="LS1"/>
    <x v="0"/>
    <x v="2"/>
    <x v="35"/>
    <x v="35"/>
    <n v="1035"/>
    <n v="21738.814999999999"/>
  </r>
  <r>
    <s v="2022"/>
    <x v="1"/>
    <s v="LS1"/>
    <x v="0"/>
    <x v="2"/>
    <x v="36"/>
    <x v="36"/>
    <n v="11"/>
    <n v="51"/>
  </r>
  <r>
    <s v="2022"/>
    <x v="1"/>
    <s v="LS1"/>
    <x v="0"/>
    <x v="2"/>
    <x v="37"/>
    <x v="37"/>
    <n v="28"/>
    <n v="449.07299999999998"/>
  </r>
  <r>
    <s v="2022"/>
    <x v="1"/>
    <s v="LS1"/>
    <x v="0"/>
    <x v="2"/>
    <x v="38"/>
    <x v="38"/>
    <n v="335"/>
    <n v="4056.7649999999999"/>
  </r>
  <r>
    <s v="2022"/>
    <x v="1"/>
    <s v="LS1"/>
    <x v="0"/>
    <x v="2"/>
    <x v="39"/>
    <x v="39"/>
    <n v="133"/>
    <n v="1967.7429999999999"/>
  </r>
  <r>
    <s v="2022"/>
    <x v="1"/>
    <s v="LS1"/>
    <x v="0"/>
    <x v="3"/>
    <x v="40"/>
    <x v="40"/>
    <n v="15"/>
    <n v="190.99700000000001"/>
  </r>
  <r>
    <s v="2022"/>
    <x v="1"/>
    <s v="LS1"/>
    <x v="0"/>
    <x v="3"/>
    <x v="41"/>
    <x v="41"/>
    <n v="21"/>
    <n v="30.001999999999999"/>
  </r>
  <r>
    <s v="2022"/>
    <x v="1"/>
    <s v="LS1"/>
    <x v="0"/>
    <x v="3"/>
    <x v="42"/>
    <x v="42"/>
    <n v="295"/>
    <n v="2568.7809999999999"/>
  </r>
  <r>
    <s v="2022"/>
    <x v="1"/>
    <s v="LS1"/>
    <x v="0"/>
    <x v="3"/>
    <x v="43"/>
    <x v="43"/>
    <n v="44"/>
    <n v="172"/>
  </r>
  <r>
    <s v="2022"/>
    <x v="1"/>
    <s v="LS1"/>
    <x v="0"/>
    <x v="3"/>
    <x v="44"/>
    <x v="44"/>
    <n v="140"/>
    <n v="446.44400000000002"/>
  </r>
  <r>
    <s v="2022"/>
    <x v="1"/>
    <s v="LS1"/>
    <x v="0"/>
    <x v="3"/>
    <x v="45"/>
    <x v="45"/>
    <n v="19"/>
    <n v="32.545000000000002"/>
  </r>
  <r>
    <s v="2022"/>
    <x v="1"/>
    <s v="LS1"/>
    <x v="0"/>
    <x v="3"/>
    <x v="46"/>
    <x v="46"/>
    <n v="110"/>
    <n v="703.79300000000001"/>
  </r>
  <r>
    <s v="2022"/>
    <x v="1"/>
    <s v="LS1"/>
    <x v="0"/>
    <x v="3"/>
    <x v="47"/>
    <x v="47"/>
    <n v="241"/>
    <n v="2141.3670000000002"/>
  </r>
  <r>
    <s v="2022"/>
    <x v="1"/>
    <s v="LS1"/>
    <x v="0"/>
    <x v="3"/>
    <x v="48"/>
    <x v="48"/>
    <n v="99"/>
    <n v="210.03700000000001"/>
  </r>
  <r>
    <s v="2022"/>
    <x v="1"/>
    <s v="LS1"/>
    <x v="0"/>
    <x v="3"/>
    <x v="49"/>
    <x v="49"/>
    <n v="13"/>
    <n v="60.485999999999997"/>
  </r>
  <r>
    <s v="2022"/>
    <x v="1"/>
    <s v="LS1"/>
    <x v="0"/>
    <x v="3"/>
    <x v="50"/>
    <x v="50"/>
    <n v="620"/>
    <n v="5957.3119999999999"/>
  </r>
  <r>
    <s v="2022"/>
    <x v="1"/>
    <s v="LS1"/>
    <x v="0"/>
    <x v="3"/>
    <x v="51"/>
    <x v="51"/>
    <n v="14"/>
    <n v="21.931000000000001"/>
  </r>
  <r>
    <s v="2022"/>
    <x v="1"/>
    <s v="LS1"/>
    <x v="0"/>
    <x v="3"/>
    <x v="52"/>
    <x v="52"/>
    <n v="403"/>
    <n v="1289.0730000000001"/>
  </r>
  <r>
    <s v="2022"/>
    <x v="1"/>
    <s v="LS1"/>
    <x v="0"/>
    <x v="3"/>
    <x v="53"/>
    <x v="53"/>
    <n v="619"/>
    <n v="1597.847"/>
  </r>
  <r>
    <s v="2022"/>
    <x v="1"/>
    <s v="LS1"/>
    <x v="0"/>
    <x v="3"/>
    <x v="54"/>
    <x v="54"/>
    <n v="36"/>
    <n v="667.01099999999997"/>
  </r>
  <r>
    <s v="2022"/>
    <x v="1"/>
    <s v="LS1"/>
    <x v="0"/>
    <x v="3"/>
    <x v="55"/>
    <x v="55"/>
    <n v="139"/>
    <n v="3266.3580000000002"/>
  </r>
  <r>
    <s v="2022"/>
    <x v="1"/>
    <s v="LS1"/>
    <x v="0"/>
    <x v="3"/>
    <x v="56"/>
    <x v="56"/>
    <n v="66"/>
    <n v="1138.1030000000001"/>
  </r>
  <r>
    <s v="2022"/>
    <x v="1"/>
    <s v="LS1"/>
    <x v="0"/>
    <x v="4"/>
    <x v="57"/>
    <x v="57"/>
    <n v="748"/>
    <n v="215.916"/>
  </r>
  <r>
    <s v="2022"/>
    <x v="1"/>
    <s v="LS1"/>
    <x v="0"/>
    <x v="4"/>
    <x v="58"/>
    <x v="58"/>
    <n v="612"/>
    <n v="316.37900000000002"/>
  </r>
  <r>
    <s v="2022"/>
    <x v="1"/>
    <s v="LS1"/>
    <x v="0"/>
    <x v="4"/>
    <x v="59"/>
    <x v="59"/>
    <n v="7"/>
    <n v="3.004"/>
  </r>
  <r>
    <s v="2022"/>
    <x v="1"/>
    <s v="LS1"/>
    <x v="0"/>
    <x v="4"/>
    <x v="60"/>
    <x v="60"/>
    <n v="17"/>
    <n v="29.753"/>
  </r>
  <r>
    <s v="2022"/>
    <x v="1"/>
    <s v="LS1"/>
    <x v="0"/>
    <x v="4"/>
    <x v="61"/>
    <x v="61"/>
    <n v="3"/>
    <n v="0"/>
  </r>
  <r>
    <s v="2022"/>
    <x v="1"/>
    <s v="LS1"/>
    <x v="0"/>
    <x v="4"/>
    <x v="62"/>
    <x v="62"/>
    <n v="46"/>
    <n v="161.58500000000001"/>
  </r>
  <r>
    <s v="2022"/>
    <x v="1"/>
    <s v="LS1"/>
    <x v="0"/>
    <x v="4"/>
    <x v="63"/>
    <x v="63"/>
    <n v="65"/>
    <n v="245.23599999999999"/>
  </r>
  <r>
    <s v="2022"/>
    <x v="1"/>
    <s v="LS1"/>
    <x v="0"/>
    <x v="4"/>
    <x v="64"/>
    <x v="64"/>
    <n v="3"/>
    <n v="0"/>
  </r>
  <r>
    <s v="2022"/>
    <x v="1"/>
    <s v="LS1"/>
    <x v="0"/>
    <x v="4"/>
    <x v="65"/>
    <x v="65"/>
    <n v="40"/>
    <n v="8.0020000000000007"/>
  </r>
  <r>
    <s v="2022"/>
    <x v="1"/>
    <s v="LS1"/>
    <x v="0"/>
    <x v="4"/>
    <x v="66"/>
    <x v="66"/>
    <n v="42"/>
    <n v="15"/>
  </r>
  <r>
    <s v="2022"/>
    <x v="1"/>
    <s v="LS1"/>
    <x v="0"/>
    <x v="4"/>
    <x v="67"/>
    <x v="67"/>
    <n v="79"/>
    <n v="35.356999999999999"/>
  </r>
  <r>
    <s v="2022"/>
    <x v="1"/>
    <s v="LS1"/>
    <x v="0"/>
    <x v="4"/>
    <x v="68"/>
    <x v="68"/>
    <n v="207"/>
    <n v="81.945999999999998"/>
  </r>
  <r>
    <s v="2022"/>
    <x v="1"/>
    <s v="LS1"/>
    <x v="0"/>
    <x v="4"/>
    <x v="69"/>
    <x v="69"/>
    <n v="484"/>
    <n v="226.90700000000001"/>
  </r>
  <r>
    <s v="2022"/>
    <x v="1"/>
    <s v="LS1"/>
    <x v="0"/>
    <x v="4"/>
    <x v="70"/>
    <x v="70"/>
    <n v="539"/>
    <n v="383.78"/>
  </r>
  <r>
    <s v="2022"/>
    <x v="1"/>
    <s v="LS1"/>
    <x v="1"/>
    <x v="5"/>
    <x v="71"/>
    <x v="71"/>
    <n v="223"/>
    <m/>
  </r>
  <r>
    <s v="2022"/>
    <x v="1"/>
    <s v="LS1"/>
    <x v="1"/>
    <x v="6"/>
    <x v="71"/>
    <x v="71"/>
    <n v="40050"/>
    <m/>
  </r>
  <r>
    <s v="2022"/>
    <x v="1"/>
    <s v="LS1"/>
    <x v="2"/>
    <x v="7"/>
    <x v="72"/>
    <x v="72"/>
    <n v="43"/>
    <n v="261.00099999999998"/>
  </r>
  <r>
    <s v="2022"/>
    <x v="1"/>
    <s v="LS1"/>
    <x v="2"/>
    <x v="8"/>
    <x v="73"/>
    <x v="73"/>
    <n v="9"/>
    <n v="10"/>
  </r>
  <r>
    <s v="2022"/>
    <x v="1"/>
    <s v="LS1"/>
    <x v="3"/>
    <x v="9"/>
    <x v="74"/>
    <x v="74"/>
    <n v="32"/>
    <n v="31"/>
  </r>
  <r>
    <s v="2022"/>
    <x v="1"/>
    <s v="LS1"/>
    <x v="3"/>
    <x v="9"/>
    <x v="74"/>
    <x v="75"/>
    <n v="11309"/>
    <n v="16503.025000000001"/>
  </r>
  <r>
    <s v="2022"/>
    <x v="1"/>
    <s v="LS1"/>
    <x v="3"/>
    <x v="9"/>
    <x v="75"/>
    <x v="76"/>
    <n v="1223"/>
    <n v="4606.9759999999997"/>
  </r>
  <r>
    <s v="2022"/>
    <x v="1"/>
    <s v="LS1"/>
    <x v="3"/>
    <x v="9"/>
    <x v="76"/>
    <x v="77"/>
    <n v="6648"/>
    <n v="18672.544000000002"/>
  </r>
  <r>
    <s v="2022"/>
    <x v="1"/>
    <s v="LS1"/>
    <x v="3"/>
    <x v="9"/>
    <x v="77"/>
    <x v="78"/>
    <n v="743"/>
    <n v="1702.9739999999999"/>
  </r>
  <r>
    <s v="2022"/>
    <x v="1"/>
    <s v="LS1"/>
    <x v="3"/>
    <x v="9"/>
    <x v="78"/>
    <x v="79"/>
    <n v="295"/>
    <n v="1087.463"/>
  </r>
  <r>
    <s v="2022"/>
    <x v="1"/>
    <s v="LS1"/>
    <x v="3"/>
    <x v="10"/>
    <x v="79"/>
    <x v="80"/>
    <n v="14"/>
    <n v="33.002000000000002"/>
  </r>
  <r>
    <s v="2022"/>
    <x v="1"/>
    <s v="LS1"/>
    <x v="3"/>
    <x v="10"/>
    <x v="80"/>
    <x v="81"/>
    <n v="27"/>
    <n v="87.001000000000005"/>
  </r>
  <r>
    <s v="2022"/>
    <x v="1"/>
    <s v="LS1"/>
    <x v="3"/>
    <x v="10"/>
    <x v="81"/>
    <x v="82"/>
    <n v="8"/>
    <n v="112.001"/>
  </r>
  <r>
    <s v="2022"/>
    <x v="1"/>
    <s v="LS1"/>
    <x v="3"/>
    <x v="10"/>
    <x v="82"/>
    <x v="83"/>
    <n v="78"/>
    <n v="371.71899999999999"/>
  </r>
  <r>
    <s v="2022"/>
    <x v="1"/>
    <s v="LS1"/>
    <x v="3"/>
    <x v="10"/>
    <x v="83"/>
    <x v="84"/>
    <n v="18"/>
    <n v="690.904"/>
  </r>
  <r>
    <s v="2022"/>
    <x v="1"/>
    <s v="LS1"/>
    <x v="3"/>
    <x v="10"/>
    <x v="84"/>
    <x v="85"/>
    <n v="19"/>
    <n v="2489.9349999999999"/>
  </r>
  <r>
    <s v="2022"/>
    <x v="1"/>
    <s v="LS1"/>
    <x v="3"/>
    <x v="10"/>
    <x v="85"/>
    <x v="86"/>
    <n v="8"/>
    <n v="132.46700000000001"/>
  </r>
  <r>
    <s v="2022"/>
    <x v="1"/>
    <s v="LS1"/>
    <x v="3"/>
    <x v="10"/>
    <x v="86"/>
    <x v="87"/>
    <n v="591"/>
    <n v="4345.25"/>
  </r>
  <r>
    <s v="2022"/>
    <x v="1"/>
    <s v="LS1"/>
    <x v="3"/>
    <x v="10"/>
    <x v="87"/>
    <x v="88"/>
    <n v="1200"/>
    <n v="30787.207999999999"/>
  </r>
  <r>
    <s v="2022"/>
    <x v="1"/>
    <s v="LS1"/>
    <x v="3"/>
    <x v="10"/>
    <x v="88"/>
    <x v="89"/>
    <n v="1170"/>
    <n v="14415.147999999999"/>
  </r>
  <r>
    <s v="2022"/>
    <x v="1"/>
    <s v="LS1"/>
    <x v="3"/>
    <x v="10"/>
    <x v="89"/>
    <x v="90"/>
    <n v="508"/>
    <n v="3869.8789999999999"/>
  </r>
  <r>
    <s v="2022"/>
    <x v="1"/>
    <s v="LS1"/>
    <x v="3"/>
    <x v="10"/>
    <x v="90"/>
    <x v="91"/>
    <n v="105"/>
    <n v="1376.5260000000001"/>
  </r>
  <r>
    <s v="2022"/>
    <x v="1"/>
    <s v="LS1"/>
    <x v="3"/>
    <x v="10"/>
    <x v="91"/>
    <x v="92"/>
    <n v="5"/>
    <n v="341.00400000000002"/>
  </r>
  <r>
    <s v="2022"/>
    <x v="1"/>
    <s v="LS1"/>
    <x v="3"/>
    <x v="10"/>
    <x v="92"/>
    <x v="93"/>
    <n v="8"/>
    <n v="91.192999999999998"/>
  </r>
  <r>
    <s v="2022"/>
    <x v="1"/>
    <s v="LS1"/>
    <x v="3"/>
    <x v="10"/>
    <x v="93"/>
    <x v="94"/>
    <n v="187"/>
    <n v="1574.539"/>
  </r>
  <r>
    <s v="2022"/>
    <x v="1"/>
    <s v="LS1"/>
    <x v="3"/>
    <x v="10"/>
    <x v="94"/>
    <x v="95"/>
    <n v="4"/>
    <n v="47"/>
  </r>
  <r>
    <s v="2022"/>
    <x v="1"/>
    <s v="LS1"/>
    <x v="3"/>
    <x v="10"/>
    <x v="95"/>
    <x v="96"/>
    <n v="8"/>
    <n v="22"/>
  </r>
  <r>
    <s v="2022"/>
    <x v="1"/>
    <s v="LS1"/>
    <x v="3"/>
    <x v="10"/>
    <x v="96"/>
    <x v="97"/>
    <n v="649"/>
    <n v="20805.148000000001"/>
  </r>
  <r>
    <s v="2022"/>
    <x v="1"/>
    <s v="LS1"/>
    <x v="3"/>
    <x v="10"/>
    <x v="97"/>
    <x v="98"/>
    <n v="15"/>
    <n v="117"/>
  </r>
  <r>
    <s v="2022"/>
    <x v="1"/>
    <s v="LS1"/>
    <x v="3"/>
    <x v="10"/>
    <x v="98"/>
    <x v="99"/>
    <n v="129"/>
    <n v="3270.8679999999999"/>
  </r>
  <r>
    <s v="2022"/>
    <x v="1"/>
    <s v="LS1"/>
    <x v="3"/>
    <x v="10"/>
    <x v="99"/>
    <x v="100"/>
    <n v="17"/>
    <n v="141.41499999999999"/>
  </r>
  <r>
    <s v="2022"/>
    <x v="1"/>
    <s v="LS1"/>
    <x v="3"/>
    <x v="10"/>
    <x v="100"/>
    <x v="101"/>
    <n v="19"/>
    <n v="148.00200000000001"/>
  </r>
  <r>
    <s v="2022"/>
    <x v="1"/>
    <s v="LS1"/>
    <x v="3"/>
    <x v="10"/>
    <x v="101"/>
    <x v="102"/>
    <n v="2"/>
    <n v="48"/>
  </r>
  <r>
    <s v="2022"/>
    <x v="1"/>
    <s v="LS1"/>
    <x v="3"/>
    <x v="10"/>
    <x v="102"/>
    <x v="103"/>
    <n v="353"/>
    <n v="4056.415"/>
  </r>
  <r>
    <s v="2022"/>
    <x v="1"/>
    <s v="LS1"/>
    <x v="3"/>
    <x v="10"/>
    <x v="103"/>
    <x v="104"/>
    <n v="45"/>
    <n v="1007.002"/>
  </r>
  <r>
    <s v="2022"/>
    <x v="1"/>
    <s v="LS1"/>
    <x v="3"/>
    <x v="10"/>
    <x v="104"/>
    <x v="105"/>
    <n v="41"/>
    <n v="485.00200000000001"/>
  </r>
  <r>
    <s v="2022"/>
    <x v="1"/>
    <s v="LS1"/>
    <x v="3"/>
    <x v="10"/>
    <x v="105"/>
    <x v="106"/>
    <n v="498"/>
    <n v="4905.2790000000005"/>
  </r>
  <r>
    <s v="2022"/>
    <x v="1"/>
    <s v="LS1"/>
    <x v="3"/>
    <x v="10"/>
    <x v="106"/>
    <x v="107"/>
    <n v="742"/>
    <n v="17120.228999999999"/>
  </r>
  <r>
    <s v="2022"/>
    <x v="1"/>
    <s v="LS1"/>
    <x v="4"/>
    <x v="0"/>
    <x v="107"/>
    <x v="108"/>
    <n v="1"/>
    <n v="0"/>
  </r>
  <r>
    <s v="2022"/>
    <x v="1"/>
    <s v="LS1"/>
    <x v="4"/>
    <x v="0"/>
    <x v="108"/>
    <x v="109"/>
    <n v="3"/>
    <n v="0"/>
  </r>
  <r>
    <s v="2022"/>
    <x v="1"/>
    <s v="LS1"/>
    <x v="4"/>
    <x v="0"/>
    <x v="109"/>
    <x v="110"/>
    <n v="1"/>
    <n v="0"/>
  </r>
  <r>
    <s v="2022"/>
    <x v="1"/>
    <s v="LS1"/>
    <x v="4"/>
    <x v="0"/>
    <x v="110"/>
    <x v="111"/>
    <n v="5"/>
    <n v="5"/>
  </r>
  <r>
    <s v="2022"/>
    <x v="1"/>
    <s v="LS1"/>
    <x v="4"/>
    <x v="0"/>
    <x v="111"/>
    <x v="112"/>
    <n v="1"/>
    <n v="0"/>
  </r>
  <r>
    <s v="2022"/>
    <x v="1"/>
    <s v="LS1"/>
    <x v="4"/>
    <x v="0"/>
    <x v="112"/>
    <x v="113"/>
    <n v="5"/>
    <n v="0"/>
  </r>
  <r>
    <s v="2022"/>
    <x v="1"/>
    <s v="LS1"/>
    <x v="4"/>
    <x v="0"/>
    <x v="113"/>
    <x v="114"/>
    <n v="1"/>
    <n v="0"/>
  </r>
  <r>
    <s v="2022"/>
    <x v="1"/>
    <s v="LS1"/>
    <x v="4"/>
    <x v="0"/>
    <x v="114"/>
    <x v="115"/>
    <n v="2"/>
    <n v="1.375"/>
  </r>
  <r>
    <s v="2022"/>
    <x v="1"/>
    <s v="LS1"/>
    <x v="4"/>
    <x v="0"/>
    <x v="115"/>
    <x v="116"/>
    <n v="1"/>
    <n v="0"/>
  </r>
  <r>
    <s v="2022"/>
    <x v="1"/>
    <s v="LS1"/>
    <x v="4"/>
    <x v="2"/>
    <x v="116"/>
    <x v="117"/>
    <n v="6"/>
    <n v="8.6210000000000004"/>
  </r>
  <r>
    <s v="2022"/>
    <x v="1"/>
    <s v="LS1"/>
    <x v="4"/>
    <x v="2"/>
    <x v="117"/>
    <x v="118"/>
    <n v="45"/>
    <n v="64.956000000000003"/>
  </r>
  <r>
    <s v="2022"/>
    <x v="1"/>
    <s v="LS1"/>
    <x v="4"/>
    <x v="2"/>
    <x v="118"/>
    <x v="119"/>
    <n v="2"/>
    <n v="7"/>
  </r>
  <r>
    <s v="2022"/>
    <x v="1"/>
    <s v="LS1"/>
    <x v="4"/>
    <x v="2"/>
    <x v="119"/>
    <x v="120"/>
    <n v="3"/>
    <n v="1.625"/>
  </r>
  <r>
    <s v="2022"/>
    <x v="1"/>
    <s v="LS1"/>
    <x v="4"/>
    <x v="2"/>
    <x v="120"/>
    <x v="121"/>
    <n v="4"/>
    <n v="3.0009999999999999"/>
  </r>
  <r>
    <s v="2022"/>
    <x v="1"/>
    <s v="LS1"/>
    <x v="4"/>
    <x v="2"/>
    <x v="121"/>
    <x v="122"/>
    <n v="22"/>
    <n v="16.010000000000002"/>
  </r>
  <r>
    <s v="2022"/>
    <x v="1"/>
    <s v="LS1"/>
    <x v="4"/>
    <x v="2"/>
    <x v="122"/>
    <x v="123"/>
    <n v="5"/>
    <n v="33"/>
  </r>
  <r>
    <s v="2022"/>
    <x v="1"/>
    <s v="LS1"/>
    <x v="4"/>
    <x v="2"/>
    <x v="123"/>
    <x v="124"/>
    <n v="1"/>
    <n v="0"/>
  </r>
  <r>
    <s v="2022"/>
    <x v="1"/>
    <s v="LS1"/>
    <x v="4"/>
    <x v="2"/>
    <x v="137"/>
    <x v="138"/>
    <n v="1"/>
    <n v="0.63300000000000001"/>
  </r>
  <r>
    <s v="2022"/>
    <x v="1"/>
    <s v="LS1"/>
    <x v="4"/>
    <x v="2"/>
    <x v="124"/>
    <x v="125"/>
    <n v="24"/>
    <n v="42"/>
  </r>
  <r>
    <s v="2022"/>
    <x v="1"/>
    <s v="LS1"/>
    <x v="4"/>
    <x v="3"/>
    <x v="125"/>
    <x v="126"/>
    <n v="1"/>
    <n v="4"/>
  </r>
  <r>
    <s v="2022"/>
    <x v="1"/>
    <s v="LS1"/>
    <x v="4"/>
    <x v="3"/>
    <x v="126"/>
    <x v="127"/>
    <n v="1"/>
    <n v="13"/>
  </r>
  <r>
    <s v="2022"/>
    <x v="1"/>
    <s v="LS1"/>
    <x v="4"/>
    <x v="3"/>
    <x v="127"/>
    <x v="128"/>
    <n v="3"/>
    <n v="1"/>
  </r>
  <r>
    <s v="2022"/>
    <x v="1"/>
    <s v="LS1"/>
    <x v="4"/>
    <x v="3"/>
    <x v="128"/>
    <x v="129"/>
    <n v="2"/>
    <n v="8"/>
  </r>
  <r>
    <s v="2022"/>
    <x v="1"/>
    <s v="LS1"/>
    <x v="4"/>
    <x v="3"/>
    <x v="129"/>
    <x v="130"/>
    <n v="1"/>
    <n v="4"/>
  </r>
  <r>
    <s v="2022"/>
    <x v="1"/>
    <s v="LS1"/>
    <x v="4"/>
    <x v="4"/>
    <x v="130"/>
    <x v="131"/>
    <n v="8"/>
    <n v="1"/>
  </r>
  <r>
    <s v="2022"/>
    <x v="1"/>
    <s v="LS1"/>
    <x v="4"/>
    <x v="4"/>
    <x v="131"/>
    <x v="132"/>
    <n v="7"/>
    <n v="10"/>
  </r>
  <r>
    <s v="2022"/>
    <x v="1"/>
    <s v="LS1"/>
    <x v="4"/>
    <x v="4"/>
    <x v="132"/>
    <x v="133"/>
    <n v="1"/>
    <n v="0"/>
  </r>
  <r>
    <s v="2022"/>
    <x v="1"/>
    <s v="LS1"/>
    <x v="4"/>
    <x v="4"/>
    <x v="133"/>
    <x v="134"/>
    <n v="1"/>
    <n v="0"/>
  </r>
  <r>
    <s v="2022"/>
    <x v="1"/>
    <s v="LS1"/>
    <x v="4"/>
    <x v="4"/>
    <x v="134"/>
    <x v="135"/>
    <n v="2"/>
    <n v="0"/>
  </r>
  <r>
    <s v="2022"/>
    <x v="1"/>
    <s v="LS1"/>
    <x v="4"/>
    <x v="4"/>
    <x v="135"/>
    <x v="136"/>
    <n v="1"/>
    <n v="0"/>
  </r>
  <r>
    <s v="2022"/>
    <x v="1"/>
    <s v="LS1"/>
    <x v="4"/>
    <x v="4"/>
    <x v="136"/>
    <x v="137"/>
    <n v="5"/>
    <n v="0"/>
  </r>
  <r>
    <s v="2022"/>
    <x v="1"/>
    <s v="LS2"/>
    <x v="1"/>
    <x v="6"/>
    <x v="71"/>
    <x v="71"/>
    <n v="7"/>
    <m/>
  </r>
  <r>
    <s v="2022"/>
    <x v="1"/>
    <s v="LS2"/>
    <x v="5"/>
    <x v="11"/>
    <x v="71"/>
    <x v="71"/>
    <n v="7"/>
    <m/>
  </r>
  <r>
    <s v="2022"/>
    <x v="2"/>
    <s v="LS1"/>
    <x v="0"/>
    <x v="0"/>
    <x v="0"/>
    <x v="0"/>
    <n v="369"/>
    <n v="2313.538"/>
  </r>
  <r>
    <s v="2022"/>
    <x v="2"/>
    <s v="LS1"/>
    <x v="0"/>
    <x v="0"/>
    <x v="1"/>
    <x v="1"/>
    <n v="15233"/>
    <n v="10812.135"/>
  </r>
  <r>
    <s v="2022"/>
    <x v="2"/>
    <s v="LS1"/>
    <x v="0"/>
    <x v="0"/>
    <x v="2"/>
    <x v="2"/>
    <n v="128"/>
    <n v="947.81600000000003"/>
  </r>
  <r>
    <s v="2022"/>
    <x v="2"/>
    <s v="LS1"/>
    <x v="0"/>
    <x v="0"/>
    <x v="3"/>
    <x v="3"/>
    <n v="1"/>
    <n v="0"/>
  </r>
  <r>
    <s v="2022"/>
    <x v="2"/>
    <s v="LS1"/>
    <x v="0"/>
    <x v="0"/>
    <x v="4"/>
    <x v="4"/>
    <n v="631"/>
    <n v="4693.951"/>
  </r>
  <r>
    <s v="2022"/>
    <x v="2"/>
    <s v="LS1"/>
    <x v="0"/>
    <x v="0"/>
    <x v="5"/>
    <x v="5"/>
    <n v="93"/>
    <n v="133.97900000000001"/>
  </r>
  <r>
    <s v="2022"/>
    <x v="2"/>
    <s v="LS1"/>
    <x v="0"/>
    <x v="0"/>
    <x v="6"/>
    <x v="6"/>
    <n v="4618"/>
    <n v="3413.3009999999999"/>
  </r>
  <r>
    <s v="2022"/>
    <x v="2"/>
    <s v="LS1"/>
    <x v="0"/>
    <x v="0"/>
    <x v="7"/>
    <x v="7"/>
    <n v="3378"/>
    <n v="3167.4870000000001"/>
  </r>
  <r>
    <s v="2022"/>
    <x v="2"/>
    <s v="LS1"/>
    <x v="0"/>
    <x v="0"/>
    <x v="8"/>
    <x v="8"/>
    <n v="540"/>
    <n v="352.471"/>
  </r>
  <r>
    <s v="2022"/>
    <x v="2"/>
    <s v="LS1"/>
    <x v="0"/>
    <x v="0"/>
    <x v="9"/>
    <x v="9"/>
    <n v="98"/>
    <n v="271.58300000000003"/>
  </r>
  <r>
    <s v="2022"/>
    <x v="2"/>
    <s v="LS1"/>
    <x v="0"/>
    <x v="0"/>
    <x v="10"/>
    <x v="10"/>
    <n v="3278"/>
    <n v="2164.4140000000002"/>
  </r>
  <r>
    <s v="2022"/>
    <x v="2"/>
    <s v="LS1"/>
    <x v="0"/>
    <x v="0"/>
    <x v="11"/>
    <x v="11"/>
    <n v="862"/>
    <n v="615.85699999999997"/>
  </r>
  <r>
    <s v="2022"/>
    <x v="2"/>
    <s v="LS1"/>
    <x v="0"/>
    <x v="0"/>
    <x v="12"/>
    <x v="12"/>
    <n v="74"/>
    <n v="68.861999999999995"/>
  </r>
  <r>
    <s v="2022"/>
    <x v="2"/>
    <s v="LS1"/>
    <x v="0"/>
    <x v="0"/>
    <x v="13"/>
    <x v="13"/>
    <n v="114"/>
    <n v="137.13800000000001"/>
  </r>
  <r>
    <s v="2022"/>
    <x v="2"/>
    <s v="LS1"/>
    <x v="0"/>
    <x v="0"/>
    <x v="14"/>
    <x v="14"/>
    <n v="4311"/>
    <n v="1750.98"/>
  </r>
  <r>
    <s v="2022"/>
    <x v="2"/>
    <s v="LS1"/>
    <x v="0"/>
    <x v="0"/>
    <x v="15"/>
    <x v="15"/>
    <n v="48"/>
    <n v="1"/>
  </r>
  <r>
    <s v="2022"/>
    <x v="2"/>
    <s v="LS1"/>
    <x v="0"/>
    <x v="0"/>
    <x v="16"/>
    <x v="16"/>
    <n v="324"/>
    <n v="1200.7149999999999"/>
  </r>
  <r>
    <s v="2022"/>
    <x v="2"/>
    <s v="LS1"/>
    <x v="0"/>
    <x v="0"/>
    <x v="17"/>
    <x v="17"/>
    <n v="7360"/>
    <n v="4164.4629999999997"/>
  </r>
  <r>
    <s v="2022"/>
    <x v="2"/>
    <s v="LS1"/>
    <x v="0"/>
    <x v="1"/>
    <x v="18"/>
    <x v="18"/>
    <n v="1"/>
    <n v="24"/>
  </r>
  <r>
    <s v="2022"/>
    <x v="2"/>
    <s v="LS1"/>
    <x v="0"/>
    <x v="2"/>
    <x v="19"/>
    <x v="19"/>
    <n v="3967"/>
    <n v="12435.906000000001"/>
  </r>
  <r>
    <s v="2022"/>
    <x v="2"/>
    <s v="LS1"/>
    <x v="0"/>
    <x v="2"/>
    <x v="20"/>
    <x v="20"/>
    <n v="332"/>
    <n v="1893.482"/>
  </r>
  <r>
    <s v="2022"/>
    <x v="2"/>
    <s v="LS1"/>
    <x v="0"/>
    <x v="2"/>
    <x v="21"/>
    <x v="21"/>
    <n v="17"/>
    <n v="-70"/>
  </r>
  <r>
    <s v="2022"/>
    <x v="2"/>
    <s v="LS1"/>
    <x v="0"/>
    <x v="2"/>
    <x v="22"/>
    <x v="22"/>
    <n v="2860"/>
    <n v="15088.992"/>
  </r>
  <r>
    <s v="2022"/>
    <x v="2"/>
    <s v="LS1"/>
    <x v="0"/>
    <x v="2"/>
    <x v="23"/>
    <x v="23"/>
    <n v="3140"/>
    <n v="12850.698"/>
  </r>
  <r>
    <s v="2022"/>
    <x v="2"/>
    <s v="LS1"/>
    <x v="0"/>
    <x v="2"/>
    <x v="24"/>
    <x v="24"/>
    <n v="1267"/>
    <n v="2517.8530000000001"/>
  </r>
  <r>
    <s v="2022"/>
    <x v="2"/>
    <s v="LS1"/>
    <x v="0"/>
    <x v="2"/>
    <x v="25"/>
    <x v="25"/>
    <n v="111"/>
    <n v="470.96"/>
  </r>
  <r>
    <s v="2022"/>
    <x v="2"/>
    <s v="LS1"/>
    <x v="0"/>
    <x v="2"/>
    <x v="26"/>
    <x v="26"/>
    <n v="555"/>
    <n v="3896.2159999999999"/>
  </r>
  <r>
    <s v="2022"/>
    <x v="2"/>
    <s v="LS1"/>
    <x v="0"/>
    <x v="2"/>
    <x v="27"/>
    <x v="27"/>
    <n v="527"/>
    <n v="1082.81"/>
  </r>
  <r>
    <s v="2022"/>
    <x v="2"/>
    <s v="LS1"/>
    <x v="0"/>
    <x v="2"/>
    <x v="28"/>
    <x v="28"/>
    <n v="319"/>
    <n v="3079.6109999999999"/>
  </r>
  <r>
    <s v="2022"/>
    <x v="2"/>
    <s v="LS1"/>
    <x v="0"/>
    <x v="2"/>
    <x v="29"/>
    <x v="29"/>
    <n v="7911"/>
    <n v="11195.915000000001"/>
  </r>
  <r>
    <s v="2022"/>
    <x v="2"/>
    <s v="LS1"/>
    <x v="0"/>
    <x v="2"/>
    <x v="30"/>
    <x v="30"/>
    <n v="546"/>
    <n v="2069.5949999999998"/>
  </r>
  <r>
    <s v="2022"/>
    <x v="2"/>
    <s v="LS1"/>
    <x v="0"/>
    <x v="2"/>
    <x v="31"/>
    <x v="31"/>
    <n v="16"/>
    <n v="40"/>
  </r>
  <r>
    <s v="2022"/>
    <x v="2"/>
    <s v="LS1"/>
    <x v="0"/>
    <x v="2"/>
    <x v="32"/>
    <x v="32"/>
    <n v="140"/>
    <n v="1396.1869999999999"/>
  </r>
  <r>
    <s v="2022"/>
    <x v="2"/>
    <s v="LS1"/>
    <x v="0"/>
    <x v="2"/>
    <x v="33"/>
    <x v="33"/>
    <n v="421"/>
    <n v="6153.4679999999998"/>
  </r>
  <r>
    <s v="2022"/>
    <x v="2"/>
    <s v="LS1"/>
    <x v="0"/>
    <x v="2"/>
    <x v="34"/>
    <x v="34"/>
    <n v="12773"/>
    <n v="80694.650999999998"/>
  </r>
  <r>
    <s v="2022"/>
    <x v="2"/>
    <s v="LS1"/>
    <x v="0"/>
    <x v="2"/>
    <x v="35"/>
    <x v="35"/>
    <n v="1049"/>
    <n v="17303.462"/>
  </r>
  <r>
    <s v="2022"/>
    <x v="2"/>
    <s v="LS1"/>
    <x v="0"/>
    <x v="2"/>
    <x v="36"/>
    <x v="36"/>
    <n v="11"/>
    <n v="50.999000000000002"/>
  </r>
  <r>
    <s v="2022"/>
    <x v="2"/>
    <s v="LS1"/>
    <x v="0"/>
    <x v="2"/>
    <x v="37"/>
    <x v="37"/>
    <n v="29"/>
    <n v="451.10199999999998"/>
  </r>
  <r>
    <s v="2022"/>
    <x v="2"/>
    <s v="LS1"/>
    <x v="0"/>
    <x v="2"/>
    <x v="38"/>
    <x v="38"/>
    <n v="336"/>
    <n v="3312.56"/>
  </r>
  <r>
    <s v="2022"/>
    <x v="2"/>
    <s v="LS1"/>
    <x v="0"/>
    <x v="2"/>
    <x v="39"/>
    <x v="39"/>
    <n v="138"/>
    <n v="2213.4119999999998"/>
  </r>
  <r>
    <s v="2022"/>
    <x v="2"/>
    <s v="LS1"/>
    <x v="0"/>
    <x v="3"/>
    <x v="40"/>
    <x v="40"/>
    <n v="15"/>
    <n v="190.99600000000001"/>
  </r>
  <r>
    <s v="2022"/>
    <x v="2"/>
    <s v="LS1"/>
    <x v="0"/>
    <x v="3"/>
    <x v="41"/>
    <x v="41"/>
    <n v="21"/>
    <n v="25.995000000000001"/>
  </r>
  <r>
    <s v="2022"/>
    <x v="2"/>
    <s v="LS1"/>
    <x v="0"/>
    <x v="3"/>
    <x v="42"/>
    <x v="42"/>
    <n v="293"/>
    <n v="2459.2020000000002"/>
  </r>
  <r>
    <s v="2022"/>
    <x v="2"/>
    <s v="LS1"/>
    <x v="0"/>
    <x v="3"/>
    <x v="43"/>
    <x v="43"/>
    <n v="44"/>
    <n v="171.994"/>
  </r>
  <r>
    <s v="2022"/>
    <x v="2"/>
    <s v="LS1"/>
    <x v="0"/>
    <x v="3"/>
    <x v="44"/>
    <x v="44"/>
    <n v="140"/>
    <n v="447.40899999999999"/>
  </r>
  <r>
    <s v="2022"/>
    <x v="2"/>
    <s v="LS1"/>
    <x v="0"/>
    <x v="3"/>
    <x v="45"/>
    <x v="45"/>
    <n v="19"/>
    <n v="33.002000000000002"/>
  </r>
  <r>
    <s v="2022"/>
    <x v="2"/>
    <s v="LS1"/>
    <x v="0"/>
    <x v="3"/>
    <x v="46"/>
    <x v="46"/>
    <n v="110"/>
    <n v="689.51700000000005"/>
  </r>
  <r>
    <s v="2022"/>
    <x v="2"/>
    <s v="LS1"/>
    <x v="0"/>
    <x v="3"/>
    <x v="47"/>
    <x v="47"/>
    <n v="241"/>
    <n v="2142.3820000000001"/>
  </r>
  <r>
    <s v="2022"/>
    <x v="2"/>
    <s v="LS1"/>
    <x v="0"/>
    <x v="3"/>
    <x v="48"/>
    <x v="48"/>
    <n v="101"/>
    <n v="209.584"/>
  </r>
  <r>
    <s v="2022"/>
    <x v="2"/>
    <s v="LS1"/>
    <x v="0"/>
    <x v="3"/>
    <x v="49"/>
    <x v="49"/>
    <n v="13"/>
    <n v="59.999000000000002"/>
  </r>
  <r>
    <s v="2022"/>
    <x v="2"/>
    <s v="LS1"/>
    <x v="0"/>
    <x v="3"/>
    <x v="50"/>
    <x v="50"/>
    <n v="621"/>
    <n v="5772.1019999999999"/>
  </r>
  <r>
    <s v="2022"/>
    <x v="2"/>
    <s v="LS1"/>
    <x v="0"/>
    <x v="3"/>
    <x v="51"/>
    <x v="51"/>
    <n v="14"/>
    <n v="21.241"/>
  </r>
  <r>
    <s v="2022"/>
    <x v="2"/>
    <s v="LS1"/>
    <x v="0"/>
    <x v="3"/>
    <x v="52"/>
    <x v="52"/>
    <n v="403"/>
    <n v="1289.914"/>
  </r>
  <r>
    <s v="2022"/>
    <x v="2"/>
    <s v="LS1"/>
    <x v="0"/>
    <x v="3"/>
    <x v="53"/>
    <x v="53"/>
    <n v="619"/>
    <n v="1601.5050000000001"/>
  </r>
  <r>
    <s v="2022"/>
    <x v="2"/>
    <s v="LS1"/>
    <x v="0"/>
    <x v="3"/>
    <x v="54"/>
    <x v="54"/>
    <n v="35"/>
    <n v="664.42100000000005"/>
  </r>
  <r>
    <s v="2022"/>
    <x v="2"/>
    <s v="LS1"/>
    <x v="0"/>
    <x v="3"/>
    <x v="55"/>
    <x v="55"/>
    <n v="139"/>
    <n v="3263.212"/>
  </r>
  <r>
    <s v="2022"/>
    <x v="2"/>
    <s v="LS1"/>
    <x v="0"/>
    <x v="3"/>
    <x v="56"/>
    <x v="56"/>
    <n v="66"/>
    <n v="1129.893"/>
  </r>
  <r>
    <s v="2022"/>
    <x v="2"/>
    <s v="LS1"/>
    <x v="0"/>
    <x v="4"/>
    <x v="57"/>
    <x v="57"/>
    <n v="748"/>
    <n v="211.19300000000001"/>
  </r>
  <r>
    <s v="2022"/>
    <x v="2"/>
    <s v="LS1"/>
    <x v="0"/>
    <x v="4"/>
    <x v="58"/>
    <x v="58"/>
    <n v="614"/>
    <n v="304.62299999999999"/>
  </r>
  <r>
    <s v="2022"/>
    <x v="2"/>
    <s v="LS1"/>
    <x v="0"/>
    <x v="4"/>
    <x v="59"/>
    <x v="59"/>
    <n v="7"/>
    <n v="3.0009999999999999"/>
  </r>
  <r>
    <s v="2022"/>
    <x v="2"/>
    <s v="LS1"/>
    <x v="0"/>
    <x v="4"/>
    <x v="60"/>
    <x v="60"/>
    <n v="17"/>
    <n v="29"/>
  </r>
  <r>
    <s v="2022"/>
    <x v="2"/>
    <s v="LS1"/>
    <x v="0"/>
    <x v="4"/>
    <x v="61"/>
    <x v="61"/>
    <n v="3"/>
    <n v="0"/>
  </r>
  <r>
    <s v="2022"/>
    <x v="2"/>
    <s v="LS1"/>
    <x v="0"/>
    <x v="4"/>
    <x v="62"/>
    <x v="62"/>
    <n v="46"/>
    <n v="147.23699999999999"/>
  </r>
  <r>
    <s v="2022"/>
    <x v="2"/>
    <s v="LS1"/>
    <x v="0"/>
    <x v="4"/>
    <x v="63"/>
    <x v="63"/>
    <n v="65"/>
    <n v="226.244"/>
  </r>
  <r>
    <s v="2022"/>
    <x v="2"/>
    <s v="LS1"/>
    <x v="0"/>
    <x v="4"/>
    <x v="64"/>
    <x v="64"/>
    <n v="3"/>
    <n v="0"/>
  </r>
  <r>
    <s v="2022"/>
    <x v="2"/>
    <s v="LS1"/>
    <x v="0"/>
    <x v="4"/>
    <x v="65"/>
    <x v="65"/>
    <n v="40"/>
    <n v="7.01"/>
  </r>
  <r>
    <s v="2022"/>
    <x v="2"/>
    <s v="LS1"/>
    <x v="0"/>
    <x v="4"/>
    <x v="66"/>
    <x v="66"/>
    <n v="42"/>
    <n v="15"/>
  </r>
  <r>
    <s v="2022"/>
    <x v="2"/>
    <s v="LS1"/>
    <x v="0"/>
    <x v="4"/>
    <x v="67"/>
    <x v="67"/>
    <n v="79"/>
    <n v="34.719000000000001"/>
  </r>
  <r>
    <s v="2022"/>
    <x v="2"/>
    <s v="LS1"/>
    <x v="0"/>
    <x v="4"/>
    <x v="68"/>
    <x v="68"/>
    <n v="205"/>
    <n v="74.956000000000003"/>
  </r>
  <r>
    <s v="2022"/>
    <x v="2"/>
    <s v="LS1"/>
    <x v="0"/>
    <x v="4"/>
    <x v="69"/>
    <x v="69"/>
    <n v="484"/>
    <n v="222.35599999999999"/>
  </r>
  <r>
    <s v="2022"/>
    <x v="2"/>
    <s v="LS1"/>
    <x v="0"/>
    <x v="4"/>
    <x v="70"/>
    <x v="70"/>
    <n v="541"/>
    <n v="355.15100000000001"/>
  </r>
  <r>
    <s v="2022"/>
    <x v="2"/>
    <s v="LS1"/>
    <x v="1"/>
    <x v="5"/>
    <x v="71"/>
    <x v="71"/>
    <n v="227"/>
    <m/>
  </r>
  <r>
    <s v="2022"/>
    <x v="2"/>
    <s v="LS1"/>
    <x v="1"/>
    <x v="6"/>
    <x v="71"/>
    <x v="71"/>
    <n v="40099"/>
    <m/>
  </r>
  <r>
    <s v="2022"/>
    <x v="2"/>
    <s v="LS1"/>
    <x v="2"/>
    <x v="7"/>
    <x v="72"/>
    <x v="72"/>
    <n v="43"/>
    <n v="261"/>
  </r>
  <r>
    <s v="2022"/>
    <x v="2"/>
    <s v="LS1"/>
    <x v="2"/>
    <x v="8"/>
    <x v="73"/>
    <x v="73"/>
    <n v="9"/>
    <n v="10"/>
  </r>
  <r>
    <s v="2022"/>
    <x v="2"/>
    <s v="LS1"/>
    <x v="3"/>
    <x v="9"/>
    <x v="74"/>
    <x v="74"/>
    <n v="32"/>
    <n v="30.861999999999998"/>
  </r>
  <r>
    <s v="2022"/>
    <x v="2"/>
    <s v="LS1"/>
    <x v="3"/>
    <x v="9"/>
    <x v="74"/>
    <x v="75"/>
    <n v="11324"/>
    <n v="16522.969000000001"/>
  </r>
  <r>
    <s v="2022"/>
    <x v="2"/>
    <s v="LS1"/>
    <x v="3"/>
    <x v="9"/>
    <x v="75"/>
    <x v="76"/>
    <n v="1225"/>
    <n v="4435.97"/>
  </r>
  <r>
    <s v="2022"/>
    <x v="2"/>
    <s v="LS1"/>
    <x v="3"/>
    <x v="9"/>
    <x v="76"/>
    <x v="77"/>
    <n v="6678"/>
    <n v="18683.253000000001"/>
  </r>
  <r>
    <s v="2022"/>
    <x v="2"/>
    <s v="LS1"/>
    <x v="3"/>
    <x v="9"/>
    <x v="77"/>
    <x v="78"/>
    <n v="744"/>
    <n v="1673.2639999999999"/>
  </r>
  <r>
    <s v="2022"/>
    <x v="2"/>
    <s v="LS1"/>
    <x v="3"/>
    <x v="9"/>
    <x v="78"/>
    <x v="79"/>
    <n v="299"/>
    <n v="1088.299"/>
  </r>
  <r>
    <s v="2022"/>
    <x v="2"/>
    <s v="LS1"/>
    <x v="3"/>
    <x v="10"/>
    <x v="79"/>
    <x v="80"/>
    <n v="14"/>
    <n v="32.999000000000002"/>
  </r>
  <r>
    <s v="2022"/>
    <x v="2"/>
    <s v="LS1"/>
    <x v="3"/>
    <x v="10"/>
    <x v="80"/>
    <x v="81"/>
    <n v="27"/>
    <n v="87.001000000000005"/>
  </r>
  <r>
    <s v="2022"/>
    <x v="2"/>
    <s v="LS1"/>
    <x v="3"/>
    <x v="10"/>
    <x v="81"/>
    <x v="82"/>
    <n v="8"/>
    <n v="112.001"/>
  </r>
  <r>
    <s v="2022"/>
    <x v="2"/>
    <s v="LS1"/>
    <x v="3"/>
    <x v="10"/>
    <x v="82"/>
    <x v="83"/>
    <n v="78"/>
    <n v="372.99799999999999"/>
  </r>
  <r>
    <s v="2022"/>
    <x v="2"/>
    <s v="LS1"/>
    <x v="3"/>
    <x v="10"/>
    <x v="83"/>
    <x v="84"/>
    <n v="18"/>
    <n v="692.79100000000005"/>
  </r>
  <r>
    <s v="2022"/>
    <x v="2"/>
    <s v="LS1"/>
    <x v="3"/>
    <x v="10"/>
    <x v="84"/>
    <x v="85"/>
    <n v="19"/>
    <n v="2488.0010000000002"/>
  </r>
  <r>
    <s v="2022"/>
    <x v="2"/>
    <s v="LS1"/>
    <x v="3"/>
    <x v="10"/>
    <x v="85"/>
    <x v="86"/>
    <n v="8"/>
    <n v="132"/>
  </r>
  <r>
    <s v="2022"/>
    <x v="2"/>
    <s v="LS1"/>
    <x v="3"/>
    <x v="10"/>
    <x v="86"/>
    <x v="87"/>
    <n v="593"/>
    <n v="4260.3469999999998"/>
  </r>
  <r>
    <s v="2022"/>
    <x v="2"/>
    <s v="LS1"/>
    <x v="3"/>
    <x v="10"/>
    <x v="87"/>
    <x v="88"/>
    <n v="1198"/>
    <n v="30818.62"/>
  </r>
  <r>
    <s v="2022"/>
    <x v="2"/>
    <s v="LS1"/>
    <x v="3"/>
    <x v="10"/>
    <x v="88"/>
    <x v="89"/>
    <n v="1179"/>
    <n v="12718.574000000001"/>
  </r>
  <r>
    <s v="2022"/>
    <x v="2"/>
    <s v="LS1"/>
    <x v="3"/>
    <x v="10"/>
    <x v="89"/>
    <x v="90"/>
    <n v="510"/>
    <n v="3888.0030000000002"/>
  </r>
  <r>
    <s v="2022"/>
    <x v="2"/>
    <s v="LS1"/>
    <x v="3"/>
    <x v="10"/>
    <x v="90"/>
    <x v="91"/>
    <n v="105"/>
    <n v="1379"/>
  </r>
  <r>
    <s v="2022"/>
    <x v="2"/>
    <s v="LS1"/>
    <x v="3"/>
    <x v="10"/>
    <x v="91"/>
    <x v="92"/>
    <n v="5"/>
    <n v="340.99700000000001"/>
  </r>
  <r>
    <s v="2022"/>
    <x v="2"/>
    <s v="LS1"/>
    <x v="3"/>
    <x v="10"/>
    <x v="92"/>
    <x v="93"/>
    <n v="8"/>
    <n v="91"/>
  </r>
  <r>
    <s v="2022"/>
    <x v="2"/>
    <s v="LS1"/>
    <x v="3"/>
    <x v="10"/>
    <x v="93"/>
    <x v="94"/>
    <n v="186"/>
    <n v="1575.002"/>
  </r>
  <r>
    <s v="2022"/>
    <x v="2"/>
    <s v="LS1"/>
    <x v="3"/>
    <x v="10"/>
    <x v="94"/>
    <x v="95"/>
    <n v="4"/>
    <n v="47"/>
  </r>
  <r>
    <s v="2022"/>
    <x v="2"/>
    <s v="LS1"/>
    <x v="3"/>
    <x v="10"/>
    <x v="95"/>
    <x v="96"/>
    <n v="8"/>
    <n v="22"/>
  </r>
  <r>
    <s v="2022"/>
    <x v="2"/>
    <s v="LS1"/>
    <x v="3"/>
    <x v="10"/>
    <x v="96"/>
    <x v="97"/>
    <n v="656"/>
    <n v="15133.666999999999"/>
  </r>
  <r>
    <s v="2022"/>
    <x v="2"/>
    <s v="LS1"/>
    <x v="3"/>
    <x v="10"/>
    <x v="97"/>
    <x v="98"/>
    <n v="15"/>
    <n v="116.998"/>
  </r>
  <r>
    <s v="2022"/>
    <x v="2"/>
    <s v="LS1"/>
    <x v="3"/>
    <x v="10"/>
    <x v="98"/>
    <x v="99"/>
    <n v="131"/>
    <n v="3333.0120000000002"/>
  </r>
  <r>
    <s v="2022"/>
    <x v="2"/>
    <s v="LS1"/>
    <x v="3"/>
    <x v="10"/>
    <x v="99"/>
    <x v="100"/>
    <n v="17"/>
    <n v="141"/>
  </r>
  <r>
    <s v="2022"/>
    <x v="2"/>
    <s v="LS1"/>
    <x v="3"/>
    <x v="10"/>
    <x v="100"/>
    <x v="101"/>
    <n v="19"/>
    <n v="148"/>
  </r>
  <r>
    <s v="2022"/>
    <x v="2"/>
    <s v="LS1"/>
    <x v="3"/>
    <x v="10"/>
    <x v="101"/>
    <x v="102"/>
    <n v="2"/>
    <n v="48"/>
  </r>
  <r>
    <s v="2022"/>
    <x v="2"/>
    <s v="LS1"/>
    <x v="3"/>
    <x v="10"/>
    <x v="102"/>
    <x v="103"/>
    <n v="354"/>
    <n v="4046.136"/>
  </r>
  <r>
    <s v="2022"/>
    <x v="2"/>
    <s v="LS1"/>
    <x v="3"/>
    <x v="10"/>
    <x v="103"/>
    <x v="104"/>
    <n v="44"/>
    <n v="654.00099999999998"/>
  </r>
  <r>
    <s v="2022"/>
    <x v="2"/>
    <s v="LS1"/>
    <x v="3"/>
    <x v="10"/>
    <x v="104"/>
    <x v="105"/>
    <n v="41"/>
    <n v="484.99799999999999"/>
  </r>
  <r>
    <s v="2022"/>
    <x v="2"/>
    <s v="LS1"/>
    <x v="3"/>
    <x v="10"/>
    <x v="105"/>
    <x v="106"/>
    <n v="512"/>
    <n v="4970.7070000000003"/>
  </r>
  <r>
    <s v="2022"/>
    <x v="2"/>
    <s v="LS1"/>
    <x v="3"/>
    <x v="10"/>
    <x v="106"/>
    <x v="107"/>
    <n v="743"/>
    <n v="17119.422999999999"/>
  </r>
  <r>
    <s v="2022"/>
    <x v="2"/>
    <s v="LS1"/>
    <x v="4"/>
    <x v="0"/>
    <x v="107"/>
    <x v="108"/>
    <n v="1"/>
    <n v="0"/>
  </r>
  <r>
    <s v="2022"/>
    <x v="2"/>
    <s v="LS1"/>
    <x v="4"/>
    <x v="0"/>
    <x v="108"/>
    <x v="109"/>
    <n v="3"/>
    <n v="0"/>
  </r>
  <r>
    <s v="2022"/>
    <x v="2"/>
    <s v="LS1"/>
    <x v="4"/>
    <x v="0"/>
    <x v="109"/>
    <x v="110"/>
    <n v="1"/>
    <n v="0"/>
  </r>
  <r>
    <s v="2022"/>
    <x v="2"/>
    <s v="LS1"/>
    <x v="4"/>
    <x v="0"/>
    <x v="110"/>
    <x v="111"/>
    <n v="5"/>
    <n v="5"/>
  </r>
  <r>
    <s v="2022"/>
    <x v="2"/>
    <s v="LS1"/>
    <x v="4"/>
    <x v="0"/>
    <x v="111"/>
    <x v="112"/>
    <n v="1"/>
    <n v="0"/>
  </r>
  <r>
    <s v="2022"/>
    <x v="2"/>
    <s v="LS1"/>
    <x v="4"/>
    <x v="0"/>
    <x v="112"/>
    <x v="113"/>
    <n v="5"/>
    <n v="0"/>
  </r>
  <r>
    <s v="2022"/>
    <x v="2"/>
    <s v="LS1"/>
    <x v="4"/>
    <x v="0"/>
    <x v="113"/>
    <x v="114"/>
    <n v="1"/>
    <n v="0"/>
  </r>
  <r>
    <s v="2022"/>
    <x v="2"/>
    <s v="LS1"/>
    <x v="4"/>
    <x v="0"/>
    <x v="114"/>
    <x v="115"/>
    <n v="2"/>
    <n v="0.96499999999999997"/>
  </r>
  <r>
    <s v="2022"/>
    <x v="2"/>
    <s v="LS1"/>
    <x v="4"/>
    <x v="0"/>
    <x v="115"/>
    <x v="116"/>
    <n v="1"/>
    <n v="0"/>
  </r>
  <r>
    <s v="2022"/>
    <x v="2"/>
    <s v="LS1"/>
    <x v="4"/>
    <x v="2"/>
    <x v="116"/>
    <x v="117"/>
    <n v="6"/>
    <n v="12.374000000000001"/>
  </r>
  <r>
    <s v="2022"/>
    <x v="2"/>
    <s v="LS1"/>
    <x v="4"/>
    <x v="2"/>
    <x v="117"/>
    <x v="118"/>
    <n v="45"/>
    <n v="56.600999999999999"/>
  </r>
  <r>
    <s v="2022"/>
    <x v="2"/>
    <s v="LS1"/>
    <x v="4"/>
    <x v="2"/>
    <x v="118"/>
    <x v="119"/>
    <n v="2"/>
    <n v="7"/>
  </r>
  <r>
    <s v="2022"/>
    <x v="2"/>
    <s v="LS1"/>
    <x v="4"/>
    <x v="2"/>
    <x v="119"/>
    <x v="120"/>
    <n v="3"/>
    <n v="1.9650000000000001"/>
  </r>
  <r>
    <s v="2022"/>
    <x v="2"/>
    <s v="LS1"/>
    <x v="4"/>
    <x v="2"/>
    <x v="120"/>
    <x v="121"/>
    <n v="4"/>
    <n v="3"/>
  </r>
  <r>
    <s v="2022"/>
    <x v="2"/>
    <s v="LS1"/>
    <x v="4"/>
    <x v="2"/>
    <x v="121"/>
    <x v="122"/>
    <n v="22"/>
    <n v="15.413"/>
  </r>
  <r>
    <s v="2022"/>
    <x v="2"/>
    <s v="LS1"/>
    <x v="4"/>
    <x v="2"/>
    <x v="122"/>
    <x v="123"/>
    <n v="5"/>
    <n v="33"/>
  </r>
  <r>
    <s v="2022"/>
    <x v="2"/>
    <s v="LS1"/>
    <x v="4"/>
    <x v="2"/>
    <x v="123"/>
    <x v="124"/>
    <n v="1"/>
    <n v="0"/>
  </r>
  <r>
    <s v="2022"/>
    <x v="2"/>
    <s v="LS1"/>
    <x v="4"/>
    <x v="2"/>
    <x v="137"/>
    <x v="138"/>
    <n v="1"/>
    <n v="0"/>
  </r>
  <r>
    <s v="2022"/>
    <x v="2"/>
    <s v="LS1"/>
    <x v="4"/>
    <x v="2"/>
    <x v="124"/>
    <x v="125"/>
    <n v="24"/>
    <n v="42.000999999999998"/>
  </r>
  <r>
    <s v="2022"/>
    <x v="2"/>
    <s v="LS1"/>
    <x v="4"/>
    <x v="3"/>
    <x v="125"/>
    <x v="126"/>
    <n v="1"/>
    <n v="4"/>
  </r>
  <r>
    <s v="2022"/>
    <x v="2"/>
    <s v="LS1"/>
    <x v="4"/>
    <x v="3"/>
    <x v="126"/>
    <x v="127"/>
    <n v="1"/>
    <n v="13"/>
  </r>
  <r>
    <s v="2022"/>
    <x v="2"/>
    <s v="LS1"/>
    <x v="4"/>
    <x v="3"/>
    <x v="127"/>
    <x v="128"/>
    <n v="3"/>
    <n v="1"/>
  </r>
  <r>
    <s v="2022"/>
    <x v="2"/>
    <s v="LS1"/>
    <x v="4"/>
    <x v="3"/>
    <x v="128"/>
    <x v="129"/>
    <n v="2"/>
    <n v="1"/>
  </r>
  <r>
    <s v="2022"/>
    <x v="2"/>
    <s v="LS1"/>
    <x v="4"/>
    <x v="3"/>
    <x v="129"/>
    <x v="130"/>
    <n v="1"/>
    <n v="4"/>
  </r>
  <r>
    <s v="2022"/>
    <x v="2"/>
    <s v="LS1"/>
    <x v="4"/>
    <x v="4"/>
    <x v="130"/>
    <x v="131"/>
    <n v="8"/>
    <n v="1"/>
  </r>
  <r>
    <s v="2022"/>
    <x v="2"/>
    <s v="LS1"/>
    <x v="4"/>
    <x v="4"/>
    <x v="131"/>
    <x v="132"/>
    <n v="7"/>
    <n v="9.9990000000000006"/>
  </r>
  <r>
    <s v="2022"/>
    <x v="2"/>
    <s v="LS1"/>
    <x v="4"/>
    <x v="4"/>
    <x v="132"/>
    <x v="133"/>
    <n v="1"/>
    <n v="0"/>
  </r>
  <r>
    <s v="2022"/>
    <x v="2"/>
    <s v="LS1"/>
    <x v="4"/>
    <x v="4"/>
    <x v="133"/>
    <x v="134"/>
    <n v="1"/>
    <n v="0"/>
  </r>
  <r>
    <s v="2022"/>
    <x v="2"/>
    <s v="LS1"/>
    <x v="4"/>
    <x v="4"/>
    <x v="134"/>
    <x v="135"/>
    <n v="2"/>
    <n v="0"/>
  </r>
  <r>
    <s v="2022"/>
    <x v="2"/>
    <s v="LS1"/>
    <x v="4"/>
    <x v="4"/>
    <x v="135"/>
    <x v="136"/>
    <n v="1"/>
    <n v="0"/>
  </r>
  <r>
    <s v="2022"/>
    <x v="2"/>
    <s v="LS1"/>
    <x v="4"/>
    <x v="4"/>
    <x v="136"/>
    <x v="137"/>
    <n v="5"/>
    <n v="0"/>
  </r>
  <r>
    <s v="2022"/>
    <x v="2"/>
    <s v="LS2"/>
    <x v="1"/>
    <x v="6"/>
    <x v="71"/>
    <x v="71"/>
    <n v="9"/>
    <m/>
  </r>
  <r>
    <s v="2022"/>
    <x v="2"/>
    <s v="LS2"/>
    <x v="5"/>
    <x v="11"/>
    <x v="71"/>
    <x v="71"/>
    <n v="9"/>
    <m/>
  </r>
  <r>
    <s v="2022"/>
    <x v="3"/>
    <s v="LS1"/>
    <x v="0"/>
    <x v="0"/>
    <x v="0"/>
    <x v="0"/>
    <n v="369"/>
    <n v="2235.377"/>
  </r>
  <r>
    <s v="2022"/>
    <x v="3"/>
    <s v="LS1"/>
    <x v="0"/>
    <x v="0"/>
    <x v="1"/>
    <x v="1"/>
    <n v="15216"/>
    <n v="8852.5040000000008"/>
  </r>
  <r>
    <s v="2022"/>
    <x v="3"/>
    <s v="LS1"/>
    <x v="0"/>
    <x v="0"/>
    <x v="2"/>
    <x v="2"/>
    <n v="128"/>
    <n v="926.904"/>
  </r>
  <r>
    <s v="2022"/>
    <x v="3"/>
    <s v="LS1"/>
    <x v="0"/>
    <x v="0"/>
    <x v="3"/>
    <x v="3"/>
    <n v="1"/>
    <n v="0"/>
  </r>
  <r>
    <s v="2022"/>
    <x v="3"/>
    <s v="LS1"/>
    <x v="0"/>
    <x v="0"/>
    <x v="4"/>
    <x v="4"/>
    <n v="631"/>
    <n v="4628.2960000000003"/>
  </r>
  <r>
    <s v="2022"/>
    <x v="3"/>
    <s v="LS1"/>
    <x v="0"/>
    <x v="0"/>
    <x v="5"/>
    <x v="5"/>
    <n v="93"/>
    <n v="84.23"/>
  </r>
  <r>
    <s v="2022"/>
    <x v="3"/>
    <s v="LS1"/>
    <x v="0"/>
    <x v="0"/>
    <x v="6"/>
    <x v="6"/>
    <n v="4615"/>
    <n v="3026.4459999999999"/>
  </r>
  <r>
    <s v="2022"/>
    <x v="3"/>
    <s v="LS1"/>
    <x v="0"/>
    <x v="0"/>
    <x v="7"/>
    <x v="7"/>
    <n v="3374"/>
    <n v="2634.6559999999999"/>
  </r>
  <r>
    <s v="2022"/>
    <x v="3"/>
    <s v="LS1"/>
    <x v="0"/>
    <x v="0"/>
    <x v="8"/>
    <x v="8"/>
    <n v="539"/>
    <n v="341.26"/>
  </r>
  <r>
    <s v="2022"/>
    <x v="3"/>
    <s v="LS1"/>
    <x v="0"/>
    <x v="0"/>
    <x v="9"/>
    <x v="9"/>
    <n v="98"/>
    <n v="224.71799999999999"/>
  </r>
  <r>
    <s v="2022"/>
    <x v="3"/>
    <s v="LS1"/>
    <x v="0"/>
    <x v="0"/>
    <x v="10"/>
    <x v="10"/>
    <n v="3274"/>
    <n v="1849.1759999999999"/>
  </r>
  <r>
    <s v="2022"/>
    <x v="3"/>
    <s v="LS1"/>
    <x v="0"/>
    <x v="0"/>
    <x v="11"/>
    <x v="11"/>
    <n v="861"/>
    <n v="562.14"/>
  </r>
  <r>
    <s v="2022"/>
    <x v="3"/>
    <s v="LS1"/>
    <x v="0"/>
    <x v="0"/>
    <x v="12"/>
    <x v="12"/>
    <n v="74"/>
    <n v="68.436000000000007"/>
  </r>
  <r>
    <s v="2022"/>
    <x v="3"/>
    <s v="LS1"/>
    <x v="0"/>
    <x v="0"/>
    <x v="13"/>
    <x v="13"/>
    <n v="115"/>
    <n v="119.59"/>
  </r>
  <r>
    <s v="2022"/>
    <x v="3"/>
    <s v="LS1"/>
    <x v="0"/>
    <x v="0"/>
    <x v="14"/>
    <x v="14"/>
    <n v="4302"/>
    <n v="1341.3420000000001"/>
  </r>
  <r>
    <s v="2022"/>
    <x v="3"/>
    <s v="LS1"/>
    <x v="0"/>
    <x v="0"/>
    <x v="15"/>
    <x v="15"/>
    <n v="48"/>
    <n v="1"/>
  </r>
  <r>
    <s v="2022"/>
    <x v="3"/>
    <s v="LS1"/>
    <x v="0"/>
    <x v="0"/>
    <x v="16"/>
    <x v="16"/>
    <n v="324"/>
    <n v="1173.9190000000001"/>
  </r>
  <r>
    <s v="2022"/>
    <x v="3"/>
    <s v="LS1"/>
    <x v="0"/>
    <x v="0"/>
    <x v="17"/>
    <x v="17"/>
    <n v="7354"/>
    <n v="3186.8649999999998"/>
  </r>
  <r>
    <s v="2022"/>
    <x v="3"/>
    <s v="LS1"/>
    <x v="0"/>
    <x v="1"/>
    <x v="18"/>
    <x v="18"/>
    <n v="1"/>
    <n v="24"/>
  </r>
  <r>
    <s v="2022"/>
    <x v="3"/>
    <s v="LS1"/>
    <x v="0"/>
    <x v="2"/>
    <x v="19"/>
    <x v="19"/>
    <n v="4085"/>
    <n v="12843.819"/>
  </r>
  <r>
    <s v="2022"/>
    <x v="3"/>
    <s v="LS1"/>
    <x v="0"/>
    <x v="2"/>
    <x v="20"/>
    <x v="20"/>
    <n v="341"/>
    <n v="1959.998"/>
  </r>
  <r>
    <s v="2022"/>
    <x v="3"/>
    <s v="LS1"/>
    <x v="0"/>
    <x v="2"/>
    <x v="21"/>
    <x v="21"/>
    <n v="17"/>
    <n v="65.001000000000005"/>
  </r>
  <r>
    <s v="2022"/>
    <x v="3"/>
    <s v="LS1"/>
    <x v="0"/>
    <x v="2"/>
    <x v="22"/>
    <x v="22"/>
    <n v="2984"/>
    <n v="15474.541999999999"/>
  </r>
  <r>
    <s v="2022"/>
    <x v="3"/>
    <s v="LS1"/>
    <x v="0"/>
    <x v="2"/>
    <x v="23"/>
    <x v="23"/>
    <n v="3237"/>
    <n v="13172.528"/>
  </r>
  <r>
    <s v="2022"/>
    <x v="3"/>
    <s v="LS1"/>
    <x v="0"/>
    <x v="2"/>
    <x v="24"/>
    <x v="24"/>
    <n v="1300"/>
    <n v="2625.0709999999999"/>
  </r>
  <r>
    <s v="2022"/>
    <x v="3"/>
    <s v="LS1"/>
    <x v="0"/>
    <x v="2"/>
    <x v="25"/>
    <x v="25"/>
    <n v="114"/>
    <n v="507.12599999999998"/>
  </r>
  <r>
    <s v="2022"/>
    <x v="3"/>
    <s v="LS1"/>
    <x v="0"/>
    <x v="2"/>
    <x v="26"/>
    <x v="26"/>
    <n v="558"/>
    <n v="3989.1469999999999"/>
  </r>
  <r>
    <s v="2022"/>
    <x v="3"/>
    <s v="LS1"/>
    <x v="0"/>
    <x v="2"/>
    <x v="27"/>
    <x v="27"/>
    <n v="536"/>
    <n v="1098.1980000000001"/>
  </r>
  <r>
    <s v="2022"/>
    <x v="3"/>
    <s v="LS1"/>
    <x v="0"/>
    <x v="2"/>
    <x v="28"/>
    <x v="28"/>
    <n v="321"/>
    <n v="3110.7420000000002"/>
  </r>
  <r>
    <s v="2022"/>
    <x v="3"/>
    <s v="LS1"/>
    <x v="0"/>
    <x v="2"/>
    <x v="29"/>
    <x v="29"/>
    <n v="8523"/>
    <n v="12505.535"/>
  </r>
  <r>
    <s v="2022"/>
    <x v="3"/>
    <s v="LS1"/>
    <x v="0"/>
    <x v="2"/>
    <x v="30"/>
    <x v="30"/>
    <n v="563"/>
    <n v="2123.1640000000002"/>
  </r>
  <r>
    <s v="2022"/>
    <x v="3"/>
    <s v="LS1"/>
    <x v="0"/>
    <x v="2"/>
    <x v="31"/>
    <x v="31"/>
    <n v="16"/>
    <n v="40"/>
  </r>
  <r>
    <s v="2022"/>
    <x v="3"/>
    <s v="LS1"/>
    <x v="0"/>
    <x v="2"/>
    <x v="32"/>
    <x v="32"/>
    <n v="141"/>
    <n v="1499.09"/>
  </r>
  <r>
    <s v="2022"/>
    <x v="3"/>
    <s v="LS1"/>
    <x v="0"/>
    <x v="2"/>
    <x v="33"/>
    <x v="33"/>
    <n v="425"/>
    <n v="6254.1"/>
  </r>
  <r>
    <s v="2022"/>
    <x v="3"/>
    <s v="LS1"/>
    <x v="0"/>
    <x v="2"/>
    <x v="34"/>
    <x v="34"/>
    <n v="13239"/>
    <n v="83594.039000000004"/>
  </r>
  <r>
    <s v="2022"/>
    <x v="3"/>
    <s v="LS1"/>
    <x v="0"/>
    <x v="2"/>
    <x v="35"/>
    <x v="35"/>
    <n v="1052"/>
    <n v="19949.79"/>
  </r>
  <r>
    <s v="2022"/>
    <x v="3"/>
    <s v="LS1"/>
    <x v="0"/>
    <x v="2"/>
    <x v="36"/>
    <x v="36"/>
    <n v="11"/>
    <n v="51.000999999999998"/>
  </r>
  <r>
    <s v="2022"/>
    <x v="3"/>
    <s v="LS1"/>
    <x v="0"/>
    <x v="2"/>
    <x v="37"/>
    <x v="37"/>
    <n v="32"/>
    <n v="492.00400000000002"/>
  </r>
  <r>
    <s v="2022"/>
    <x v="3"/>
    <s v="LS1"/>
    <x v="0"/>
    <x v="2"/>
    <x v="38"/>
    <x v="38"/>
    <n v="340"/>
    <n v="3769.06"/>
  </r>
  <r>
    <s v="2022"/>
    <x v="3"/>
    <s v="LS1"/>
    <x v="0"/>
    <x v="2"/>
    <x v="39"/>
    <x v="39"/>
    <n v="139"/>
    <n v="2186.6439999999998"/>
  </r>
  <r>
    <s v="2022"/>
    <x v="3"/>
    <s v="LS1"/>
    <x v="0"/>
    <x v="3"/>
    <x v="40"/>
    <x v="40"/>
    <n v="15"/>
    <n v="190.995"/>
  </r>
  <r>
    <s v="2022"/>
    <x v="3"/>
    <s v="LS1"/>
    <x v="0"/>
    <x v="3"/>
    <x v="41"/>
    <x v="41"/>
    <n v="21"/>
    <n v="26.004999999999999"/>
  </r>
  <r>
    <s v="2022"/>
    <x v="3"/>
    <s v="LS1"/>
    <x v="0"/>
    <x v="3"/>
    <x v="42"/>
    <x v="42"/>
    <n v="294"/>
    <n v="2455.6489999999999"/>
  </r>
  <r>
    <s v="2022"/>
    <x v="3"/>
    <s v="LS1"/>
    <x v="0"/>
    <x v="3"/>
    <x v="43"/>
    <x v="43"/>
    <n v="44"/>
    <n v="172"/>
  </r>
  <r>
    <s v="2022"/>
    <x v="3"/>
    <s v="LS1"/>
    <x v="0"/>
    <x v="3"/>
    <x v="44"/>
    <x v="44"/>
    <n v="140"/>
    <n v="448.01100000000002"/>
  </r>
  <r>
    <s v="2022"/>
    <x v="3"/>
    <s v="LS1"/>
    <x v="0"/>
    <x v="3"/>
    <x v="45"/>
    <x v="45"/>
    <n v="19"/>
    <n v="33.003"/>
  </r>
  <r>
    <s v="2022"/>
    <x v="3"/>
    <s v="LS1"/>
    <x v="0"/>
    <x v="3"/>
    <x v="46"/>
    <x v="46"/>
    <n v="111"/>
    <n v="686.34"/>
  </r>
  <r>
    <s v="2022"/>
    <x v="3"/>
    <s v="LS1"/>
    <x v="0"/>
    <x v="3"/>
    <x v="47"/>
    <x v="47"/>
    <n v="241"/>
    <n v="2139.3519999999999"/>
  </r>
  <r>
    <s v="2022"/>
    <x v="3"/>
    <s v="LS1"/>
    <x v="0"/>
    <x v="3"/>
    <x v="48"/>
    <x v="48"/>
    <n v="101"/>
    <n v="211.00299999999999"/>
  </r>
  <r>
    <s v="2022"/>
    <x v="3"/>
    <s v="LS1"/>
    <x v="0"/>
    <x v="3"/>
    <x v="49"/>
    <x v="49"/>
    <n v="13"/>
    <n v="59.094999999999999"/>
  </r>
  <r>
    <s v="2022"/>
    <x v="3"/>
    <s v="LS1"/>
    <x v="0"/>
    <x v="3"/>
    <x v="50"/>
    <x v="50"/>
    <n v="622"/>
    <n v="5768.1009999999997"/>
  </r>
  <r>
    <s v="2022"/>
    <x v="3"/>
    <s v="LS1"/>
    <x v="0"/>
    <x v="3"/>
    <x v="51"/>
    <x v="51"/>
    <n v="14"/>
    <n v="20.242000000000001"/>
  </r>
  <r>
    <s v="2022"/>
    <x v="3"/>
    <s v="LS1"/>
    <x v="0"/>
    <x v="3"/>
    <x v="52"/>
    <x v="52"/>
    <n v="404"/>
    <n v="1283.675"/>
  </r>
  <r>
    <s v="2022"/>
    <x v="3"/>
    <s v="LS1"/>
    <x v="0"/>
    <x v="3"/>
    <x v="53"/>
    <x v="53"/>
    <n v="615"/>
    <n v="1601.818"/>
  </r>
  <r>
    <s v="2022"/>
    <x v="3"/>
    <s v="LS1"/>
    <x v="0"/>
    <x v="3"/>
    <x v="54"/>
    <x v="54"/>
    <n v="37"/>
    <n v="664.90499999999997"/>
  </r>
  <r>
    <s v="2022"/>
    <x v="3"/>
    <s v="LS1"/>
    <x v="0"/>
    <x v="3"/>
    <x v="55"/>
    <x v="55"/>
    <n v="139"/>
    <n v="3256.7260000000001"/>
  </r>
  <r>
    <s v="2022"/>
    <x v="3"/>
    <s v="LS1"/>
    <x v="0"/>
    <x v="3"/>
    <x v="56"/>
    <x v="56"/>
    <n v="66"/>
    <n v="1128.0050000000001"/>
  </r>
  <r>
    <s v="2022"/>
    <x v="3"/>
    <s v="LS1"/>
    <x v="0"/>
    <x v="4"/>
    <x v="57"/>
    <x v="57"/>
    <n v="751"/>
    <n v="201.405"/>
  </r>
  <r>
    <s v="2022"/>
    <x v="3"/>
    <s v="LS1"/>
    <x v="0"/>
    <x v="4"/>
    <x v="58"/>
    <x v="58"/>
    <n v="616"/>
    <n v="281.70600000000002"/>
  </r>
  <r>
    <s v="2022"/>
    <x v="3"/>
    <s v="LS1"/>
    <x v="0"/>
    <x v="4"/>
    <x v="59"/>
    <x v="59"/>
    <n v="7"/>
    <n v="3"/>
  </r>
  <r>
    <s v="2022"/>
    <x v="3"/>
    <s v="LS1"/>
    <x v="0"/>
    <x v="4"/>
    <x v="60"/>
    <x v="60"/>
    <n v="17"/>
    <n v="29"/>
  </r>
  <r>
    <s v="2022"/>
    <x v="3"/>
    <s v="LS1"/>
    <x v="0"/>
    <x v="4"/>
    <x v="61"/>
    <x v="61"/>
    <n v="3"/>
    <n v="0"/>
  </r>
  <r>
    <s v="2022"/>
    <x v="3"/>
    <s v="LS1"/>
    <x v="0"/>
    <x v="4"/>
    <x v="62"/>
    <x v="62"/>
    <n v="46"/>
    <n v="139.16399999999999"/>
  </r>
  <r>
    <s v="2022"/>
    <x v="3"/>
    <s v="LS1"/>
    <x v="0"/>
    <x v="4"/>
    <x v="63"/>
    <x v="63"/>
    <n v="65"/>
    <n v="213.45099999999999"/>
  </r>
  <r>
    <s v="2022"/>
    <x v="3"/>
    <s v="LS1"/>
    <x v="0"/>
    <x v="4"/>
    <x v="64"/>
    <x v="64"/>
    <n v="3"/>
    <n v="0"/>
  </r>
  <r>
    <s v="2022"/>
    <x v="3"/>
    <s v="LS1"/>
    <x v="0"/>
    <x v="4"/>
    <x v="65"/>
    <x v="65"/>
    <n v="40"/>
    <n v="6"/>
  </r>
  <r>
    <s v="2022"/>
    <x v="3"/>
    <s v="LS1"/>
    <x v="0"/>
    <x v="4"/>
    <x v="66"/>
    <x v="66"/>
    <n v="42"/>
    <n v="14.725"/>
  </r>
  <r>
    <s v="2022"/>
    <x v="3"/>
    <s v="LS1"/>
    <x v="0"/>
    <x v="4"/>
    <x v="67"/>
    <x v="67"/>
    <n v="79"/>
    <n v="30.827999999999999"/>
  </r>
  <r>
    <s v="2022"/>
    <x v="3"/>
    <s v="LS1"/>
    <x v="0"/>
    <x v="4"/>
    <x v="68"/>
    <x v="68"/>
    <n v="205"/>
    <n v="53.499000000000002"/>
  </r>
  <r>
    <s v="2022"/>
    <x v="3"/>
    <s v="LS1"/>
    <x v="0"/>
    <x v="4"/>
    <x v="69"/>
    <x v="69"/>
    <n v="485"/>
    <n v="207.07300000000001"/>
  </r>
  <r>
    <s v="2022"/>
    <x v="3"/>
    <s v="LS1"/>
    <x v="0"/>
    <x v="4"/>
    <x v="70"/>
    <x v="70"/>
    <n v="542"/>
    <n v="278.16399999999999"/>
  </r>
  <r>
    <s v="2022"/>
    <x v="3"/>
    <s v="LS1"/>
    <x v="1"/>
    <x v="5"/>
    <x v="71"/>
    <x v="71"/>
    <n v="222"/>
    <m/>
  </r>
  <r>
    <s v="2022"/>
    <x v="3"/>
    <s v="LS1"/>
    <x v="1"/>
    <x v="6"/>
    <x v="71"/>
    <x v="71"/>
    <n v="40087"/>
    <m/>
  </r>
  <r>
    <s v="2022"/>
    <x v="3"/>
    <s v="LS1"/>
    <x v="2"/>
    <x v="7"/>
    <x v="72"/>
    <x v="72"/>
    <n v="43"/>
    <n v="261.00099999999998"/>
  </r>
  <r>
    <s v="2022"/>
    <x v="3"/>
    <s v="LS1"/>
    <x v="2"/>
    <x v="8"/>
    <x v="73"/>
    <x v="73"/>
    <n v="9"/>
    <n v="10.000999999999999"/>
  </r>
  <r>
    <s v="2022"/>
    <x v="3"/>
    <s v="LS1"/>
    <x v="3"/>
    <x v="9"/>
    <x v="74"/>
    <x v="74"/>
    <n v="33"/>
    <n v="28.521000000000001"/>
  </r>
  <r>
    <s v="2022"/>
    <x v="3"/>
    <s v="LS1"/>
    <x v="3"/>
    <x v="9"/>
    <x v="74"/>
    <x v="75"/>
    <n v="11318"/>
    <n v="16496.154999999999"/>
  </r>
  <r>
    <s v="2022"/>
    <x v="3"/>
    <s v="LS1"/>
    <x v="3"/>
    <x v="9"/>
    <x v="75"/>
    <x v="76"/>
    <n v="1224"/>
    <n v="4511.7709999999997"/>
  </r>
  <r>
    <s v="2022"/>
    <x v="3"/>
    <s v="LS1"/>
    <x v="3"/>
    <x v="9"/>
    <x v="76"/>
    <x v="77"/>
    <n v="6693"/>
    <n v="18703.507000000001"/>
  </r>
  <r>
    <s v="2022"/>
    <x v="3"/>
    <s v="LS1"/>
    <x v="3"/>
    <x v="9"/>
    <x v="77"/>
    <x v="78"/>
    <n v="745"/>
    <n v="1667.539"/>
  </r>
  <r>
    <s v="2022"/>
    <x v="3"/>
    <s v="LS1"/>
    <x v="3"/>
    <x v="9"/>
    <x v="78"/>
    <x v="79"/>
    <n v="302"/>
    <n v="1093.6279999999999"/>
  </r>
  <r>
    <s v="2022"/>
    <x v="3"/>
    <s v="LS1"/>
    <x v="3"/>
    <x v="10"/>
    <x v="79"/>
    <x v="80"/>
    <n v="14"/>
    <n v="33"/>
  </r>
  <r>
    <s v="2022"/>
    <x v="3"/>
    <s v="LS1"/>
    <x v="3"/>
    <x v="10"/>
    <x v="80"/>
    <x v="81"/>
    <n v="27"/>
    <n v="87.001999999999995"/>
  </r>
  <r>
    <s v="2022"/>
    <x v="3"/>
    <s v="LS1"/>
    <x v="3"/>
    <x v="10"/>
    <x v="81"/>
    <x v="82"/>
    <n v="8"/>
    <n v="111.999"/>
  </r>
  <r>
    <s v="2022"/>
    <x v="3"/>
    <s v="LS1"/>
    <x v="3"/>
    <x v="10"/>
    <x v="82"/>
    <x v="83"/>
    <n v="78"/>
    <n v="372.00299999999999"/>
  </r>
  <r>
    <s v="2022"/>
    <x v="3"/>
    <s v="LS1"/>
    <x v="3"/>
    <x v="10"/>
    <x v="83"/>
    <x v="84"/>
    <n v="18"/>
    <n v="682.70100000000002"/>
  </r>
  <r>
    <s v="2022"/>
    <x v="3"/>
    <s v="LS1"/>
    <x v="3"/>
    <x v="10"/>
    <x v="84"/>
    <x v="85"/>
    <n v="19"/>
    <n v="2487.6660000000002"/>
  </r>
  <r>
    <s v="2022"/>
    <x v="3"/>
    <s v="LS1"/>
    <x v="3"/>
    <x v="10"/>
    <x v="85"/>
    <x v="86"/>
    <n v="8"/>
    <n v="132"/>
  </r>
  <r>
    <s v="2022"/>
    <x v="3"/>
    <s v="LS1"/>
    <x v="3"/>
    <x v="10"/>
    <x v="86"/>
    <x v="87"/>
    <n v="592"/>
    <n v="4217.8109999999997"/>
  </r>
  <r>
    <s v="2022"/>
    <x v="3"/>
    <s v="LS1"/>
    <x v="3"/>
    <x v="10"/>
    <x v="87"/>
    <x v="88"/>
    <n v="1198"/>
    <n v="30850.637999999999"/>
  </r>
  <r>
    <s v="2022"/>
    <x v="3"/>
    <s v="LS1"/>
    <x v="3"/>
    <x v="10"/>
    <x v="88"/>
    <x v="89"/>
    <n v="1187"/>
    <n v="13569.074000000001"/>
  </r>
  <r>
    <s v="2022"/>
    <x v="3"/>
    <s v="LS1"/>
    <x v="3"/>
    <x v="10"/>
    <x v="89"/>
    <x v="90"/>
    <n v="510"/>
    <n v="3798.4830000000002"/>
  </r>
  <r>
    <s v="2022"/>
    <x v="3"/>
    <s v="LS1"/>
    <x v="3"/>
    <x v="10"/>
    <x v="90"/>
    <x v="91"/>
    <n v="107"/>
    <n v="1375.9110000000001"/>
  </r>
  <r>
    <s v="2022"/>
    <x v="3"/>
    <s v="LS1"/>
    <x v="3"/>
    <x v="10"/>
    <x v="91"/>
    <x v="92"/>
    <n v="5"/>
    <n v="341.16699999999997"/>
  </r>
  <r>
    <s v="2022"/>
    <x v="3"/>
    <s v="LS1"/>
    <x v="3"/>
    <x v="10"/>
    <x v="92"/>
    <x v="93"/>
    <n v="8"/>
    <n v="91"/>
  </r>
  <r>
    <s v="2022"/>
    <x v="3"/>
    <s v="LS1"/>
    <x v="3"/>
    <x v="10"/>
    <x v="93"/>
    <x v="94"/>
    <n v="186"/>
    <n v="1575.0050000000001"/>
  </r>
  <r>
    <s v="2022"/>
    <x v="3"/>
    <s v="LS1"/>
    <x v="3"/>
    <x v="10"/>
    <x v="94"/>
    <x v="95"/>
    <n v="4"/>
    <n v="47.000999999999998"/>
  </r>
  <r>
    <s v="2022"/>
    <x v="3"/>
    <s v="LS1"/>
    <x v="3"/>
    <x v="10"/>
    <x v="95"/>
    <x v="96"/>
    <n v="9"/>
    <n v="22.219000000000001"/>
  </r>
  <r>
    <s v="2022"/>
    <x v="3"/>
    <s v="LS1"/>
    <x v="3"/>
    <x v="10"/>
    <x v="96"/>
    <x v="97"/>
    <n v="657"/>
    <n v="18175.085999999999"/>
  </r>
  <r>
    <s v="2022"/>
    <x v="3"/>
    <s v="LS1"/>
    <x v="3"/>
    <x v="10"/>
    <x v="97"/>
    <x v="98"/>
    <n v="15"/>
    <n v="116.999"/>
  </r>
  <r>
    <s v="2022"/>
    <x v="3"/>
    <s v="LS1"/>
    <x v="3"/>
    <x v="10"/>
    <x v="98"/>
    <x v="99"/>
    <n v="131"/>
    <n v="3356.7359999999999"/>
  </r>
  <r>
    <s v="2022"/>
    <x v="3"/>
    <s v="LS1"/>
    <x v="3"/>
    <x v="10"/>
    <x v="99"/>
    <x v="100"/>
    <n v="17"/>
    <n v="141.00200000000001"/>
  </r>
  <r>
    <s v="2022"/>
    <x v="3"/>
    <s v="LS1"/>
    <x v="3"/>
    <x v="10"/>
    <x v="100"/>
    <x v="101"/>
    <n v="19"/>
    <n v="148.001"/>
  </r>
  <r>
    <s v="2022"/>
    <x v="3"/>
    <s v="LS1"/>
    <x v="3"/>
    <x v="10"/>
    <x v="101"/>
    <x v="102"/>
    <n v="2"/>
    <n v="48"/>
  </r>
  <r>
    <s v="2022"/>
    <x v="3"/>
    <s v="LS1"/>
    <x v="3"/>
    <x v="10"/>
    <x v="102"/>
    <x v="103"/>
    <n v="354"/>
    <n v="4035.8020000000001"/>
  </r>
  <r>
    <s v="2022"/>
    <x v="3"/>
    <s v="LS1"/>
    <x v="3"/>
    <x v="10"/>
    <x v="103"/>
    <x v="104"/>
    <n v="44"/>
    <n v="828.54300000000001"/>
  </r>
  <r>
    <s v="2022"/>
    <x v="3"/>
    <s v="LS1"/>
    <x v="3"/>
    <x v="10"/>
    <x v="104"/>
    <x v="105"/>
    <n v="41"/>
    <n v="503.346"/>
  </r>
  <r>
    <s v="2022"/>
    <x v="3"/>
    <s v="LS1"/>
    <x v="3"/>
    <x v="10"/>
    <x v="105"/>
    <x v="106"/>
    <n v="515"/>
    <n v="5133.6670000000004"/>
  </r>
  <r>
    <s v="2022"/>
    <x v="3"/>
    <s v="LS1"/>
    <x v="3"/>
    <x v="10"/>
    <x v="106"/>
    <x v="107"/>
    <n v="744"/>
    <n v="17073.759999999998"/>
  </r>
  <r>
    <s v="2022"/>
    <x v="3"/>
    <s v="LS1"/>
    <x v="4"/>
    <x v="0"/>
    <x v="107"/>
    <x v="108"/>
    <n v="1"/>
    <n v="0"/>
  </r>
  <r>
    <s v="2022"/>
    <x v="3"/>
    <s v="LS1"/>
    <x v="4"/>
    <x v="0"/>
    <x v="108"/>
    <x v="109"/>
    <n v="3"/>
    <n v="0"/>
  </r>
  <r>
    <s v="2022"/>
    <x v="3"/>
    <s v="LS1"/>
    <x v="4"/>
    <x v="0"/>
    <x v="109"/>
    <x v="110"/>
    <n v="1"/>
    <n v="0"/>
  </r>
  <r>
    <s v="2022"/>
    <x v="3"/>
    <s v="LS1"/>
    <x v="4"/>
    <x v="0"/>
    <x v="110"/>
    <x v="111"/>
    <n v="5"/>
    <n v="5"/>
  </r>
  <r>
    <s v="2022"/>
    <x v="3"/>
    <s v="LS1"/>
    <x v="4"/>
    <x v="0"/>
    <x v="111"/>
    <x v="112"/>
    <n v="1"/>
    <n v="0"/>
  </r>
  <r>
    <s v="2022"/>
    <x v="3"/>
    <s v="LS1"/>
    <x v="4"/>
    <x v="0"/>
    <x v="112"/>
    <x v="113"/>
    <n v="5"/>
    <n v="0"/>
  </r>
  <r>
    <s v="2022"/>
    <x v="3"/>
    <s v="LS1"/>
    <x v="4"/>
    <x v="0"/>
    <x v="113"/>
    <x v="114"/>
    <n v="1"/>
    <n v="0"/>
  </r>
  <r>
    <s v="2022"/>
    <x v="3"/>
    <s v="LS1"/>
    <x v="4"/>
    <x v="0"/>
    <x v="114"/>
    <x v="115"/>
    <n v="2"/>
    <n v="0"/>
  </r>
  <r>
    <s v="2022"/>
    <x v="3"/>
    <s v="LS1"/>
    <x v="4"/>
    <x v="0"/>
    <x v="115"/>
    <x v="116"/>
    <n v="1"/>
    <n v="0"/>
  </r>
  <r>
    <s v="2022"/>
    <x v="3"/>
    <s v="LS1"/>
    <x v="4"/>
    <x v="2"/>
    <x v="116"/>
    <x v="117"/>
    <n v="6"/>
    <n v="12.996"/>
  </r>
  <r>
    <s v="2022"/>
    <x v="3"/>
    <s v="LS1"/>
    <x v="4"/>
    <x v="2"/>
    <x v="138"/>
    <x v="139"/>
    <n v="1"/>
    <n v="1.851"/>
  </r>
  <r>
    <s v="2022"/>
    <x v="3"/>
    <s v="LS1"/>
    <x v="4"/>
    <x v="2"/>
    <x v="117"/>
    <x v="118"/>
    <n v="45"/>
    <n v="38.99"/>
  </r>
  <r>
    <s v="2022"/>
    <x v="3"/>
    <s v="LS1"/>
    <x v="4"/>
    <x v="2"/>
    <x v="118"/>
    <x v="119"/>
    <n v="2"/>
    <n v="7"/>
  </r>
  <r>
    <s v="2022"/>
    <x v="3"/>
    <s v="LS1"/>
    <x v="4"/>
    <x v="2"/>
    <x v="119"/>
    <x v="120"/>
    <n v="3"/>
    <n v="1.0009999999999999"/>
  </r>
  <r>
    <s v="2022"/>
    <x v="3"/>
    <s v="LS1"/>
    <x v="4"/>
    <x v="2"/>
    <x v="120"/>
    <x v="121"/>
    <n v="4"/>
    <n v="3"/>
  </r>
  <r>
    <s v="2022"/>
    <x v="3"/>
    <s v="LS1"/>
    <x v="4"/>
    <x v="2"/>
    <x v="121"/>
    <x v="122"/>
    <n v="23"/>
    <n v="14.487"/>
  </r>
  <r>
    <s v="2022"/>
    <x v="3"/>
    <s v="LS1"/>
    <x v="4"/>
    <x v="2"/>
    <x v="122"/>
    <x v="123"/>
    <n v="7"/>
    <n v="37.718000000000004"/>
  </r>
  <r>
    <s v="2022"/>
    <x v="3"/>
    <s v="LS1"/>
    <x v="4"/>
    <x v="2"/>
    <x v="123"/>
    <x v="124"/>
    <n v="1"/>
    <n v="0"/>
  </r>
  <r>
    <s v="2022"/>
    <x v="3"/>
    <s v="LS1"/>
    <x v="4"/>
    <x v="2"/>
    <x v="137"/>
    <x v="138"/>
    <n v="1"/>
    <n v="0"/>
  </r>
  <r>
    <s v="2022"/>
    <x v="3"/>
    <s v="LS1"/>
    <x v="4"/>
    <x v="2"/>
    <x v="124"/>
    <x v="125"/>
    <n v="24"/>
    <n v="42.002000000000002"/>
  </r>
  <r>
    <s v="2022"/>
    <x v="3"/>
    <s v="LS1"/>
    <x v="4"/>
    <x v="3"/>
    <x v="125"/>
    <x v="126"/>
    <n v="1"/>
    <n v="4"/>
  </r>
  <r>
    <s v="2022"/>
    <x v="3"/>
    <s v="LS1"/>
    <x v="4"/>
    <x v="3"/>
    <x v="126"/>
    <x v="127"/>
    <n v="1"/>
    <n v="13"/>
  </r>
  <r>
    <s v="2022"/>
    <x v="3"/>
    <s v="LS1"/>
    <x v="4"/>
    <x v="3"/>
    <x v="127"/>
    <x v="128"/>
    <n v="3"/>
    <n v="1"/>
  </r>
  <r>
    <s v="2022"/>
    <x v="3"/>
    <s v="LS1"/>
    <x v="4"/>
    <x v="3"/>
    <x v="128"/>
    <x v="129"/>
    <n v="2"/>
    <n v="1"/>
  </r>
  <r>
    <s v="2022"/>
    <x v="3"/>
    <s v="LS1"/>
    <x v="4"/>
    <x v="3"/>
    <x v="129"/>
    <x v="130"/>
    <n v="1"/>
    <n v="4"/>
  </r>
  <r>
    <s v="2022"/>
    <x v="3"/>
    <s v="LS1"/>
    <x v="4"/>
    <x v="4"/>
    <x v="130"/>
    <x v="131"/>
    <n v="8"/>
    <n v="1"/>
  </r>
  <r>
    <s v="2022"/>
    <x v="3"/>
    <s v="LS1"/>
    <x v="4"/>
    <x v="4"/>
    <x v="131"/>
    <x v="132"/>
    <n v="7"/>
    <n v="7.5469999999999997"/>
  </r>
  <r>
    <s v="2022"/>
    <x v="3"/>
    <s v="LS1"/>
    <x v="4"/>
    <x v="4"/>
    <x v="132"/>
    <x v="133"/>
    <n v="1"/>
    <n v="0"/>
  </r>
  <r>
    <s v="2022"/>
    <x v="3"/>
    <s v="LS1"/>
    <x v="4"/>
    <x v="4"/>
    <x v="133"/>
    <x v="134"/>
    <n v="1"/>
    <n v="0"/>
  </r>
  <r>
    <s v="2022"/>
    <x v="3"/>
    <s v="LS1"/>
    <x v="4"/>
    <x v="4"/>
    <x v="134"/>
    <x v="135"/>
    <n v="2"/>
    <n v="0"/>
  </r>
  <r>
    <s v="2022"/>
    <x v="3"/>
    <s v="LS1"/>
    <x v="4"/>
    <x v="4"/>
    <x v="139"/>
    <x v="140"/>
    <n v="1"/>
    <n v="0"/>
  </r>
  <r>
    <s v="2022"/>
    <x v="3"/>
    <s v="LS1"/>
    <x v="4"/>
    <x v="4"/>
    <x v="135"/>
    <x v="136"/>
    <n v="1"/>
    <n v="0"/>
  </r>
  <r>
    <s v="2022"/>
    <x v="3"/>
    <s v="LS1"/>
    <x v="4"/>
    <x v="4"/>
    <x v="136"/>
    <x v="137"/>
    <n v="5"/>
    <n v="0"/>
  </r>
  <r>
    <s v="2022"/>
    <x v="3"/>
    <s v="LS2"/>
    <x v="1"/>
    <x v="6"/>
    <x v="71"/>
    <x v="71"/>
    <n v="11"/>
    <m/>
  </r>
  <r>
    <s v="2022"/>
    <x v="3"/>
    <s v="LS2"/>
    <x v="5"/>
    <x v="11"/>
    <x v="71"/>
    <x v="71"/>
    <n v="11"/>
    <m/>
  </r>
  <r>
    <s v="2022"/>
    <x v="4"/>
    <s v="LS1"/>
    <x v="0"/>
    <x v="0"/>
    <x v="0"/>
    <x v="0"/>
    <n v="369"/>
    <n v="2178.2150000000001"/>
  </r>
  <r>
    <s v="2022"/>
    <x v="4"/>
    <s v="LS1"/>
    <x v="0"/>
    <x v="0"/>
    <x v="1"/>
    <x v="1"/>
    <n v="15212"/>
    <n v="6884.5309999999999"/>
  </r>
  <r>
    <s v="2022"/>
    <x v="4"/>
    <s v="LS1"/>
    <x v="0"/>
    <x v="0"/>
    <x v="2"/>
    <x v="2"/>
    <n v="127"/>
    <n v="917.30100000000004"/>
  </r>
  <r>
    <s v="2022"/>
    <x v="4"/>
    <s v="LS1"/>
    <x v="0"/>
    <x v="0"/>
    <x v="3"/>
    <x v="3"/>
    <n v="1"/>
    <n v="0"/>
  </r>
  <r>
    <s v="2022"/>
    <x v="4"/>
    <s v="LS1"/>
    <x v="0"/>
    <x v="0"/>
    <x v="4"/>
    <x v="4"/>
    <n v="632"/>
    <n v="4592.683"/>
  </r>
  <r>
    <s v="2022"/>
    <x v="4"/>
    <s v="LS1"/>
    <x v="0"/>
    <x v="0"/>
    <x v="5"/>
    <x v="5"/>
    <n v="93"/>
    <n v="82.953999999999994"/>
  </r>
  <r>
    <s v="2022"/>
    <x v="4"/>
    <s v="LS1"/>
    <x v="0"/>
    <x v="0"/>
    <x v="6"/>
    <x v="6"/>
    <n v="4612"/>
    <n v="2521.857"/>
  </r>
  <r>
    <s v="2022"/>
    <x v="4"/>
    <s v="LS1"/>
    <x v="0"/>
    <x v="0"/>
    <x v="7"/>
    <x v="7"/>
    <n v="3375"/>
    <n v="2094.2959999999998"/>
  </r>
  <r>
    <s v="2022"/>
    <x v="4"/>
    <s v="LS1"/>
    <x v="0"/>
    <x v="0"/>
    <x v="8"/>
    <x v="8"/>
    <n v="539"/>
    <n v="359.53800000000001"/>
  </r>
  <r>
    <s v="2022"/>
    <x v="4"/>
    <s v="LS1"/>
    <x v="0"/>
    <x v="0"/>
    <x v="9"/>
    <x v="9"/>
    <n v="97"/>
    <n v="136.59899999999999"/>
  </r>
  <r>
    <s v="2022"/>
    <x v="4"/>
    <s v="LS1"/>
    <x v="0"/>
    <x v="0"/>
    <x v="10"/>
    <x v="10"/>
    <n v="3270"/>
    <n v="1487.5730000000001"/>
  </r>
  <r>
    <s v="2022"/>
    <x v="4"/>
    <s v="LS1"/>
    <x v="0"/>
    <x v="0"/>
    <x v="11"/>
    <x v="11"/>
    <n v="860"/>
    <n v="500.221"/>
  </r>
  <r>
    <s v="2022"/>
    <x v="4"/>
    <s v="LS1"/>
    <x v="0"/>
    <x v="0"/>
    <x v="12"/>
    <x v="12"/>
    <n v="74"/>
    <n v="66.186000000000007"/>
  </r>
  <r>
    <s v="2022"/>
    <x v="4"/>
    <s v="LS1"/>
    <x v="0"/>
    <x v="0"/>
    <x v="13"/>
    <x v="13"/>
    <n v="115"/>
    <n v="111.57299999999999"/>
  </r>
  <r>
    <s v="2022"/>
    <x v="4"/>
    <s v="LS1"/>
    <x v="0"/>
    <x v="0"/>
    <x v="14"/>
    <x v="14"/>
    <n v="4299"/>
    <n v="1062.7660000000001"/>
  </r>
  <r>
    <s v="2022"/>
    <x v="4"/>
    <s v="LS1"/>
    <x v="0"/>
    <x v="0"/>
    <x v="15"/>
    <x v="15"/>
    <n v="48"/>
    <n v="1"/>
  </r>
  <r>
    <s v="2022"/>
    <x v="4"/>
    <s v="LS1"/>
    <x v="0"/>
    <x v="0"/>
    <x v="16"/>
    <x v="16"/>
    <n v="322"/>
    <n v="1139.5809999999999"/>
  </r>
  <r>
    <s v="2022"/>
    <x v="4"/>
    <s v="LS1"/>
    <x v="0"/>
    <x v="0"/>
    <x v="17"/>
    <x v="17"/>
    <n v="7356"/>
    <n v="2194.4490000000001"/>
  </r>
  <r>
    <s v="2022"/>
    <x v="4"/>
    <s v="LS1"/>
    <x v="0"/>
    <x v="1"/>
    <x v="18"/>
    <x v="18"/>
    <n v="1"/>
    <n v="24"/>
  </r>
  <r>
    <s v="2022"/>
    <x v="4"/>
    <s v="LS1"/>
    <x v="0"/>
    <x v="2"/>
    <x v="19"/>
    <x v="19"/>
    <n v="4350"/>
    <n v="13316.521000000001"/>
  </r>
  <r>
    <s v="2022"/>
    <x v="4"/>
    <s v="LS1"/>
    <x v="0"/>
    <x v="2"/>
    <x v="20"/>
    <x v="20"/>
    <n v="343"/>
    <n v="2055.6460000000002"/>
  </r>
  <r>
    <s v="2022"/>
    <x v="4"/>
    <s v="LS1"/>
    <x v="0"/>
    <x v="2"/>
    <x v="21"/>
    <x v="21"/>
    <n v="16"/>
    <n v="81.421000000000006"/>
  </r>
  <r>
    <s v="2022"/>
    <x v="4"/>
    <s v="LS1"/>
    <x v="0"/>
    <x v="2"/>
    <x v="22"/>
    <x v="22"/>
    <n v="3107"/>
    <n v="16036.986999999999"/>
  </r>
  <r>
    <s v="2022"/>
    <x v="4"/>
    <s v="LS1"/>
    <x v="0"/>
    <x v="2"/>
    <x v="23"/>
    <x v="23"/>
    <n v="3332"/>
    <n v="13469.349"/>
  </r>
  <r>
    <s v="2022"/>
    <x v="4"/>
    <s v="LS1"/>
    <x v="0"/>
    <x v="2"/>
    <x v="24"/>
    <x v="24"/>
    <n v="1328"/>
    <n v="2675.6930000000002"/>
  </r>
  <r>
    <s v="2022"/>
    <x v="4"/>
    <s v="LS1"/>
    <x v="0"/>
    <x v="2"/>
    <x v="25"/>
    <x v="25"/>
    <n v="115"/>
    <n v="536.02099999999996"/>
  </r>
  <r>
    <s v="2022"/>
    <x v="4"/>
    <s v="LS1"/>
    <x v="0"/>
    <x v="2"/>
    <x v="26"/>
    <x v="26"/>
    <n v="565"/>
    <n v="4116.1549999999997"/>
  </r>
  <r>
    <s v="2022"/>
    <x v="4"/>
    <s v="LS1"/>
    <x v="0"/>
    <x v="2"/>
    <x v="27"/>
    <x v="27"/>
    <n v="539"/>
    <n v="1101.4970000000001"/>
  </r>
  <r>
    <s v="2022"/>
    <x v="4"/>
    <s v="LS1"/>
    <x v="0"/>
    <x v="2"/>
    <x v="28"/>
    <x v="28"/>
    <n v="326"/>
    <n v="3144.6419999999998"/>
  </r>
  <r>
    <s v="2022"/>
    <x v="4"/>
    <s v="LS1"/>
    <x v="0"/>
    <x v="2"/>
    <x v="29"/>
    <x v="29"/>
    <n v="9136"/>
    <n v="13797.46"/>
  </r>
  <r>
    <s v="2022"/>
    <x v="4"/>
    <s v="LS1"/>
    <x v="0"/>
    <x v="2"/>
    <x v="30"/>
    <x v="30"/>
    <n v="569"/>
    <n v="2186.8380000000002"/>
  </r>
  <r>
    <s v="2022"/>
    <x v="4"/>
    <s v="LS1"/>
    <x v="0"/>
    <x v="2"/>
    <x v="31"/>
    <x v="31"/>
    <n v="17"/>
    <n v="56.347999999999999"/>
  </r>
  <r>
    <s v="2022"/>
    <x v="4"/>
    <s v="LS1"/>
    <x v="0"/>
    <x v="2"/>
    <x v="32"/>
    <x v="32"/>
    <n v="141"/>
    <n v="1512.2270000000001"/>
  </r>
  <r>
    <s v="2022"/>
    <x v="4"/>
    <s v="LS1"/>
    <x v="0"/>
    <x v="2"/>
    <x v="33"/>
    <x v="33"/>
    <n v="428"/>
    <n v="6315.0820000000003"/>
  </r>
  <r>
    <s v="2022"/>
    <x v="4"/>
    <s v="LS1"/>
    <x v="0"/>
    <x v="2"/>
    <x v="34"/>
    <x v="34"/>
    <n v="14045"/>
    <n v="85600.65"/>
  </r>
  <r>
    <s v="2022"/>
    <x v="4"/>
    <s v="LS1"/>
    <x v="0"/>
    <x v="2"/>
    <x v="35"/>
    <x v="35"/>
    <n v="1055"/>
    <n v="20125.107"/>
  </r>
  <r>
    <s v="2022"/>
    <x v="4"/>
    <s v="LS1"/>
    <x v="0"/>
    <x v="2"/>
    <x v="36"/>
    <x v="36"/>
    <n v="11"/>
    <n v="50.667999999999999"/>
  </r>
  <r>
    <s v="2022"/>
    <x v="4"/>
    <s v="LS1"/>
    <x v="0"/>
    <x v="2"/>
    <x v="37"/>
    <x v="37"/>
    <n v="32"/>
    <n v="491.03100000000001"/>
  </r>
  <r>
    <s v="2022"/>
    <x v="4"/>
    <s v="LS1"/>
    <x v="0"/>
    <x v="2"/>
    <x v="38"/>
    <x v="38"/>
    <n v="345"/>
    <n v="3816.7649999999999"/>
  </r>
  <r>
    <s v="2022"/>
    <x v="4"/>
    <s v="LS1"/>
    <x v="0"/>
    <x v="2"/>
    <x v="39"/>
    <x v="39"/>
    <n v="139"/>
    <n v="2184.143"/>
  </r>
  <r>
    <s v="2022"/>
    <x v="4"/>
    <s v="LS1"/>
    <x v="0"/>
    <x v="3"/>
    <x v="40"/>
    <x v="40"/>
    <n v="14"/>
    <n v="189.85900000000001"/>
  </r>
  <r>
    <s v="2022"/>
    <x v="4"/>
    <s v="LS1"/>
    <x v="0"/>
    <x v="3"/>
    <x v="41"/>
    <x v="41"/>
    <n v="21"/>
    <n v="25.992999999999999"/>
  </r>
  <r>
    <s v="2022"/>
    <x v="4"/>
    <s v="LS1"/>
    <x v="0"/>
    <x v="3"/>
    <x v="42"/>
    <x v="42"/>
    <n v="294"/>
    <n v="2446.7600000000002"/>
  </r>
  <r>
    <s v="2022"/>
    <x v="4"/>
    <s v="LS1"/>
    <x v="0"/>
    <x v="3"/>
    <x v="43"/>
    <x v="43"/>
    <n v="43"/>
    <n v="159"/>
  </r>
  <r>
    <s v="2022"/>
    <x v="4"/>
    <s v="LS1"/>
    <x v="0"/>
    <x v="3"/>
    <x v="44"/>
    <x v="44"/>
    <n v="140"/>
    <n v="447.79700000000003"/>
  </r>
  <r>
    <s v="2022"/>
    <x v="4"/>
    <s v="LS1"/>
    <x v="0"/>
    <x v="3"/>
    <x v="45"/>
    <x v="45"/>
    <n v="19"/>
    <n v="33.003"/>
  </r>
  <r>
    <s v="2022"/>
    <x v="4"/>
    <s v="LS1"/>
    <x v="0"/>
    <x v="3"/>
    <x v="46"/>
    <x v="46"/>
    <n v="110"/>
    <n v="675.39499999999998"/>
  </r>
  <r>
    <s v="2022"/>
    <x v="4"/>
    <s v="LS1"/>
    <x v="0"/>
    <x v="3"/>
    <x v="47"/>
    <x v="47"/>
    <n v="239"/>
    <n v="2136.0140000000001"/>
  </r>
  <r>
    <s v="2022"/>
    <x v="4"/>
    <s v="LS1"/>
    <x v="0"/>
    <x v="3"/>
    <x v="48"/>
    <x v="48"/>
    <n v="101"/>
    <n v="212.00700000000001"/>
  </r>
  <r>
    <s v="2022"/>
    <x v="4"/>
    <s v="LS1"/>
    <x v="0"/>
    <x v="3"/>
    <x v="49"/>
    <x v="49"/>
    <n v="13"/>
    <n v="59.000999999999998"/>
  </r>
  <r>
    <s v="2022"/>
    <x v="4"/>
    <s v="LS1"/>
    <x v="0"/>
    <x v="3"/>
    <x v="50"/>
    <x v="50"/>
    <n v="622"/>
    <n v="5705.308"/>
  </r>
  <r>
    <s v="2022"/>
    <x v="4"/>
    <s v="LS1"/>
    <x v="0"/>
    <x v="3"/>
    <x v="51"/>
    <x v="51"/>
    <n v="14"/>
    <n v="20.3"/>
  </r>
  <r>
    <s v="2022"/>
    <x v="4"/>
    <s v="LS1"/>
    <x v="0"/>
    <x v="3"/>
    <x v="52"/>
    <x v="52"/>
    <n v="403"/>
    <n v="1281.4949999999999"/>
  </r>
  <r>
    <s v="2022"/>
    <x v="4"/>
    <s v="LS1"/>
    <x v="0"/>
    <x v="3"/>
    <x v="53"/>
    <x v="53"/>
    <n v="613"/>
    <n v="1592.837"/>
  </r>
  <r>
    <s v="2022"/>
    <x v="4"/>
    <s v="LS1"/>
    <x v="0"/>
    <x v="3"/>
    <x v="54"/>
    <x v="54"/>
    <n v="37"/>
    <n v="665.00400000000002"/>
  </r>
  <r>
    <s v="2022"/>
    <x v="4"/>
    <s v="LS1"/>
    <x v="0"/>
    <x v="3"/>
    <x v="55"/>
    <x v="55"/>
    <n v="139"/>
    <n v="3256.009"/>
  </r>
  <r>
    <s v="2022"/>
    <x v="4"/>
    <s v="LS1"/>
    <x v="0"/>
    <x v="3"/>
    <x v="56"/>
    <x v="56"/>
    <n v="66"/>
    <n v="1125.624"/>
  </r>
  <r>
    <s v="2022"/>
    <x v="4"/>
    <s v="LS1"/>
    <x v="0"/>
    <x v="4"/>
    <x v="57"/>
    <x v="57"/>
    <n v="746"/>
    <n v="190.95500000000001"/>
  </r>
  <r>
    <s v="2022"/>
    <x v="4"/>
    <s v="LS1"/>
    <x v="0"/>
    <x v="4"/>
    <x v="58"/>
    <x v="58"/>
    <n v="613"/>
    <n v="259.64"/>
  </r>
  <r>
    <s v="2022"/>
    <x v="4"/>
    <s v="LS1"/>
    <x v="0"/>
    <x v="4"/>
    <x v="59"/>
    <x v="59"/>
    <n v="7"/>
    <n v="3.0009999999999999"/>
  </r>
  <r>
    <s v="2022"/>
    <x v="4"/>
    <s v="LS1"/>
    <x v="0"/>
    <x v="4"/>
    <x v="60"/>
    <x v="60"/>
    <n v="17"/>
    <n v="29"/>
  </r>
  <r>
    <s v="2022"/>
    <x v="4"/>
    <s v="LS1"/>
    <x v="0"/>
    <x v="4"/>
    <x v="61"/>
    <x v="61"/>
    <n v="3"/>
    <n v="0"/>
  </r>
  <r>
    <s v="2022"/>
    <x v="4"/>
    <s v="LS1"/>
    <x v="0"/>
    <x v="4"/>
    <x v="62"/>
    <x v="62"/>
    <n v="46"/>
    <n v="128.83600000000001"/>
  </r>
  <r>
    <s v="2022"/>
    <x v="4"/>
    <s v="LS1"/>
    <x v="0"/>
    <x v="4"/>
    <x v="63"/>
    <x v="63"/>
    <n v="65"/>
    <n v="207.54599999999999"/>
  </r>
  <r>
    <s v="2022"/>
    <x v="4"/>
    <s v="LS1"/>
    <x v="0"/>
    <x v="4"/>
    <x v="64"/>
    <x v="64"/>
    <n v="3"/>
    <n v="0"/>
  </r>
  <r>
    <s v="2022"/>
    <x v="4"/>
    <s v="LS1"/>
    <x v="0"/>
    <x v="4"/>
    <x v="65"/>
    <x v="65"/>
    <n v="40"/>
    <n v="5.2089999999999996"/>
  </r>
  <r>
    <s v="2022"/>
    <x v="4"/>
    <s v="LS1"/>
    <x v="0"/>
    <x v="4"/>
    <x v="66"/>
    <x v="66"/>
    <n v="42"/>
    <n v="13.233000000000001"/>
  </r>
  <r>
    <s v="2022"/>
    <x v="4"/>
    <s v="LS1"/>
    <x v="0"/>
    <x v="4"/>
    <x v="67"/>
    <x v="67"/>
    <n v="79"/>
    <n v="27.992999999999999"/>
  </r>
  <r>
    <s v="2022"/>
    <x v="4"/>
    <s v="LS1"/>
    <x v="0"/>
    <x v="4"/>
    <x v="68"/>
    <x v="68"/>
    <n v="203"/>
    <n v="43.54"/>
  </r>
  <r>
    <s v="2022"/>
    <x v="4"/>
    <s v="LS1"/>
    <x v="0"/>
    <x v="4"/>
    <x v="69"/>
    <x v="69"/>
    <n v="481"/>
    <n v="181.73400000000001"/>
  </r>
  <r>
    <s v="2022"/>
    <x v="4"/>
    <s v="LS1"/>
    <x v="0"/>
    <x v="4"/>
    <x v="70"/>
    <x v="70"/>
    <n v="542"/>
    <n v="296.01799999999997"/>
  </r>
  <r>
    <s v="2022"/>
    <x v="4"/>
    <s v="LS1"/>
    <x v="1"/>
    <x v="5"/>
    <x v="71"/>
    <x v="71"/>
    <n v="222"/>
    <m/>
  </r>
  <r>
    <s v="2022"/>
    <x v="4"/>
    <s v="LS1"/>
    <x v="1"/>
    <x v="6"/>
    <x v="71"/>
    <x v="71"/>
    <n v="40093"/>
    <m/>
  </r>
  <r>
    <s v="2022"/>
    <x v="4"/>
    <s v="LS1"/>
    <x v="2"/>
    <x v="7"/>
    <x v="72"/>
    <x v="72"/>
    <n v="43"/>
    <n v="261.00200000000001"/>
  </r>
  <r>
    <s v="2022"/>
    <x v="4"/>
    <s v="LS1"/>
    <x v="2"/>
    <x v="8"/>
    <x v="73"/>
    <x v="73"/>
    <n v="9"/>
    <n v="10.002000000000001"/>
  </r>
  <r>
    <s v="2022"/>
    <x v="4"/>
    <s v="LS1"/>
    <x v="3"/>
    <x v="9"/>
    <x v="74"/>
    <x v="74"/>
    <n v="33"/>
    <n v="29.001999999999999"/>
  </r>
  <r>
    <s v="2022"/>
    <x v="4"/>
    <s v="LS1"/>
    <x v="3"/>
    <x v="9"/>
    <x v="74"/>
    <x v="75"/>
    <n v="11310"/>
    <n v="16502.025000000001"/>
  </r>
  <r>
    <s v="2022"/>
    <x v="4"/>
    <s v="LS1"/>
    <x v="3"/>
    <x v="9"/>
    <x v="75"/>
    <x v="76"/>
    <n v="1221"/>
    <n v="4472.6189999999997"/>
  </r>
  <r>
    <s v="2022"/>
    <x v="4"/>
    <s v="LS1"/>
    <x v="3"/>
    <x v="9"/>
    <x v="76"/>
    <x v="77"/>
    <n v="6711"/>
    <n v="18680.001"/>
  </r>
  <r>
    <s v="2022"/>
    <x v="4"/>
    <s v="LS1"/>
    <x v="3"/>
    <x v="9"/>
    <x v="77"/>
    <x v="78"/>
    <n v="740"/>
    <n v="1663.1579999999999"/>
  </r>
  <r>
    <s v="2022"/>
    <x v="4"/>
    <s v="LS1"/>
    <x v="3"/>
    <x v="9"/>
    <x v="78"/>
    <x v="79"/>
    <n v="302"/>
    <n v="1095.181"/>
  </r>
  <r>
    <s v="2022"/>
    <x v="4"/>
    <s v="LS1"/>
    <x v="3"/>
    <x v="10"/>
    <x v="79"/>
    <x v="80"/>
    <n v="14"/>
    <n v="33.002000000000002"/>
  </r>
  <r>
    <s v="2022"/>
    <x v="4"/>
    <s v="LS1"/>
    <x v="3"/>
    <x v="10"/>
    <x v="80"/>
    <x v="81"/>
    <n v="27"/>
    <n v="87.001999999999995"/>
  </r>
  <r>
    <s v="2022"/>
    <x v="4"/>
    <s v="LS1"/>
    <x v="3"/>
    <x v="10"/>
    <x v="81"/>
    <x v="82"/>
    <n v="8"/>
    <n v="112.003"/>
  </r>
  <r>
    <s v="2022"/>
    <x v="4"/>
    <s v="LS1"/>
    <x v="3"/>
    <x v="10"/>
    <x v="82"/>
    <x v="83"/>
    <n v="78"/>
    <n v="372"/>
  </r>
  <r>
    <s v="2022"/>
    <x v="4"/>
    <s v="LS1"/>
    <x v="3"/>
    <x v="10"/>
    <x v="83"/>
    <x v="84"/>
    <n v="18"/>
    <n v="686.89599999999996"/>
  </r>
  <r>
    <s v="2022"/>
    <x v="4"/>
    <s v="LS1"/>
    <x v="3"/>
    <x v="10"/>
    <x v="84"/>
    <x v="85"/>
    <n v="18"/>
    <n v="2481.7600000000002"/>
  </r>
  <r>
    <s v="2022"/>
    <x v="4"/>
    <s v="LS1"/>
    <x v="3"/>
    <x v="10"/>
    <x v="85"/>
    <x v="86"/>
    <n v="7"/>
    <n v="132.00200000000001"/>
  </r>
  <r>
    <s v="2022"/>
    <x v="4"/>
    <s v="LS1"/>
    <x v="3"/>
    <x v="10"/>
    <x v="86"/>
    <x v="87"/>
    <n v="592"/>
    <n v="4200.2629999999999"/>
  </r>
  <r>
    <s v="2022"/>
    <x v="4"/>
    <s v="LS1"/>
    <x v="3"/>
    <x v="10"/>
    <x v="87"/>
    <x v="88"/>
    <n v="1197"/>
    <n v="30782.83"/>
  </r>
  <r>
    <s v="2022"/>
    <x v="4"/>
    <s v="LS1"/>
    <x v="3"/>
    <x v="10"/>
    <x v="88"/>
    <x v="89"/>
    <n v="1190"/>
    <n v="13707.002"/>
  </r>
  <r>
    <s v="2022"/>
    <x v="4"/>
    <s v="LS1"/>
    <x v="3"/>
    <x v="10"/>
    <x v="89"/>
    <x v="90"/>
    <n v="509"/>
    <n v="3769.48"/>
  </r>
  <r>
    <s v="2022"/>
    <x v="4"/>
    <s v="LS1"/>
    <x v="3"/>
    <x v="10"/>
    <x v="90"/>
    <x v="91"/>
    <n v="107"/>
    <n v="1381.595"/>
  </r>
  <r>
    <s v="2022"/>
    <x v="4"/>
    <s v="LS1"/>
    <x v="3"/>
    <x v="10"/>
    <x v="91"/>
    <x v="92"/>
    <n v="5"/>
    <n v="341.37599999999998"/>
  </r>
  <r>
    <s v="2022"/>
    <x v="4"/>
    <s v="LS1"/>
    <x v="3"/>
    <x v="10"/>
    <x v="92"/>
    <x v="93"/>
    <n v="8"/>
    <n v="109.627"/>
  </r>
  <r>
    <s v="2022"/>
    <x v="4"/>
    <s v="LS1"/>
    <x v="3"/>
    <x v="10"/>
    <x v="93"/>
    <x v="94"/>
    <n v="184"/>
    <n v="1541.1780000000001"/>
  </r>
  <r>
    <s v="2022"/>
    <x v="4"/>
    <s v="LS1"/>
    <x v="3"/>
    <x v="10"/>
    <x v="94"/>
    <x v="95"/>
    <n v="4"/>
    <n v="47"/>
  </r>
  <r>
    <s v="2022"/>
    <x v="4"/>
    <s v="LS1"/>
    <x v="3"/>
    <x v="10"/>
    <x v="95"/>
    <x v="96"/>
    <n v="9"/>
    <n v="22.033999999999999"/>
  </r>
  <r>
    <s v="2022"/>
    <x v="4"/>
    <s v="LS1"/>
    <x v="3"/>
    <x v="10"/>
    <x v="96"/>
    <x v="97"/>
    <n v="657"/>
    <n v="18149.865000000002"/>
  </r>
  <r>
    <s v="2022"/>
    <x v="4"/>
    <s v="LS1"/>
    <x v="3"/>
    <x v="10"/>
    <x v="97"/>
    <x v="98"/>
    <n v="15"/>
    <n v="116.99299999999999"/>
  </r>
  <r>
    <s v="2022"/>
    <x v="4"/>
    <s v="LS1"/>
    <x v="3"/>
    <x v="10"/>
    <x v="98"/>
    <x v="99"/>
    <n v="131"/>
    <n v="3374.0740000000001"/>
  </r>
  <r>
    <s v="2022"/>
    <x v="4"/>
    <s v="LS1"/>
    <x v="3"/>
    <x v="10"/>
    <x v="99"/>
    <x v="100"/>
    <n v="17"/>
    <n v="141.001"/>
  </r>
  <r>
    <s v="2022"/>
    <x v="4"/>
    <s v="LS1"/>
    <x v="3"/>
    <x v="10"/>
    <x v="100"/>
    <x v="101"/>
    <n v="19"/>
    <n v="148.001"/>
  </r>
  <r>
    <s v="2022"/>
    <x v="4"/>
    <s v="LS1"/>
    <x v="3"/>
    <x v="10"/>
    <x v="101"/>
    <x v="102"/>
    <n v="2"/>
    <n v="48"/>
  </r>
  <r>
    <s v="2022"/>
    <x v="4"/>
    <s v="LS1"/>
    <x v="3"/>
    <x v="10"/>
    <x v="102"/>
    <x v="103"/>
    <n v="353"/>
    <n v="4046.4769999999999"/>
  </r>
  <r>
    <s v="2022"/>
    <x v="4"/>
    <s v="LS1"/>
    <x v="3"/>
    <x v="10"/>
    <x v="103"/>
    <x v="104"/>
    <n v="44"/>
    <n v="829.00400000000002"/>
  </r>
  <r>
    <s v="2022"/>
    <x v="4"/>
    <s v="LS1"/>
    <x v="3"/>
    <x v="10"/>
    <x v="104"/>
    <x v="105"/>
    <n v="40"/>
    <n v="522.99400000000003"/>
  </r>
  <r>
    <s v="2022"/>
    <x v="4"/>
    <s v="LS1"/>
    <x v="3"/>
    <x v="10"/>
    <x v="105"/>
    <x v="106"/>
    <n v="521"/>
    <n v="5294.1819999999998"/>
  </r>
  <r>
    <s v="2022"/>
    <x v="4"/>
    <s v="LS1"/>
    <x v="3"/>
    <x v="10"/>
    <x v="106"/>
    <x v="107"/>
    <n v="744"/>
    <n v="17062.999"/>
  </r>
  <r>
    <s v="2022"/>
    <x v="4"/>
    <s v="LS1"/>
    <x v="4"/>
    <x v="0"/>
    <x v="107"/>
    <x v="108"/>
    <n v="1"/>
    <n v="0"/>
  </r>
  <r>
    <s v="2022"/>
    <x v="4"/>
    <s v="LS1"/>
    <x v="4"/>
    <x v="0"/>
    <x v="108"/>
    <x v="109"/>
    <n v="3"/>
    <n v="0"/>
  </r>
  <r>
    <s v="2022"/>
    <x v="4"/>
    <s v="LS1"/>
    <x v="4"/>
    <x v="0"/>
    <x v="109"/>
    <x v="110"/>
    <n v="1"/>
    <n v="0"/>
  </r>
  <r>
    <s v="2022"/>
    <x v="4"/>
    <s v="LS1"/>
    <x v="4"/>
    <x v="0"/>
    <x v="110"/>
    <x v="111"/>
    <n v="5"/>
    <n v="5.0010000000000003"/>
  </r>
  <r>
    <s v="2022"/>
    <x v="4"/>
    <s v="LS1"/>
    <x v="4"/>
    <x v="0"/>
    <x v="111"/>
    <x v="112"/>
    <n v="1"/>
    <n v="0"/>
  </r>
  <r>
    <s v="2022"/>
    <x v="4"/>
    <s v="LS1"/>
    <x v="4"/>
    <x v="0"/>
    <x v="112"/>
    <x v="113"/>
    <n v="5"/>
    <n v="0"/>
  </r>
  <r>
    <s v="2022"/>
    <x v="4"/>
    <s v="LS1"/>
    <x v="4"/>
    <x v="0"/>
    <x v="113"/>
    <x v="114"/>
    <n v="1"/>
    <n v="0"/>
  </r>
  <r>
    <s v="2022"/>
    <x v="4"/>
    <s v="LS1"/>
    <x v="4"/>
    <x v="0"/>
    <x v="114"/>
    <x v="115"/>
    <n v="2"/>
    <n v="0"/>
  </r>
  <r>
    <s v="2022"/>
    <x v="4"/>
    <s v="LS1"/>
    <x v="4"/>
    <x v="0"/>
    <x v="115"/>
    <x v="116"/>
    <n v="1"/>
    <n v="0"/>
  </r>
  <r>
    <s v="2022"/>
    <x v="4"/>
    <s v="LS1"/>
    <x v="4"/>
    <x v="2"/>
    <x v="116"/>
    <x v="117"/>
    <n v="6"/>
    <n v="12.991"/>
  </r>
  <r>
    <s v="2022"/>
    <x v="4"/>
    <s v="LS1"/>
    <x v="4"/>
    <x v="2"/>
    <x v="138"/>
    <x v="139"/>
    <n v="1"/>
    <n v="1"/>
  </r>
  <r>
    <s v="2022"/>
    <x v="4"/>
    <s v="LS1"/>
    <x v="4"/>
    <x v="2"/>
    <x v="117"/>
    <x v="118"/>
    <n v="46"/>
    <n v="38.326000000000001"/>
  </r>
  <r>
    <s v="2022"/>
    <x v="4"/>
    <s v="LS1"/>
    <x v="4"/>
    <x v="2"/>
    <x v="118"/>
    <x v="119"/>
    <n v="2"/>
    <n v="7"/>
  </r>
  <r>
    <s v="2022"/>
    <x v="4"/>
    <s v="LS1"/>
    <x v="4"/>
    <x v="2"/>
    <x v="119"/>
    <x v="120"/>
    <n v="3"/>
    <n v="1"/>
  </r>
  <r>
    <s v="2022"/>
    <x v="4"/>
    <s v="LS1"/>
    <x v="4"/>
    <x v="2"/>
    <x v="120"/>
    <x v="121"/>
    <n v="4"/>
    <n v="3"/>
  </r>
  <r>
    <s v="2022"/>
    <x v="4"/>
    <s v="LS1"/>
    <x v="4"/>
    <x v="2"/>
    <x v="121"/>
    <x v="122"/>
    <n v="23"/>
    <n v="14.997999999999999"/>
  </r>
  <r>
    <s v="2022"/>
    <x v="4"/>
    <s v="LS1"/>
    <x v="4"/>
    <x v="2"/>
    <x v="122"/>
    <x v="123"/>
    <n v="7"/>
    <n v="43.484000000000002"/>
  </r>
  <r>
    <s v="2022"/>
    <x v="4"/>
    <s v="LS1"/>
    <x v="4"/>
    <x v="2"/>
    <x v="123"/>
    <x v="124"/>
    <n v="1"/>
    <n v="0"/>
  </r>
  <r>
    <s v="2022"/>
    <x v="4"/>
    <s v="LS1"/>
    <x v="4"/>
    <x v="2"/>
    <x v="137"/>
    <x v="138"/>
    <n v="1"/>
    <n v="0"/>
  </r>
  <r>
    <s v="2022"/>
    <x v="4"/>
    <s v="LS1"/>
    <x v="4"/>
    <x v="2"/>
    <x v="124"/>
    <x v="125"/>
    <n v="24"/>
    <n v="42.005000000000003"/>
  </r>
  <r>
    <s v="2022"/>
    <x v="4"/>
    <s v="LS1"/>
    <x v="4"/>
    <x v="3"/>
    <x v="125"/>
    <x v="126"/>
    <n v="1"/>
    <n v="4"/>
  </r>
  <r>
    <s v="2022"/>
    <x v="4"/>
    <s v="LS1"/>
    <x v="4"/>
    <x v="3"/>
    <x v="126"/>
    <x v="127"/>
    <n v="1"/>
    <n v="13"/>
  </r>
  <r>
    <s v="2022"/>
    <x v="4"/>
    <s v="LS1"/>
    <x v="4"/>
    <x v="3"/>
    <x v="127"/>
    <x v="128"/>
    <n v="3"/>
    <n v="1"/>
  </r>
  <r>
    <s v="2022"/>
    <x v="4"/>
    <s v="LS1"/>
    <x v="4"/>
    <x v="3"/>
    <x v="128"/>
    <x v="129"/>
    <n v="2"/>
    <n v="1"/>
  </r>
  <r>
    <s v="2022"/>
    <x v="4"/>
    <s v="LS1"/>
    <x v="4"/>
    <x v="3"/>
    <x v="129"/>
    <x v="130"/>
    <n v="1"/>
    <n v="4"/>
  </r>
  <r>
    <s v="2022"/>
    <x v="4"/>
    <s v="LS1"/>
    <x v="4"/>
    <x v="4"/>
    <x v="130"/>
    <x v="131"/>
    <n v="8"/>
    <n v="1"/>
  </r>
  <r>
    <s v="2022"/>
    <x v="4"/>
    <s v="LS1"/>
    <x v="4"/>
    <x v="4"/>
    <x v="131"/>
    <x v="132"/>
    <n v="7"/>
    <n v="4.0960000000000001"/>
  </r>
  <r>
    <s v="2022"/>
    <x v="4"/>
    <s v="LS1"/>
    <x v="4"/>
    <x v="4"/>
    <x v="132"/>
    <x v="133"/>
    <n v="1"/>
    <n v="0"/>
  </r>
  <r>
    <s v="2022"/>
    <x v="4"/>
    <s v="LS1"/>
    <x v="4"/>
    <x v="4"/>
    <x v="133"/>
    <x v="134"/>
    <n v="1"/>
    <n v="0"/>
  </r>
  <r>
    <s v="2022"/>
    <x v="4"/>
    <s v="LS1"/>
    <x v="4"/>
    <x v="4"/>
    <x v="134"/>
    <x v="135"/>
    <n v="2"/>
    <n v="0"/>
  </r>
  <r>
    <s v="2022"/>
    <x v="4"/>
    <s v="LS1"/>
    <x v="4"/>
    <x v="4"/>
    <x v="139"/>
    <x v="140"/>
    <n v="1"/>
    <n v="0"/>
  </r>
  <r>
    <s v="2022"/>
    <x v="4"/>
    <s v="LS1"/>
    <x v="4"/>
    <x v="4"/>
    <x v="136"/>
    <x v="137"/>
    <n v="5"/>
    <n v="0"/>
  </r>
  <r>
    <s v="2022"/>
    <x v="4"/>
    <s v="LS2"/>
    <x v="1"/>
    <x v="6"/>
    <x v="71"/>
    <x v="71"/>
    <n v="13"/>
    <m/>
  </r>
  <r>
    <s v="2022"/>
    <x v="4"/>
    <s v="LS2"/>
    <x v="5"/>
    <x v="11"/>
    <x v="71"/>
    <x v="71"/>
    <n v="13"/>
    <m/>
  </r>
  <r>
    <s v="2022"/>
    <x v="5"/>
    <s v="LS1"/>
    <x v="0"/>
    <x v="0"/>
    <x v="0"/>
    <x v="0"/>
    <n v="369"/>
    <n v="2139.7840000000001"/>
  </r>
  <r>
    <s v="2022"/>
    <x v="5"/>
    <s v="LS1"/>
    <x v="0"/>
    <x v="0"/>
    <x v="1"/>
    <x v="1"/>
    <n v="15193"/>
    <n v="4573.1239999999998"/>
  </r>
  <r>
    <s v="2022"/>
    <x v="5"/>
    <s v="LS1"/>
    <x v="0"/>
    <x v="0"/>
    <x v="2"/>
    <x v="2"/>
    <n v="127"/>
    <n v="910.03899999999999"/>
  </r>
  <r>
    <s v="2022"/>
    <x v="5"/>
    <s v="LS1"/>
    <x v="0"/>
    <x v="0"/>
    <x v="3"/>
    <x v="3"/>
    <n v="1"/>
    <n v="0"/>
  </r>
  <r>
    <s v="2022"/>
    <x v="5"/>
    <s v="LS1"/>
    <x v="0"/>
    <x v="0"/>
    <x v="4"/>
    <x v="4"/>
    <n v="632"/>
    <n v="4560.7640000000001"/>
  </r>
  <r>
    <s v="2022"/>
    <x v="5"/>
    <s v="LS1"/>
    <x v="0"/>
    <x v="0"/>
    <x v="5"/>
    <x v="5"/>
    <n v="93"/>
    <n v="73.763000000000005"/>
  </r>
  <r>
    <s v="2022"/>
    <x v="5"/>
    <s v="LS1"/>
    <x v="0"/>
    <x v="0"/>
    <x v="6"/>
    <x v="6"/>
    <n v="4618"/>
    <n v="1868.903"/>
  </r>
  <r>
    <s v="2022"/>
    <x v="5"/>
    <s v="LS1"/>
    <x v="0"/>
    <x v="0"/>
    <x v="7"/>
    <x v="7"/>
    <n v="3377"/>
    <n v="1712.3589999999999"/>
  </r>
  <r>
    <s v="2022"/>
    <x v="5"/>
    <s v="LS1"/>
    <x v="0"/>
    <x v="0"/>
    <x v="8"/>
    <x v="8"/>
    <n v="543"/>
    <n v="251.01"/>
  </r>
  <r>
    <s v="2022"/>
    <x v="5"/>
    <s v="LS1"/>
    <x v="0"/>
    <x v="0"/>
    <x v="9"/>
    <x v="9"/>
    <n v="98"/>
    <n v="109.45399999999999"/>
  </r>
  <r>
    <s v="2022"/>
    <x v="5"/>
    <s v="LS1"/>
    <x v="0"/>
    <x v="0"/>
    <x v="10"/>
    <x v="10"/>
    <n v="3276"/>
    <n v="1268.123"/>
  </r>
  <r>
    <s v="2022"/>
    <x v="5"/>
    <s v="LS1"/>
    <x v="0"/>
    <x v="0"/>
    <x v="11"/>
    <x v="11"/>
    <n v="860"/>
    <n v="427.72899999999998"/>
  </r>
  <r>
    <s v="2022"/>
    <x v="5"/>
    <s v="LS1"/>
    <x v="0"/>
    <x v="0"/>
    <x v="12"/>
    <x v="12"/>
    <n v="74"/>
    <n v="52.774999999999999"/>
  </r>
  <r>
    <s v="2022"/>
    <x v="5"/>
    <s v="LS1"/>
    <x v="0"/>
    <x v="0"/>
    <x v="13"/>
    <x v="13"/>
    <n v="115"/>
    <n v="94.311000000000007"/>
  </r>
  <r>
    <s v="2022"/>
    <x v="5"/>
    <s v="LS1"/>
    <x v="0"/>
    <x v="0"/>
    <x v="14"/>
    <x v="14"/>
    <n v="4290"/>
    <n v="881.29200000000003"/>
  </r>
  <r>
    <s v="2022"/>
    <x v="5"/>
    <s v="LS1"/>
    <x v="0"/>
    <x v="0"/>
    <x v="15"/>
    <x v="15"/>
    <n v="48"/>
    <n v="1"/>
  </r>
  <r>
    <s v="2022"/>
    <x v="5"/>
    <s v="LS1"/>
    <x v="0"/>
    <x v="0"/>
    <x v="16"/>
    <x v="16"/>
    <n v="320"/>
    <n v="1122.9269999999999"/>
  </r>
  <r>
    <s v="2022"/>
    <x v="5"/>
    <s v="LS1"/>
    <x v="0"/>
    <x v="0"/>
    <x v="17"/>
    <x v="17"/>
    <n v="7347"/>
    <n v="1689.001"/>
  </r>
  <r>
    <s v="2022"/>
    <x v="5"/>
    <s v="LS1"/>
    <x v="0"/>
    <x v="1"/>
    <x v="18"/>
    <x v="18"/>
    <n v="1"/>
    <n v="24"/>
  </r>
  <r>
    <s v="2022"/>
    <x v="5"/>
    <s v="LS1"/>
    <x v="0"/>
    <x v="2"/>
    <x v="19"/>
    <x v="19"/>
    <n v="4489"/>
    <n v="14156.164000000001"/>
  </r>
  <r>
    <s v="2022"/>
    <x v="5"/>
    <s v="LS1"/>
    <x v="0"/>
    <x v="2"/>
    <x v="20"/>
    <x v="20"/>
    <n v="350"/>
    <n v="2088.558"/>
  </r>
  <r>
    <s v="2022"/>
    <x v="5"/>
    <s v="LS1"/>
    <x v="0"/>
    <x v="2"/>
    <x v="21"/>
    <x v="21"/>
    <n v="17"/>
    <n v="102.001"/>
  </r>
  <r>
    <s v="2022"/>
    <x v="5"/>
    <s v="LS1"/>
    <x v="0"/>
    <x v="2"/>
    <x v="22"/>
    <x v="22"/>
    <n v="3171"/>
    <n v="16709.46"/>
  </r>
  <r>
    <s v="2022"/>
    <x v="5"/>
    <s v="LS1"/>
    <x v="0"/>
    <x v="2"/>
    <x v="23"/>
    <x v="23"/>
    <n v="3396"/>
    <n v="14008.950999999999"/>
  </r>
  <r>
    <s v="2022"/>
    <x v="5"/>
    <s v="LS1"/>
    <x v="0"/>
    <x v="2"/>
    <x v="24"/>
    <x v="24"/>
    <n v="1404"/>
    <n v="2869.7379999999998"/>
  </r>
  <r>
    <s v="2022"/>
    <x v="5"/>
    <s v="LS1"/>
    <x v="0"/>
    <x v="2"/>
    <x v="25"/>
    <x v="25"/>
    <n v="117"/>
    <n v="558.48699999999997"/>
  </r>
  <r>
    <s v="2022"/>
    <x v="5"/>
    <s v="LS1"/>
    <x v="0"/>
    <x v="2"/>
    <x v="26"/>
    <x v="26"/>
    <n v="568"/>
    <n v="4100.0910000000003"/>
  </r>
  <r>
    <s v="2022"/>
    <x v="5"/>
    <s v="LS1"/>
    <x v="0"/>
    <x v="2"/>
    <x v="27"/>
    <x v="27"/>
    <n v="555"/>
    <n v="1153.864"/>
  </r>
  <r>
    <s v="2022"/>
    <x v="5"/>
    <s v="LS1"/>
    <x v="0"/>
    <x v="2"/>
    <x v="28"/>
    <x v="28"/>
    <n v="326"/>
    <n v="3221.0590000000002"/>
  </r>
  <r>
    <s v="2022"/>
    <x v="5"/>
    <s v="LS1"/>
    <x v="0"/>
    <x v="2"/>
    <x v="29"/>
    <x v="29"/>
    <n v="9430"/>
    <n v="14517.087"/>
  </r>
  <r>
    <s v="2022"/>
    <x v="5"/>
    <s v="LS1"/>
    <x v="0"/>
    <x v="2"/>
    <x v="30"/>
    <x v="30"/>
    <n v="580"/>
    <n v="2238.4059999999999"/>
  </r>
  <r>
    <s v="2022"/>
    <x v="5"/>
    <s v="LS1"/>
    <x v="0"/>
    <x v="2"/>
    <x v="31"/>
    <x v="31"/>
    <n v="17"/>
    <n v="46.002000000000002"/>
  </r>
  <r>
    <s v="2022"/>
    <x v="5"/>
    <s v="LS1"/>
    <x v="0"/>
    <x v="2"/>
    <x v="32"/>
    <x v="32"/>
    <n v="143"/>
    <n v="1529.991"/>
  </r>
  <r>
    <s v="2022"/>
    <x v="5"/>
    <s v="LS1"/>
    <x v="0"/>
    <x v="2"/>
    <x v="33"/>
    <x v="33"/>
    <n v="429"/>
    <n v="6400.0590000000002"/>
  </r>
  <r>
    <s v="2022"/>
    <x v="5"/>
    <s v="LS1"/>
    <x v="0"/>
    <x v="2"/>
    <x v="34"/>
    <x v="34"/>
    <n v="14606"/>
    <n v="87890.197"/>
  </r>
  <r>
    <s v="2022"/>
    <x v="5"/>
    <s v="LS1"/>
    <x v="0"/>
    <x v="2"/>
    <x v="35"/>
    <x v="35"/>
    <n v="1057"/>
    <n v="20192.491999999998"/>
  </r>
  <r>
    <s v="2022"/>
    <x v="5"/>
    <s v="LS1"/>
    <x v="0"/>
    <x v="2"/>
    <x v="36"/>
    <x v="36"/>
    <n v="11"/>
    <n v="50.000999999999998"/>
  </r>
  <r>
    <s v="2022"/>
    <x v="5"/>
    <s v="LS1"/>
    <x v="0"/>
    <x v="2"/>
    <x v="37"/>
    <x v="37"/>
    <n v="33"/>
    <n v="504.565"/>
  </r>
  <r>
    <s v="2022"/>
    <x v="5"/>
    <s v="LS1"/>
    <x v="0"/>
    <x v="2"/>
    <x v="38"/>
    <x v="38"/>
    <n v="345"/>
    <n v="3817.578"/>
  </r>
  <r>
    <s v="2022"/>
    <x v="5"/>
    <s v="LS1"/>
    <x v="0"/>
    <x v="2"/>
    <x v="39"/>
    <x v="39"/>
    <n v="140"/>
    <n v="2198.3910000000001"/>
  </r>
  <r>
    <s v="2022"/>
    <x v="5"/>
    <s v="LS1"/>
    <x v="0"/>
    <x v="3"/>
    <x v="40"/>
    <x v="40"/>
    <n v="15"/>
    <n v="191.01"/>
  </r>
  <r>
    <s v="2022"/>
    <x v="5"/>
    <s v="LS1"/>
    <x v="0"/>
    <x v="3"/>
    <x v="41"/>
    <x v="41"/>
    <n v="21"/>
    <n v="25.071000000000002"/>
  </r>
  <r>
    <s v="2022"/>
    <x v="5"/>
    <s v="LS1"/>
    <x v="0"/>
    <x v="3"/>
    <x v="42"/>
    <x v="42"/>
    <n v="295"/>
    <n v="2454.8719999999998"/>
  </r>
  <r>
    <s v="2022"/>
    <x v="5"/>
    <s v="LS1"/>
    <x v="0"/>
    <x v="3"/>
    <x v="43"/>
    <x v="43"/>
    <n v="44"/>
    <n v="185"/>
  </r>
  <r>
    <s v="2022"/>
    <x v="5"/>
    <s v="LS1"/>
    <x v="0"/>
    <x v="3"/>
    <x v="44"/>
    <x v="44"/>
    <n v="141"/>
    <n v="447.94799999999998"/>
  </r>
  <r>
    <s v="2022"/>
    <x v="5"/>
    <s v="LS1"/>
    <x v="0"/>
    <x v="3"/>
    <x v="45"/>
    <x v="45"/>
    <n v="19"/>
    <n v="33.012"/>
  </r>
  <r>
    <s v="2022"/>
    <x v="5"/>
    <s v="LS1"/>
    <x v="0"/>
    <x v="3"/>
    <x v="46"/>
    <x v="46"/>
    <n v="111"/>
    <n v="703.17"/>
  </r>
  <r>
    <s v="2022"/>
    <x v="5"/>
    <s v="LS1"/>
    <x v="0"/>
    <x v="3"/>
    <x v="47"/>
    <x v="47"/>
    <n v="242"/>
    <n v="2163.768"/>
  </r>
  <r>
    <s v="2022"/>
    <x v="5"/>
    <s v="LS1"/>
    <x v="0"/>
    <x v="3"/>
    <x v="48"/>
    <x v="48"/>
    <n v="103"/>
    <n v="216.672"/>
  </r>
  <r>
    <s v="2022"/>
    <x v="5"/>
    <s v="LS1"/>
    <x v="0"/>
    <x v="3"/>
    <x v="49"/>
    <x v="49"/>
    <n v="13"/>
    <n v="59.003"/>
  </r>
  <r>
    <s v="2022"/>
    <x v="5"/>
    <s v="LS1"/>
    <x v="0"/>
    <x v="3"/>
    <x v="50"/>
    <x v="50"/>
    <n v="627"/>
    <n v="5851.2269999999999"/>
  </r>
  <r>
    <s v="2022"/>
    <x v="5"/>
    <s v="LS1"/>
    <x v="0"/>
    <x v="3"/>
    <x v="51"/>
    <x v="51"/>
    <n v="15"/>
    <n v="21.001999999999999"/>
  </r>
  <r>
    <s v="2022"/>
    <x v="5"/>
    <s v="LS1"/>
    <x v="0"/>
    <x v="3"/>
    <x v="52"/>
    <x v="52"/>
    <n v="406"/>
    <n v="1284.066"/>
  </r>
  <r>
    <s v="2022"/>
    <x v="5"/>
    <s v="LS1"/>
    <x v="0"/>
    <x v="3"/>
    <x v="53"/>
    <x v="53"/>
    <n v="613"/>
    <n v="1586.184"/>
  </r>
  <r>
    <s v="2022"/>
    <x v="5"/>
    <s v="LS1"/>
    <x v="0"/>
    <x v="3"/>
    <x v="54"/>
    <x v="54"/>
    <n v="37"/>
    <n v="665.01400000000001"/>
  </r>
  <r>
    <s v="2022"/>
    <x v="5"/>
    <s v="LS1"/>
    <x v="0"/>
    <x v="3"/>
    <x v="55"/>
    <x v="55"/>
    <n v="139"/>
    <n v="3256.0120000000002"/>
  </r>
  <r>
    <s v="2022"/>
    <x v="5"/>
    <s v="LS1"/>
    <x v="0"/>
    <x v="3"/>
    <x v="56"/>
    <x v="56"/>
    <n v="66"/>
    <n v="1125.008"/>
  </r>
  <r>
    <s v="2022"/>
    <x v="5"/>
    <s v="LS1"/>
    <x v="0"/>
    <x v="4"/>
    <x v="57"/>
    <x v="57"/>
    <n v="751"/>
    <n v="168.488"/>
  </r>
  <r>
    <s v="2022"/>
    <x v="5"/>
    <s v="LS1"/>
    <x v="0"/>
    <x v="4"/>
    <x v="58"/>
    <x v="58"/>
    <n v="616"/>
    <n v="228.05199999999999"/>
  </r>
  <r>
    <s v="2022"/>
    <x v="5"/>
    <s v="LS1"/>
    <x v="0"/>
    <x v="4"/>
    <x v="59"/>
    <x v="59"/>
    <n v="7"/>
    <n v="3.0009999999999999"/>
  </r>
  <r>
    <s v="2022"/>
    <x v="5"/>
    <s v="LS1"/>
    <x v="0"/>
    <x v="4"/>
    <x v="60"/>
    <x v="60"/>
    <n v="17"/>
    <n v="29.001999999999999"/>
  </r>
  <r>
    <s v="2022"/>
    <x v="5"/>
    <s v="LS1"/>
    <x v="0"/>
    <x v="4"/>
    <x v="61"/>
    <x v="61"/>
    <n v="3"/>
    <n v="0"/>
  </r>
  <r>
    <s v="2022"/>
    <x v="5"/>
    <s v="LS1"/>
    <x v="0"/>
    <x v="4"/>
    <x v="62"/>
    <x v="62"/>
    <n v="46"/>
    <n v="123.997"/>
  </r>
  <r>
    <s v="2022"/>
    <x v="5"/>
    <s v="LS1"/>
    <x v="0"/>
    <x v="4"/>
    <x v="63"/>
    <x v="63"/>
    <n v="65"/>
    <n v="199.01"/>
  </r>
  <r>
    <s v="2022"/>
    <x v="5"/>
    <s v="LS1"/>
    <x v="0"/>
    <x v="4"/>
    <x v="64"/>
    <x v="64"/>
    <n v="3"/>
    <n v="0"/>
  </r>
  <r>
    <s v="2022"/>
    <x v="5"/>
    <s v="LS1"/>
    <x v="0"/>
    <x v="4"/>
    <x v="65"/>
    <x v="65"/>
    <n v="40"/>
    <n v="4.0380000000000003"/>
  </r>
  <r>
    <s v="2022"/>
    <x v="5"/>
    <s v="LS1"/>
    <x v="0"/>
    <x v="4"/>
    <x v="66"/>
    <x v="66"/>
    <n v="42"/>
    <n v="12.276"/>
  </r>
  <r>
    <s v="2022"/>
    <x v="5"/>
    <s v="LS1"/>
    <x v="0"/>
    <x v="4"/>
    <x v="67"/>
    <x v="67"/>
    <n v="79"/>
    <n v="21.545000000000002"/>
  </r>
  <r>
    <s v="2022"/>
    <x v="5"/>
    <s v="LS1"/>
    <x v="0"/>
    <x v="4"/>
    <x v="68"/>
    <x v="68"/>
    <n v="206"/>
    <n v="39.643999999999998"/>
  </r>
  <r>
    <s v="2022"/>
    <x v="5"/>
    <s v="LS1"/>
    <x v="0"/>
    <x v="4"/>
    <x v="69"/>
    <x v="69"/>
    <n v="484"/>
    <n v="156.07400000000001"/>
  </r>
  <r>
    <s v="2022"/>
    <x v="5"/>
    <s v="LS1"/>
    <x v="0"/>
    <x v="4"/>
    <x v="70"/>
    <x v="70"/>
    <n v="540"/>
    <n v="208.93899999999999"/>
  </r>
  <r>
    <s v="2022"/>
    <x v="5"/>
    <s v="LS1"/>
    <x v="1"/>
    <x v="5"/>
    <x v="71"/>
    <x v="71"/>
    <n v="222"/>
    <m/>
  </r>
  <r>
    <s v="2022"/>
    <x v="5"/>
    <s v="LS1"/>
    <x v="1"/>
    <x v="6"/>
    <x v="71"/>
    <x v="71"/>
    <n v="40068"/>
    <m/>
  </r>
  <r>
    <s v="2022"/>
    <x v="5"/>
    <s v="LS1"/>
    <x v="2"/>
    <x v="7"/>
    <x v="72"/>
    <x v="72"/>
    <n v="43"/>
    <n v="261.00099999999998"/>
  </r>
  <r>
    <s v="2022"/>
    <x v="5"/>
    <s v="LS1"/>
    <x v="2"/>
    <x v="8"/>
    <x v="73"/>
    <x v="73"/>
    <n v="9"/>
    <n v="10"/>
  </r>
  <r>
    <s v="2022"/>
    <x v="5"/>
    <s v="LS1"/>
    <x v="3"/>
    <x v="9"/>
    <x v="74"/>
    <x v="74"/>
    <n v="33"/>
    <n v="29.001000000000001"/>
  </r>
  <r>
    <s v="2022"/>
    <x v="5"/>
    <s v="LS1"/>
    <x v="3"/>
    <x v="9"/>
    <x v="74"/>
    <x v="75"/>
    <n v="11304"/>
    <n v="16427.386999999999"/>
  </r>
  <r>
    <s v="2022"/>
    <x v="5"/>
    <s v="LS1"/>
    <x v="3"/>
    <x v="9"/>
    <x v="75"/>
    <x v="76"/>
    <n v="1228"/>
    <n v="4554.6059999999998"/>
  </r>
  <r>
    <s v="2022"/>
    <x v="5"/>
    <s v="LS1"/>
    <x v="3"/>
    <x v="9"/>
    <x v="76"/>
    <x v="77"/>
    <n v="6726"/>
    <n v="18850.485000000001"/>
  </r>
  <r>
    <s v="2022"/>
    <x v="5"/>
    <s v="LS1"/>
    <x v="3"/>
    <x v="9"/>
    <x v="77"/>
    <x v="78"/>
    <n v="745"/>
    <n v="1686.606"/>
  </r>
  <r>
    <s v="2022"/>
    <x v="5"/>
    <s v="LS1"/>
    <x v="3"/>
    <x v="9"/>
    <x v="78"/>
    <x v="79"/>
    <n v="303"/>
    <n v="1091.8710000000001"/>
  </r>
  <r>
    <s v="2022"/>
    <x v="5"/>
    <s v="LS1"/>
    <x v="3"/>
    <x v="10"/>
    <x v="79"/>
    <x v="80"/>
    <n v="14"/>
    <n v="33.006999999999998"/>
  </r>
  <r>
    <s v="2022"/>
    <x v="5"/>
    <s v="LS1"/>
    <x v="3"/>
    <x v="10"/>
    <x v="80"/>
    <x v="81"/>
    <n v="27"/>
    <n v="87.001999999999995"/>
  </r>
  <r>
    <s v="2022"/>
    <x v="5"/>
    <s v="LS1"/>
    <x v="3"/>
    <x v="10"/>
    <x v="81"/>
    <x v="82"/>
    <n v="8"/>
    <n v="111.999"/>
  </r>
  <r>
    <s v="2022"/>
    <x v="5"/>
    <s v="LS1"/>
    <x v="3"/>
    <x v="10"/>
    <x v="82"/>
    <x v="83"/>
    <n v="78"/>
    <n v="372.00700000000001"/>
  </r>
  <r>
    <s v="2022"/>
    <x v="5"/>
    <s v="LS1"/>
    <x v="3"/>
    <x v="10"/>
    <x v="83"/>
    <x v="84"/>
    <n v="18"/>
    <n v="717.38099999999997"/>
  </r>
  <r>
    <s v="2022"/>
    <x v="5"/>
    <s v="LS1"/>
    <x v="3"/>
    <x v="10"/>
    <x v="84"/>
    <x v="85"/>
    <n v="19"/>
    <n v="2472.5920000000001"/>
  </r>
  <r>
    <s v="2022"/>
    <x v="5"/>
    <s v="LS1"/>
    <x v="3"/>
    <x v="10"/>
    <x v="85"/>
    <x v="86"/>
    <n v="8"/>
    <n v="132.006"/>
  </r>
  <r>
    <s v="2022"/>
    <x v="5"/>
    <s v="LS1"/>
    <x v="3"/>
    <x v="10"/>
    <x v="86"/>
    <x v="87"/>
    <n v="594"/>
    <n v="4243.3329999999996"/>
  </r>
  <r>
    <s v="2022"/>
    <x v="5"/>
    <s v="LS1"/>
    <x v="3"/>
    <x v="10"/>
    <x v="87"/>
    <x v="88"/>
    <n v="1201"/>
    <n v="30777.955999999998"/>
  </r>
  <r>
    <s v="2022"/>
    <x v="5"/>
    <s v="LS1"/>
    <x v="3"/>
    <x v="10"/>
    <x v="88"/>
    <x v="89"/>
    <n v="1195"/>
    <n v="13673.842000000001"/>
  </r>
  <r>
    <s v="2022"/>
    <x v="5"/>
    <s v="LS1"/>
    <x v="3"/>
    <x v="10"/>
    <x v="89"/>
    <x v="90"/>
    <n v="513"/>
    <n v="3886.9659999999999"/>
  </r>
  <r>
    <s v="2022"/>
    <x v="5"/>
    <s v="LS1"/>
    <x v="3"/>
    <x v="10"/>
    <x v="90"/>
    <x v="91"/>
    <n v="108"/>
    <n v="1381.605"/>
  </r>
  <r>
    <s v="2022"/>
    <x v="5"/>
    <s v="LS1"/>
    <x v="3"/>
    <x v="10"/>
    <x v="91"/>
    <x v="92"/>
    <n v="5"/>
    <n v="340.596"/>
  </r>
  <r>
    <s v="2022"/>
    <x v="5"/>
    <s v="LS1"/>
    <x v="3"/>
    <x v="10"/>
    <x v="92"/>
    <x v="93"/>
    <n v="8"/>
    <n v="130.874"/>
  </r>
  <r>
    <s v="2022"/>
    <x v="5"/>
    <s v="LS1"/>
    <x v="3"/>
    <x v="10"/>
    <x v="93"/>
    <x v="94"/>
    <n v="186"/>
    <n v="1607.018"/>
  </r>
  <r>
    <s v="2022"/>
    <x v="5"/>
    <s v="LS1"/>
    <x v="3"/>
    <x v="10"/>
    <x v="94"/>
    <x v="95"/>
    <n v="4"/>
    <n v="47"/>
  </r>
  <r>
    <s v="2022"/>
    <x v="5"/>
    <s v="LS1"/>
    <x v="3"/>
    <x v="10"/>
    <x v="95"/>
    <x v="96"/>
    <n v="9"/>
    <n v="22"/>
  </r>
  <r>
    <s v="2022"/>
    <x v="5"/>
    <s v="LS1"/>
    <x v="3"/>
    <x v="10"/>
    <x v="96"/>
    <x v="97"/>
    <n v="658"/>
    <n v="18254.418000000001"/>
  </r>
  <r>
    <s v="2022"/>
    <x v="5"/>
    <s v="LS1"/>
    <x v="3"/>
    <x v="10"/>
    <x v="97"/>
    <x v="98"/>
    <n v="15"/>
    <n v="117"/>
  </r>
  <r>
    <s v="2022"/>
    <x v="5"/>
    <s v="LS1"/>
    <x v="3"/>
    <x v="10"/>
    <x v="98"/>
    <x v="99"/>
    <n v="132"/>
    <n v="3384.4119999999998"/>
  </r>
  <r>
    <s v="2022"/>
    <x v="5"/>
    <s v="LS1"/>
    <x v="3"/>
    <x v="10"/>
    <x v="99"/>
    <x v="100"/>
    <n v="17"/>
    <n v="141.001"/>
  </r>
  <r>
    <s v="2022"/>
    <x v="5"/>
    <s v="LS1"/>
    <x v="3"/>
    <x v="10"/>
    <x v="100"/>
    <x v="101"/>
    <n v="19"/>
    <n v="148.00399999999999"/>
  </r>
  <r>
    <s v="2022"/>
    <x v="5"/>
    <s v="LS1"/>
    <x v="3"/>
    <x v="10"/>
    <x v="101"/>
    <x v="102"/>
    <n v="2"/>
    <n v="48"/>
  </r>
  <r>
    <s v="2022"/>
    <x v="5"/>
    <s v="LS1"/>
    <x v="3"/>
    <x v="10"/>
    <x v="102"/>
    <x v="103"/>
    <n v="352"/>
    <n v="4084.0410000000002"/>
  </r>
  <r>
    <s v="2022"/>
    <x v="5"/>
    <s v="LS1"/>
    <x v="3"/>
    <x v="10"/>
    <x v="103"/>
    <x v="104"/>
    <n v="44"/>
    <n v="829.00199999999995"/>
  </r>
  <r>
    <s v="2022"/>
    <x v="5"/>
    <s v="LS1"/>
    <x v="3"/>
    <x v="10"/>
    <x v="104"/>
    <x v="105"/>
    <n v="40"/>
    <n v="523.00599999999997"/>
  </r>
  <r>
    <s v="2022"/>
    <x v="5"/>
    <s v="LS1"/>
    <x v="3"/>
    <x v="10"/>
    <x v="105"/>
    <x v="106"/>
    <n v="528"/>
    <n v="5289.1170000000002"/>
  </r>
  <r>
    <s v="2022"/>
    <x v="5"/>
    <s v="LS1"/>
    <x v="3"/>
    <x v="10"/>
    <x v="106"/>
    <x v="107"/>
    <n v="744"/>
    <n v="17062.274000000001"/>
  </r>
  <r>
    <s v="2022"/>
    <x v="5"/>
    <s v="LS1"/>
    <x v="4"/>
    <x v="0"/>
    <x v="107"/>
    <x v="108"/>
    <n v="1"/>
    <n v="0"/>
  </r>
  <r>
    <s v="2022"/>
    <x v="5"/>
    <s v="LS1"/>
    <x v="4"/>
    <x v="0"/>
    <x v="108"/>
    <x v="109"/>
    <n v="3"/>
    <n v="0"/>
  </r>
  <r>
    <s v="2022"/>
    <x v="5"/>
    <s v="LS1"/>
    <x v="4"/>
    <x v="0"/>
    <x v="109"/>
    <x v="110"/>
    <n v="1"/>
    <n v="0"/>
  </r>
  <r>
    <s v="2022"/>
    <x v="5"/>
    <s v="LS1"/>
    <x v="4"/>
    <x v="0"/>
    <x v="110"/>
    <x v="111"/>
    <n v="5"/>
    <n v="5"/>
  </r>
  <r>
    <s v="2022"/>
    <x v="5"/>
    <s v="LS1"/>
    <x v="4"/>
    <x v="0"/>
    <x v="111"/>
    <x v="112"/>
    <n v="1"/>
    <n v="0"/>
  </r>
  <r>
    <s v="2022"/>
    <x v="5"/>
    <s v="LS1"/>
    <x v="4"/>
    <x v="0"/>
    <x v="112"/>
    <x v="113"/>
    <n v="5"/>
    <n v="0"/>
  </r>
  <r>
    <s v="2022"/>
    <x v="5"/>
    <s v="LS1"/>
    <x v="4"/>
    <x v="0"/>
    <x v="113"/>
    <x v="114"/>
    <n v="1"/>
    <n v="0"/>
  </r>
  <r>
    <s v="2022"/>
    <x v="5"/>
    <s v="LS1"/>
    <x v="4"/>
    <x v="0"/>
    <x v="114"/>
    <x v="115"/>
    <n v="2"/>
    <n v="0"/>
  </r>
  <r>
    <s v="2022"/>
    <x v="5"/>
    <s v="LS1"/>
    <x v="4"/>
    <x v="0"/>
    <x v="115"/>
    <x v="116"/>
    <n v="1"/>
    <n v="0"/>
  </r>
  <r>
    <s v="2022"/>
    <x v="5"/>
    <s v="LS1"/>
    <x v="4"/>
    <x v="2"/>
    <x v="116"/>
    <x v="117"/>
    <n v="6"/>
    <n v="12.999000000000001"/>
  </r>
  <r>
    <s v="2022"/>
    <x v="5"/>
    <s v="LS1"/>
    <x v="4"/>
    <x v="2"/>
    <x v="138"/>
    <x v="139"/>
    <n v="1"/>
    <n v="1.0009999999999999"/>
  </r>
  <r>
    <s v="2022"/>
    <x v="5"/>
    <s v="LS1"/>
    <x v="4"/>
    <x v="2"/>
    <x v="117"/>
    <x v="118"/>
    <n v="46"/>
    <n v="37.997"/>
  </r>
  <r>
    <s v="2022"/>
    <x v="5"/>
    <s v="LS1"/>
    <x v="4"/>
    <x v="2"/>
    <x v="118"/>
    <x v="119"/>
    <n v="3"/>
    <n v="7.2679999999999998"/>
  </r>
  <r>
    <s v="2022"/>
    <x v="5"/>
    <s v="LS1"/>
    <x v="4"/>
    <x v="2"/>
    <x v="119"/>
    <x v="120"/>
    <n v="3"/>
    <n v="1"/>
  </r>
  <r>
    <s v="2022"/>
    <x v="5"/>
    <s v="LS1"/>
    <x v="4"/>
    <x v="2"/>
    <x v="120"/>
    <x v="121"/>
    <n v="4"/>
    <n v="3"/>
  </r>
  <r>
    <s v="2022"/>
    <x v="5"/>
    <s v="LS1"/>
    <x v="4"/>
    <x v="2"/>
    <x v="121"/>
    <x v="122"/>
    <n v="23"/>
    <n v="13.539"/>
  </r>
  <r>
    <s v="2022"/>
    <x v="5"/>
    <s v="LS1"/>
    <x v="4"/>
    <x v="2"/>
    <x v="122"/>
    <x v="123"/>
    <n v="7"/>
    <n v="46.000999999999998"/>
  </r>
  <r>
    <s v="2022"/>
    <x v="5"/>
    <s v="LS1"/>
    <x v="4"/>
    <x v="2"/>
    <x v="123"/>
    <x v="124"/>
    <n v="1"/>
    <n v="0"/>
  </r>
  <r>
    <s v="2022"/>
    <x v="5"/>
    <s v="LS1"/>
    <x v="4"/>
    <x v="2"/>
    <x v="137"/>
    <x v="138"/>
    <n v="1"/>
    <n v="0"/>
  </r>
  <r>
    <s v="2022"/>
    <x v="5"/>
    <s v="LS1"/>
    <x v="4"/>
    <x v="2"/>
    <x v="124"/>
    <x v="125"/>
    <n v="24"/>
    <n v="42.002000000000002"/>
  </r>
  <r>
    <s v="2022"/>
    <x v="5"/>
    <s v="LS1"/>
    <x v="4"/>
    <x v="3"/>
    <x v="125"/>
    <x v="126"/>
    <n v="1"/>
    <n v="4"/>
  </r>
  <r>
    <s v="2022"/>
    <x v="5"/>
    <s v="LS1"/>
    <x v="4"/>
    <x v="3"/>
    <x v="126"/>
    <x v="127"/>
    <n v="1"/>
    <n v="13"/>
  </r>
  <r>
    <s v="2022"/>
    <x v="5"/>
    <s v="LS1"/>
    <x v="4"/>
    <x v="3"/>
    <x v="127"/>
    <x v="128"/>
    <n v="3"/>
    <n v="1"/>
  </r>
  <r>
    <s v="2022"/>
    <x v="5"/>
    <s v="LS1"/>
    <x v="4"/>
    <x v="3"/>
    <x v="128"/>
    <x v="129"/>
    <n v="2"/>
    <n v="1"/>
  </r>
  <r>
    <s v="2022"/>
    <x v="5"/>
    <s v="LS1"/>
    <x v="4"/>
    <x v="3"/>
    <x v="129"/>
    <x v="130"/>
    <n v="1"/>
    <n v="4"/>
  </r>
  <r>
    <s v="2022"/>
    <x v="5"/>
    <s v="LS1"/>
    <x v="4"/>
    <x v="4"/>
    <x v="130"/>
    <x v="131"/>
    <n v="9"/>
    <n v="1"/>
  </r>
  <r>
    <s v="2022"/>
    <x v="5"/>
    <s v="LS1"/>
    <x v="4"/>
    <x v="4"/>
    <x v="131"/>
    <x v="132"/>
    <n v="7"/>
    <n v="2"/>
  </r>
  <r>
    <s v="2022"/>
    <x v="5"/>
    <s v="LS1"/>
    <x v="4"/>
    <x v="4"/>
    <x v="132"/>
    <x v="133"/>
    <n v="1"/>
    <n v="0"/>
  </r>
  <r>
    <s v="2022"/>
    <x v="5"/>
    <s v="LS1"/>
    <x v="4"/>
    <x v="4"/>
    <x v="133"/>
    <x v="134"/>
    <n v="1"/>
    <n v="0"/>
  </r>
  <r>
    <s v="2022"/>
    <x v="5"/>
    <s v="LS1"/>
    <x v="4"/>
    <x v="4"/>
    <x v="134"/>
    <x v="135"/>
    <n v="2"/>
    <n v="0"/>
  </r>
  <r>
    <s v="2022"/>
    <x v="5"/>
    <s v="LS1"/>
    <x v="4"/>
    <x v="4"/>
    <x v="139"/>
    <x v="140"/>
    <n v="1"/>
    <n v="0"/>
  </r>
  <r>
    <s v="2022"/>
    <x v="5"/>
    <s v="LS1"/>
    <x v="4"/>
    <x v="4"/>
    <x v="135"/>
    <x v="136"/>
    <n v="1"/>
    <n v="0"/>
  </r>
  <r>
    <s v="2022"/>
    <x v="5"/>
    <s v="LS1"/>
    <x v="4"/>
    <x v="4"/>
    <x v="136"/>
    <x v="137"/>
    <n v="5"/>
    <n v="0"/>
  </r>
  <r>
    <s v="2022"/>
    <x v="5"/>
    <s v="LS2"/>
    <x v="1"/>
    <x v="6"/>
    <x v="71"/>
    <x v="71"/>
    <n v="14"/>
    <m/>
  </r>
  <r>
    <s v="2022"/>
    <x v="5"/>
    <s v="LS2"/>
    <x v="5"/>
    <x v="11"/>
    <x v="71"/>
    <x v="71"/>
    <n v="14"/>
    <m/>
  </r>
  <r>
    <s v="2022"/>
    <x v="6"/>
    <s v="LS1"/>
    <x v="0"/>
    <x v="0"/>
    <x v="0"/>
    <x v="0"/>
    <n v="369"/>
    <n v="2124.665"/>
  </r>
  <r>
    <s v="2022"/>
    <x v="6"/>
    <s v="LS1"/>
    <x v="0"/>
    <x v="0"/>
    <x v="1"/>
    <x v="1"/>
    <n v="15172"/>
    <n v="3687.7429999999999"/>
  </r>
  <r>
    <s v="2022"/>
    <x v="6"/>
    <s v="LS1"/>
    <x v="0"/>
    <x v="0"/>
    <x v="2"/>
    <x v="2"/>
    <n v="127"/>
    <n v="904.59"/>
  </r>
  <r>
    <s v="2022"/>
    <x v="6"/>
    <s v="LS1"/>
    <x v="0"/>
    <x v="0"/>
    <x v="3"/>
    <x v="3"/>
    <n v="1"/>
    <n v="0"/>
  </r>
  <r>
    <s v="2022"/>
    <x v="6"/>
    <s v="LS1"/>
    <x v="0"/>
    <x v="0"/>
    <x v="4"/>
    <x v="4"/>
    <n v="632"/>
    <n v="4539.3209999999999"/>
  </r>
  <r>
    <s v="2022"/>
    <x v="6"/>
    <s v="LS1"/>
    <x v="0"/>
    <x v="0"/>
    <x v="5"/>
    <x v="5"/>
    <n v="93"/>
    <n v="68.555999999999997"/>
  </r>
  <r>
    <s v="2022"/>
    <x v="6"/>
    <s v="LS1"/>
    <x v="0"/>
    <x v="0"/>
    <x v="6"/>
    <x v="6"/>
    <n v="4610"/>
    <n v="1588.8679999999999"/>
  </r>
  <r>
    <s v="2022"/>
    <x v="6"/>
    <s v="LS1"/>
    <x v="0"/>
    <x v="0"/>
    <x v="7"/>
    <x v="7"/>
    <n v="3369"/>
    <n v="1440.2550000000001"/>
  </r>
  <r>
    <s v="2022"/>
    <x v="6"/>
    <s v="LS1"/>
    <x v="0"/>
    <x v="0"/>
    <x v="8"/>
    <x v="8"/>
    <n v="539"/>
    <n v="204.411"/>
  </r>
  <r>
    <s v="2022"/>
    <x v="6"/>
    <s v="LS1"/>
    <x v="0"/>
    <x v="0"/>
    <x v="9"/>
    <x v="9"/>
    <n v="98"/>
    <n v="90.870999999999995"/>
  </r>
  <r>
    <s v="2022"/>
    <x v="6"/>
    <s v="LS1"/>
    <x v="0"/>
    <x v="0"/>
    <x v="10"/>
    <x v="10"/>
    <n v="3267"/>
    <n v="1038.8230000000001"/>
  </r>
  <r>
    <s v="2022"/>
    <x v="6"/>
    <s v="LS1"/>
    <x v="0"/>
    <x v="0"/>
    <x v="11"/>
    <x v="11"/>
    <n v="856"/>
    <n v="389.72300000000001"/>
  </r>
  <r>
    <s v="2022"/>
    <x v="6"/>
    <s v="LS1"/>
    <x v="0"/>
    <x v="0"/>
    <x v="12"/>
    <x v="12"/>
    <n v="75"/>
    <n v="44.531999999999996"/>
  </r>
  <r>
    <s v="2022"/>
    <x v="6"/>
    <s v="LS1"/>
    <x v="0"/>
    <x v="0"/>
    <x v="13"/>
    <x v="13"/>
    <n v="114"/>
    <n v="70.302999999999997"/>
  </r>
  <r>
    <s v="2022"/>
    <x v="6"/>
    <s v="LS1"/>
    <x v="0"/>
    <x v="0"/>
    <x v="14"/>
    <x v="14"/>
    <n v="4278"/>
    <n v="774.28899999999999"/>
  </r>
  <r>
    <s v="2022"/>
    <x v="6"/>
    <s v="LS1"/>
    <x v="0"/>
    <x v="0"/>
    <x v="15"/>
    <x v="15"/>
    <n v="48"/>
    <n v="1"/>
  </r>
  <r>
    <s v="2022"/>
    <x v="6"/>
    <s v="LS1"/>
    <x v="0"/>
    <x v="0"/>
    <x v="16"/>
    <x v="16"/>
    <n v="318"/>
    <n v="1112.097"/>
  </r>
  <r>
    <s v="2022"/>
    <x v="6"/>
    <s v="LS1"/>
    <x v="0"/>
    <x v="0"/>
    <x v="17"/>
    <x v="17"/>
    <n v="7329"/>
    <n v="1479.221"/>
  </r>
  <r>
    <s v="2022"/>
    <x v="6"/>
    <s v="LS1"/>
    <x v="0"/>
    <x v="1"/>
    <x v="18"/>
    <x v="18"/>
    <n v="1"/>
    <n v="24"/>
  </r>
  <r>
    <s v="2022"/>
    <x v="6"/>
    <s v="LS1"/>
    <x v="0"/>
    <x v="2"/>
    <x v="19"/>
    <x v="19"/>
    <n v="4563"/>
    <n v="14394.727999999999"/>
  </r>
  <r>
    <s v="2022"/>
    <x v="6"/>
    <s v="LS1"/>
    <x v="0"/>
    <x v="2"/>
    <x v="20"/>
    <x v="20"/>
    <n v="352"/>
    <n v="2109.4409999999998"/>
  </r>
  <r>
    <s v="2022"/>
    <x v="6"/>
    <s v="LS1"/>
    <x v="0"/>
    <x v="2"/>
    <x v="21"/>
    <x v="21"/>
    <n v="17"/>
    <n v="101.001"/>
  </r>
  <r>
    <s v="2022"/>
    <x v="6"/>
    <s v="LS1"/>
    <x v="0"/>
    <x v="2"/>
    <x v="22"/>
    <x v="22"/>
    <n v="3200"/>
    <n v="16822.310000000001"/>
  </r>
  <r>
    <s v="2022"/>
    <x v="6"/>
    <s v="LS1"/>
    <x v="0"/>
    <x v="2"/>
    <x v="23"/>
    <x v="23"/>
    <n v="3416"/>
    <n v="14011.811"/>
  </r>
  <r>
    <s v="2022"/>
    <x v="6"/>
    <s v="LS1"/>
    <x v="0"/>
    <x v="2"/>
    <x v="24"/>
    <x v="24"/>
    <n v="1424"/>
    <n v="2948.75"/>
  </r>
  <r>
    <s v="2022"/>
    <x v="6"/>
    <s v="LS1"/>
    <x v="0"/>
    <x v="2"/>
    <x v="25"/>
    <x v="25"/>
    <n v="119"/>
    <n v="568.82000000000005"/>
  </r>
  <r>
    <s v="2022"/>
    <x v="6"/>
    <s v="LS1"/>
    <x v="0"/>
    <x v="2"/>
    <x v="26"/>
    <x v="26"/>
    <n v="573"/>
    <n v="4133.2650000000003"/>
  </r>
  <r>
    <s v="2022"/>
    <x v="6"/>
    <s v="LS1"/>
    <x v="0"/>
    <x v="2"/>
    <x v="27"/>
    <x v="27"/>
    <n v="557"/>
    <n v="1166.557"/>
  </r>
  <r>
    <s v="2022"/>
    <x v="6"/>
    <s v="LS1"/>
    <x v="0"/>
    <x v="2"/>
    <x v="28"/>
    <x v="28"/>
    <n v="327"/>
    <n v="3232.556"/>
  </r>
  <r>
    <s v="2022"/>
    <x v="6"/>
    <s v="LS1"/>
    <x v="0"/>
    <x v="2"/>
    <x v="29"/>
    <x v="29"/>
    <n v="9574"/>
    <n v="14522.593999999999"/>
  </r>
  <r>
    <s v="2022"/>
    <x v="6"/>
    <s v="LS1"/>
    <x v="0"/>
    <x v="2"/>
    <x v="30"/>
    <x v="30"/>
    <n v="585"/>
    <n v="2269.527"/>
  </r>
  <r>
    <s v="2022"/>
    <x v="6"/>
    <s v="LS1"/>
    <x v="0"/>
    <x v="2"/>
    <x v="31"/>
    <x v="31"/>
    <n v="18"/>
    <n v="46"/>
  </r>
  <r>
    <s v="2022"/>
    <x v="6"/>
    <s v="LS1"/>
    <x v="0"/>
    <x v="2"/>
    <x v="32"/>
    <x v="32"/>
    <n v="143"/>
    <n v="1540.0050000000001"/>
  </r>
  <r>
    <s v="2022"/>
    <x v="6"/>
    <s v="LS1"/>
    <x v="0"/>
    <x v="2"/>
    <x v="33"/>
    <x v="33"/>
    <n v="429"/>
    <n v="6381.0190000000002"/>
  </r>
  <r>
    <s v="2022"/>
    <x v="6"/>
    <s v="LS1"/>
    <x v="0"/>
    <x v="2"/>
    <x v="34"/>
    <x v="34"/>
    <n v="14855"/>
    <n v="88978.089000000007"/>
  </r>
  <r>
    <s v="2022"/>
    <x v="6"/>
    <s v="LS1"/>
    <x v="0"/>
    <x v="2"/>
    <x v="35"/>
    <x v="35"/>
    <n v="1056"/>
    <n v="20258.07"/>
  </r>
  <r>
    <s v="2022"/>
    <x v="6"/>
    <s v="LS1"/>
    <x v="0"/>
    <x v="2"/>
    <x v="36"/>
    <x v="36"/>
    <n v="11"/>
    <n v="50"/>
  </r>
  <r>
    <s v="2022"/>
    <x v="6"/>
    <s v="LS1"/>
    <x v="0"/>
    <x v="2"/>
    <x v="37"/>
    <x v="37"/>
    <n v="34"/>
    <n v="488.25799999999998"/>
  </r>
  <r>
    <s v="2022"/>
    <x v="6"/>
    <s v="LS1"/>
    <x v="0"/>
    <x v="2"/>
    <x v="38"/>
    <x v="38"/>
    <n v="346"/>
    <n v="3819.7089999999998"/>
  </r>
  <r>
    <s v="2022"/>
    <x v="6"/>
    <s v="LS1"/>
    <x v="0"/>
    <x v="2"/>
    <x v="39"/>
    <x v="39"/>
    <n v="141"/>
    <n v="2200.6190000000001"/>
  </r>
  <r>
    <s v="2022"/>
    <x v="6"/>
    <s v="LS1"/>
    <x v="0"/>
    <x v="3"/>
    <x v="40"/>
    <x v="40"/>
    <n v="15"/>
    <n v="190"/>
  </r>
  <r>
    <s v="2022"/>
    <x v="6"/>
    <s v="LS1"/>
    <x v="0"/>
    <x v="3"/>
    <x v="41"/>
    <x v="41"/>
    <n v="21"/>
    <n v="25.004000000000001"/>
  </r>
  <r>
    <s v="2022"/>
    <x v="6"/>
    <s v="LS1"/>
    <x v="0"/>
    <x v="3"/>
    <x v="42"/>
    <x v="42"/>
    <n v="295"/>
    <n v="2436.826"/>
  </r>
  <r>
    <s v="2022"/>
    <x v="6"/>
    <s v="LS1"/>
    <x v="0"/>
    <x v="3"/>
    <x v="43"/>
    <x v="43"/>
    <n v="44"/>
    <n v="171.99799999999999"/>
  </r>
  <r>
    <s v="2022"/>
    <x v="6"/>
    <s v="LS1"/>
    <x v="0"/>
    <x v="3"/>
    <x v="44"/>
    <x v="44"/>
    <n v="142"/>
    <n v="446.779"/>
  </r>
  <r>
    <s v="2022"/>
    <x v="6"/>
    <s v="LS1"/>
    <x v="0"/>
    <x v="3"/>
    <x v="45"/>
    <x v="45"/>
    <n v="19"/>
    <n v="33.005000000000003"/>
  </r>
  <r>
    <s v="2022"/>
    <x v="6"/>
    <s v="LS1"/>
    <x v="0"/>
    <x v="3"/>
    <x v="46"/>
    <x v="46"/>
    <n v="111"/>
    <n v="685.69399999999996"/>
  </r>
  <r>
    <s v="2022"/>
    <x v="6"/>
    <s v="LS1"/>
    <x v="0"/>
    <x v="3"/>
    <x v="47"/>
    <x v="47"/>
    <n v="242"/>
    <n v="2136.027"/>
  </r>
  <r>
    <s v="2022"/>
    <x v="6"/>
    <s v="LS1"/>
    <x v="0"/>
    <x v="3"/>
    <x v="48"/>
    <x v="48"/>
    <n v="103"/>
    <n v="224.92500000000001"/>
  </r>
  <r>
    <s v="2022"/>
    <x v="6"/>
    <s v="LS1"/>
    <x v="0"/>
    <x v="3"/>
    <x v="49"/>
    <x v="49"/>
    <n v="13"/>
    <n v="59"/>
  </r>
  <r>
    <s v="2022"/>
    <x v="6"/>
    <s v="LS1"/>
    <x v="0"/>
    <x v="3"/>
    <x v="50"/>
    <x v="50"/>
    <n v="623"/>
    <n v="5792.2049999999999"/>
  </r>
  <r>
    <s v="2022"/>
    <x v="6"/>
    <s v="LS1"/>
    <x v="0"/>
    <x v="3"/>
    <x v="51"/>
    <x v="51"/>
    <n v="15"/>
    <n v="21.001999999999999"/>
  </r>
  <r>
    <s v="2022"/>
    <x v="6"/>
    <s v="LS1"/>
    <x v="0"/>
    <x v="3"/>
    <x v="52"/>
    <x v="52"/>
    <n v="407"/>
    <n v="1276.106"/>
  </r>
  <r>
    <s v="2022"/>
    <x v="6"/>
    <s v="LS1"/>
    <x v="0"/>
    <x v="3"/>
    <x v="53"/>
    <x v="53"/>
    <n v="615"/>
    <n v="1593.3130000000001"/>
  </r>
  <r>
    <s v="2022"/>
    <x v="6"/>
    <s v="LS1"/>
    <x v="0"/>
    <x v="3"/>
    <x v="54"/>
    <x v="54"/>
    <n v="37"/>
    <n v="665.00800000000004"/>
  </r>
  <r>
    <s v="2022"/>
    <x v="6"/>
    <s v="LS1"/>
    <x v="0"/>
    <x v="3"/>
    <x v="55"/>
    <x v="55"/>
    <n v="139"/>
    <n v="3255.951"/>
  </r>
  <r>
    <s v="2022"/>
    <x v="6"/>
    <s v="LS1"/>
    <x v="0"/>
    <x v="3"/>
    <x v="56"/>
    <x v="56"/>
    <n v="66"/>
    <n v="1124.289"/>
  </r>
  <r>
    <s v="2022"/>
    <x v="6"/>
    <s v="LS1"/>
    <x v="0"/>
    <x v="4"/>
    <x v="57"/>
    <x v="57"/>
    <n v="748"/>
    <n v="139.744"/>
  </r>
  <r>
    <s v="2022"/>
    <x v="6"/>
    <s v="LS1"/>
    <x v="0"/>
    <x v="4"/>
    <x v="58"/>
    <x v="58"/>
    <n v="611"/>
    <n v="184.09899999999999"/>
  </r>
  <r>
    <s v="2022"/>
    <x v="6"/>
    <s v="LS1"/>
    <x v="0"/>
    <x v="4"/>
    <x v="59"/>
    <x v="59"/>
    <n v="7"/>
    <n v="3.0009999999999999"/>
  </r>
  <r>
    <s v="2022"/>
    <x v="6"/>
    <s v="LS1"/>
    <x v="0"/>
    <x v="4"/>
    <x v="60"/>
    <x v="60"/>
    <n v="17"/>
    <n v="29.001000000000001"/>
  </r>
  <r>
    <s v="2022"/>
    <x v="6"/>
    <s v="LS1"/>
    <x v="0"/>
    <x v="4"/>
    <x v="61"/>
    <x v="61"/>
    <n v="3"/>
    <n v="0"/>
  </r>
  <r>
    <s v="2022"/>
    <x v="6"/>
    <s v="LS1"/>
    <x v="0"/>
    <x v="4"/>
    <x v="62"/>
    <x v="62"/>
    <n v="46"/>
    <n v="121.232"/>
  </r>
  <r>
    <s v="2022"/>
    <x v="6"/>
    <s v="LS1"/>
    <x v="0"/>
    <x v="4"/>
    <x v="63"/>
    <x v="63"/>
    <n v="64"/>
    <n v="197.22499999999999"/>
  </r>
  <r>
    <s v="2022"/>
    <x v="6"/>
    <s v="LS1"/>
    <x v="0"/>
    <x v="4"/>
    <x v="64"/>
    <x v="64"/>
    <n v="3"/>
    <n v="0"/>
  </r>
  <r>
    <s v="2022"/>
    <x v="6"/>
    <s v="LS1"/>
    <x v="0"/>
    <x v="4"/>
    <x v="65"/>
    <x v="65"/>
    <n v="40"/>
    <n v="3"/>
  </r>
  <r>
    <s v="2022"/>
    <x v="6"/>
    <s v="LS1"/>
    <x v="0"/>
    <x v="4"/>
    <x v="66"/>
    <x v="66"/>
    <n v="42"/>
    <n v="9.9570000000000007"/>
  </r>
  <r>
    <s v="2022"/>
    <x v="6"/>
    <s v="LS1"/>
    <x v="0"/>
    <x v="4"/>
    <x v="67"/>
    <x v="67"/>
    <n v="80"/>
    <n v="19.067"/>
  </r>
  <r>
    <s v="2022"/>
    <x v="6"/>
    <s v="LS1"/>
    <x v="0"/>
    <x v="4"/>
    <x v="68"/>
    <x v="68"/>
    <n v="205"/>
    <n v="32.095999999999997"/>
  </r>
  <r>
    <s v="2022"/>
    <x v="6"/>
    <s v="LS1"/>
    <x v="0"/>
    <x v="4"/>
    <x v="69"/>
    <x v="69"/>
    <n v="480"/>
    <n v="135.65299999999999"/>
  </r>
  <r>
    <s v="2022"/>
    <x v="6"/>
    <s v="LS1"/>
    <x v="0"/>
    <x v="4"/>
    <x v="70"/>
    <x v="70"/>
    <n v="539"/>
    <n v="180.142"/>
  </r>
  <r>
    <s v="2022"/>
    <x v="6"/>
    <s v="LS1"/>
    <x v="1"/>
    <x v="5"/>
    <x v="71"/>
    <x v="71"/>
    <n v="224"/>
    <m/>
  </r>
  <r>
    <s v="2022"/>
    <x v="6"/>
    <s v="LS1"/>
    <x v="1"/>
    <x v="6"/>
    <x v="71"/>
    <x v="71"/>
    <n v="40005"/>
    <m/>
  </r>
  <r>
    <s v="2022"/>
    <x v="6"/>
    <s v="LS1"/>
    <x v="2"/>
    <x v="7"/>
    <x v="72"/>
    <x v="72"/>
    <n v="43"/>
    <n v="261.00299999999999"/>
  </r>
  <r>
    <s v="2022"/>
    <x v="6"/>
    <s v="LS1"/>
    <x v="2"/>
    <x v="8"/>
    <x v="73"/>
    <x v="73"/>
    <n v="9"/>
    <n v="10.000999999999999"/>
  </r>
  <r>
    <s v="2022"/>
    <x v="6"/>
    <s v="LS1"/>
    <x v="3"/>
    <x v="9"/>
    <x v="74"/>
    <x v="74"/>
    <n v="33"/>
    <n v="29.003"/>
  </r>
  <r>
    <s v="2022"/>
    <x v="6"/>
    <s v="LS1"/>
    <x v="3"/>
    <x v="9"/>
    <x v="74"/>
    <x v="75"/>
    <n v="11275"/>
    <n v="16370.886"/>
  </r>
  <r>
    <s v="2022"/>
    <x v="6"/>
    <s v="LS1"/>
    <x v="3"/>
    <x v="9"/>
    <x v="75"/>
    <x v="76"/>
    <n v="1228"/>
    <n v="4486.8230000000003"/>
  </r>
  <r>
    <s v="2022"/>
    <x v="6"/>
    <s v="LS1"/>
    <x v="3"/>
    <x v="9"/>
    <x v="76"/>
    <x v="77"/>
    <n v="6727"/>
    <n v="18776.402999999998"/>
  </r>
  <r>
    <s v="2022"/>
    <x v="6"/>
    <s v="LS1"/>
    <x v="3"/>
    <x v="9"/>
    <x v="77"/>
    <x v="78"/>
    <n v="737"/>
    <n v="1661.509"/>
  </r>
  <r>
    <s v="2022"/>
    <x v="6"/>
    <s v="LS1"/>
    <x v="3"/>
    <x v="9"/>
    <x v="78"/>
    <x v="79"/>
    <n v="302"/>
    <n v="1085.0309999999999"/>
  </r>
  <r>
    <s v="2022"/>
    <x v="6"/>
    <s v="LS1"/>
    <x v="3"/>
    <x v="10"/>
    <x v="79"/>
    <x v="80"/>
    <n v="14"/>
    <n v="33"/>
  </r>
  <r>
    <s v="2022"/>
    <x v="6"/>
    <s v="LS1"/>
    <x v="3"/>
    <x v="10"/>
    <x v="80"/>
    <x v="81"/>
    <n v="27"/>
    <n v="86.503"/>
  </r>
  <r>
    <s v="2022"/>
    <x v="6"/>
    <s v="LS1"/>
    <x v="3"/>
    <x v="10"/>
    <x v="81"/>
    <x v="82"/>
    <n v="8"/>
    <n v="111.997"/>
  </r>
  <r>
    <s v="2022"/>
    <x v="6"/>
    <s v="LS1"/>
    <x v="3"/>
    <x v="10"/>
    <x v="82"/>
    <x v="83"/>
    <n v="78"/>
    <n v="373.32299999999998"/>
  </r>
  <r>
    <s v="2022"/>
    <x v="6"/>
    <s v="LS1"/>
    <x v="3"/>
    <x v="10"/>
    <x v="83"/>
    <x v="84"/>
    <n v="18"/>
    <n v="722.101"/>
  </r>
  <r>
    <s v="2022"/>
    <x v="6"/>
    <s v="LS1"/>
    <x v="3"/>
    <x v="10"/>
    <x v="84"/>
    <x v="85"/>
    <n v="19"/>
    <n v="2469.7689999999998"/>
  </r>
  <r>
    <s v="2022"/>
    <x v="6"/>
    <s v="LS1"/>
    <x v="3"/>
    <x v="10"/>
    <x v="85"/>
    <x v="86"/>
    <n v="8"/>
    <n v="128.90299999999999"/>
  </r>
  <r>
    <s v="2022"/>
    <x v="6"/>
    <s v="LS1"/>
    <x v="3"/>
    <x v="10"/>
    <x v="86"/>
    <x v="87"/>
    <n v="592"/>
    <n v="4219.8940000000002"/>
  </r>
  <r>
    <s v="2022"/>
    <x v="6"/>
    <s v="LS1"/>
    <x v="3"/>
    <x v="10"/>
    <x v="87"/>
    <x v="88"/>
    <n v="1200"/>
    <n v="30745.431"/>
  </r>
  <r>
    <s v="2022"/>
    <x v="6"/>
    <s v="LS1"/>
    <x v="3"/>
    <x v="10"/>
    <x v="88"/>
    <x v="89"/>
    <n v="1196"/>
    <n v="13704.048000000001"/>
  </r>
  <r>
    <s v="2022"/>
    <x v="6"/>
    <s v="LS1"/>
    <x v="3"/>
    <x v="10"/>
    <x v="89"/>
    <x v="90"/>
    <n v="513"/>
    <n v="3785.6669999999999"/>
  </r>
  <r>
    <s v="2022"/>
    <x v="6"/>
    <s v="LS1"/>
    <x v="3"/>
    <x v="10"/>
    <x v="90"/>
    <x v="91"/>
    <n v="110"/>
    <n v="1383.1310000000001"/>
  </r>
  <r>
    <s v="2022"/>
    <x v="6"/>
    <s v="LS1"/>
    <x v="3"/>
    <x v="10"/>
    <x v="91"/>
    <x v="92"/>
    <n v="5"/>
    <n v="340.00299999999999"/>
  </r>
  <r>
    <s v="2022"/>
    <x v="6"/>
    <s v="LS1"/>
    <x v="3"/>
    <x v="10"/>
    <x v="92"/>
    <x v="93"/>
    <n v="8"/>
    <n v="133.53100000000001"/>
  </r>
  <r>
    <s v="2022"/>
    <x v="6"/>
    <s v="LS1"/>
    <x v="3"/>
    <x v="10"/>
    <x v="93"/>
    <x v="94"/>
    <n v="186"/>
    <n v="1575.847"/>
  </r>
  <r>
    <s v="2022"/>
    <x v="6"/>
    <s v="LS1"/>
    <x v="3"/>
    <x v="10"/>
    <x v="94"/>
    <x v="95"/>
    <n v="4"/>
    <n v="47.000999999999998"/>
  </r>
  <r>
    <s v="2022"/>
    <x v="6"/>
    <s v="LS1"/>
    <x v="3"/>
    <x v="10"/>
    <x v="95"/>
    <x v="96"/>
    <n v="9"/>
    <n v="22.001000000000001"/>
  </r>
  <r>
    <s v="2022"/>
    <x v="6"/>
    <s v="LS1"/>
    <x v="3"/>
    <x v="10"/>
    <x v="96"/>
    <x v="97"/>
    <n v="658"/>
    <n v="18271.46"/>
  </r>
  <r>
    <s v="2022"/>
    <x v="6"/>
    <s v="LS1"/>
    <x v="3"/>
    <x v="10"/>
    <x v="97"/>
    <x v="98"/>
    <n v="15"/>
    <n v="116.998"/>
  </r>
  <r>
    <s v="2022"/>
    <x v="6"/>
    <s v="LS1"/>
    <x v="3"/>
    <x v="10"/>
    <x v="98"/>
    <x v="99"/>
    <n v="132"/>
    <n v="3384"/>
  </r>
  <r>
    <s v="2022"/>
    <x v="6"/>
    <s v="LS1"/>
    <x v="3"/>
    <x v="10"/>
    <x v="99"/>
    <x v="100"/>
    <n v="17"/>
    <n v="141.00399999999999"/>
  </r>
  <r>
    <s v="2022"/>
    <x v="6"/>
    <s v="LS1"/>
    <x v="3"/>
    <x v="10"/>
    <x v="100"/>
    <x v="101"/>
    <n v="19"/>
    <n v="148.001"/>
  </r>
  <r>
    <s v="2022"/>
    <x v="6"/>
    <s v="LS1"/>
    <x v="3"/>
    <x v="10"/>
    <x v="101"/>
    <x v="102"/>
    <n v="2"/>
    <n v="48"/>
  </r>
  <r>
    <s v="2022"/>
    <x v="6"/>
    <s v="LS1"/>
    <x v="3"/>
    <x v="10"/>
    <x v="102"/>
    <x v="103"/>
    <n v="351"/>
    <n v="4057.1"/>
  </r>
  <r>
    <s v="2022"/>
    <x v="6"/>
    <s v="LS1"/>
    <x v="3"/>
    <x v="10"/>
    <x v="103"/>
    <x v="104"/>
    <n v="44"/>
    <n v="833.07399999999996"/>
  </r>
  <r>
    <s v="2022"/>
    <x v="6"/>
    <s v="LS1"/>
    <x v="3"/>
    <x v="10"/>
    <x v="104"/>
    <x v="105"/>
    <n v="40"/>
    <n v="523.00300000000004"/>
  </r>
  <r>
    <s v="2022"/>
    <x v="6"/>
    <s v="LS1"/>
    <x v="3"/>
    <x v="10"/>
    <x v="105"/>
    <x v="106"/>
    <n v="536"/>
    <n v="5314.7359999999999"/>
  </r>
  <r>
    <s v="2022"/>
    <x v="6"/>
    <s v="LS1"/>
    <x v="3"/>
    <x v="10"/>
    <x v="106"/>
    <x v="107"/>
    <n v="745"/>
    <n v="17040.794999999998"/>
  </r>
  <r>
    <s v="2022"/>
    <x v="6"/>
    <s v="LS1"/>
    <x v="4"/>
    <x v="0"/>
    <x v="107"/>
    <x v="108"/>
    <n v="1"/>
    <n v="0"/>
  </r>
  <r>
    <s v="2022"/>
    <x v="6"/>
    <s v="LS1"/>
    <x v="4"/>
    <x v="0"/>
    <x v="108"/>
    <x v="109"/>
    <n v="3"/>
    <n v="0"/>
  </r>
  <r>
    <s v="2022"/>
    <x v="6"/>
    <s v="LS1"/>
    <x v="4"/>
    <x v="0"/>
    <x v="109"/>
    <x v="110"/>
    <n v="1"/>
    <n v="0"/>
  </r>
  <r>
    <s v="2022"/>
    <x v="6"/>
    <s v="LS1"/>
    <x v="4"/>
    <x v="0"/>
    <x v="110"/>
    <x v="111"/>
    <n v="5"/>
    <n v="3.125"/>
  </r>
  <r>
    <s v="2022"/>
    <x v="6"/>
    <s v="LS1"/>
    <x v="4"/>
    <x v="0"/>
    <x v="111"/>
    <x v="112"/>
    <n v="1"/>
    <n v="0"/>
  </r>
  <r>
    <s v="2022"/>
    <x v="6"/>
    <s v="LS1"/>
    <x v="4"/>
    <x v="0"/>
    <x v="112"/>
    <x v="113"/>
    <n v="5"/>
    <n v="0"/>
  </r>
  <r>
    <s v="2022"/>
    <x v="6"/>
    <s v="LS1"/>
    <x v="4"/>
    <x v="0"/>
    <x v="113"/>
    <x v="114"/>
    <n v="1"/>
    <n v="0"/>
  </r>
  <r>
    <s v="2022"/>
    <x v="6"/>
    <s v="LS1"/>
    <x v="4"/>
    <x v="0"/>
    <x v="114"/>
    <x v="115"/>
    <n v="2"/>
    <n v="0"/>
  </r>
  <r>
    <s v="2022"/>
    <x v="6"/>
    <s v="LS1"/>
    <x v="4"/>
    <x v="0"/>
    <x v="115"/>
    <x v="116"/>
    <n v="1"/>
    <n v="0"/>
  </r>
  <r>
    <s v="2022"/>
    <x v="6"/>
    <s v="LS1"/>
    <x v="4"/>
    <x v="2"/>
    <x v="116"/>
    <x v="117"/>
    <n v="7"/>
    <n v="14.875999999999999"/>
  </r>
  <r>
    <s v="2022"/>
    <x v="6"/>
    <s v="LS1"/>
    <x v="4"/>
    <x v="2"/>
    <x v="138"/>
    <x v="139"/>
    <n v="1"/>
    <n v="1"/>
  </r>
  <r>
    <s v="2022"/>
    <x v="6"/>
    <s v="LS1"/>
    <x v="4"/>
    <x v="2"/>
    <x v="117"/>
    <x v="118"/>
    <n v="46"/>
    <n v="37.999000000000002"/>
  </r>
  <r>
    <s v="2022"/>
    <x v="6"/>
    <s v="LS1"/>
    <x v="4"/>
    <x v="2"/>
    <x v="118"/>
    <x v="119"/>
    <n v="3"/>
    <n v="8"/>
  </r>
  <r>
    <s v="2022"/>
    <x v="6"/>
    <s v="LS1"/>
    <x v="4"/>
    <x v="2"/>
    <x v="119"/>
    <x v="120"/>
    <n v="3"/>
    <n v="1"/>
  </r>
  <r>
    <s v="2022"/>
    <x v="6"/>
    <s v="LS1"/>
    <x v="4"/>
    <x v="2"/>
    <x v="120"/>
    <x v="121"/>
    <n v="4"/>
    <n v="3"/>
  </r>
  <r>
    <s v="2022"/>
    <x v="6"/>
    <s v="LS1"/>
    <x v="4"/>
    <x v="2"/>
    <x v="121"/>
    <x v="122"/>
    <n v="23"/>
    <n v="13"/>
  </r>
  <r>
    <s v="2022"/>
    <x v="6"/>
    <s v="LS1"/>
    <x v="4"/>
    <x v="2"/>
    <x v="122"/>
    <x v="123"/>
    <n v="7"/>
    <n v="46"/>
  </r>
  <r>
    <s v="2022"/>
    <x v="6"/>
    <s v="LS1"/>
    <x v="4"/>
    <x v="2"/>
    <x v="123"/>
    <x v="124"/>
    <n v="1"/>
    <n v="0"/>
  </r>
  <r>
    <s v="2022"/>
    <x v="6"/>
    <s v="LS1"/>
    <x v="4"/>
    <x v="2"/>
    <x v="137"/>
    <x v="138"/>
    <n v="1"/>
    <n v="0"/>
  </r>
  <r>
    <s v="2022"/>
    <x v="6"/>
    <s v="LS1"/>
    <x v="4"/>
    <x v="2"/>
    <x v="124"/>
    <x v="125"/>
    <n v="24"/>
    <n v="42"/>
  </r>
  <r>
    <s v="2022"/>
    <x v="6"/>
    <s v="LS1"/>
    <x v="4"/>
    <x v="3"/>
    <x v="125"/>
    <x v="126"/>
    <n v="1"/>
    <n v="4"/>
  </r>
  <r>
    <s v="2022"/>
    <x v="6"/>
    <s v="LS1"/>
    <x v="4"/>
    <x v="3"/>
    <x v="126"/>
    <x v="127"/>
    <n v="1"/>
    <n v="13"/>
  </r>
  <r>
    <s v="2022"/>
    <x v="6"/>
    <s v="LS1"/>
    <x v="4"/>
    <x v="3"/>
    <x v="127"/>
    <x v="128"/>
    <n v="3"/>
    <n v="1"/>
  </r>
  <r>
    <s v="2022"/>
    <x v="6"/>
    <s v="LS1"/>
    <x v="4"/>
    <x v="3"/>
    <x v="128"/>
    <x v="129"/>
    <n v="2"/>
    <n v="1"/>
  </r>
  <r>
    <s v="2022"/>
    <x v="6"/>
    <s v="LS1"/>
    <x v="4"/>
    <x v="3"/>
    <x v="129"/>
    <x v="130"/>
    <n v="1"/>
    <n v="4"/>
  </r>
  <r>
    <s v="2022"/>
    <x v="6"/>
    <s v="LS1"/>
    <x v="4"/>
    <x v="4"/>
    <x v="130"/>
    <x v="131"/>
    <n v="9"/>
    <n v="1"/>
  </r>
  <r>
    <s v="2022"/>
    <x v="6"/>
    <s v="LS1"/>
    <x v="4"/>
    <x v="4"/>
    <x v="131"/>
    <x v="132"/>
    <n v="7"/>
    <n v="2"/>
  </r>
  <r>
    <s v="2022"/>
    <x v="6"/>
    <s v="LS1"/>
    <x v="4"/>
    <x v="4"/>
    <x v="132"/>
    <x v="133"/>
    <n v="1"/>
    <n v="0"/>
  </r>
  <r>
    <s v="2022"/>
    <x v="6"/>
    <s v="LS1"/>
    <x v="4"/>
    <x v="4"/>
    <x v="133"/>
    <x v="134"/>
    <n v="1"/>
    <n v="0"/>
  </r>
  <r>
    <s v="2022"/>
    <x v="6"/>
    <s v="LS1"/>
    <x v="4"/>
    <x v="4"/>
    <x v="134"/>
    <x v="135"/>
    <n v="2"/>
    <n v="0"/>
  </r>
  <r>
    <s v="2022"/>
    <x v="6"/>
    <s v="LS1"/>
    <x v="4"/>
    <x v="4"/>
    <x v="139"/>
    <x v="140"/>
    <n v="1"/>
    <n v="0"/>
  </r>
  <r>
    <s v="2022"/>
    <x v="6"/>
    <s v="LS1"/>
    <x v="4"/>
    <x v="4"/>
    <x v="135"/>
    <x v="136"/>
    <n v="1"/>
    <n v="0"/>
  </r>
  <r>
    <s v="2022"/>
    <x v="6"/>
    <s v="LS1"/>
    <x v="4"/>
    <x v="4"/>
    <x v="136"/>
    <x v="137"/>
    <n v="5"/>
    <n v="0"/>
  </r>
  <r>
    <s v="2022"/>
    <x v="6"/>
    <s v="LS2"/>
    <x v="1"/>
    <x v="6"/>
    <x v="71"/>
    <x v="71"/>
    <n v="13"/>
    <m/>
  </r>
  <r>
    <s v="2022"/>
    <x v="6"/>
    <s v="LS2"/>
    <x v="5"/>
    <x v="11"/>
    <x v="71"/>
    <x v="71"/>
    <n v="13"/>
    <m/>
  </r>
  <r>
    <s v="2022"/>
    <x v="7"/>
    <s v="LS1"/>
    <x v="0"/>
    <x v="0"/>
    <x v="0"/>
    <x v="0"/>
    <n v="369"/>
    <n v="2113.402"/>
  </r>
  <r>
    <s v="2022"/>
    <x v="7"/>
    <s v="LS1"/>
    <x v="0"/>
    <x v="0"/>
    <x v="1"/>
    <x v="1"/>
    <n v="15148"/>
    <n v="3389.3580000000002"/>
  </r>
  <r>
    <s v="2022"/>
    <x v="7"/>
    <s v="LS1"/>
    <x v="0"/>
    <x v="0"/>
    <x v="2"/>
    <x v="2"/>
    <n v="127"/>
    <n v="895.15200000000004"/>
  </r>
  <r>
    <s v="2022"/>
    <x v="7"/>
    <s v="LS1"/>
    <x v="0"/>
    <x v="0"/>
    <x v="3"/>
    <x v="3"/>
    <n v="1"/>
    <n v="0"/>
  </r>
  <r>
    <s v="2022"/>
    <x v="7"/>
    <s v="LS1"/>
    <x v="0"/>
    <x v="0"/>
    <x v="4"/>
    <x v="4"/>
    <n v="631"/>
    <n v="4502.768"/>
  </r>
  <r>
    <s v="2022"/>
    <x v="7"/>
    <s v="LS1"/>
    <x v="0"/>
    <x v="0"/>
    <x v="5"/>
    <x v="5"/>
    <n v="93"/>
    <n v="55.206000000000003"/>
  </r>
  <r>
    <s v="2022"/>
    <x v="7"/>
    <s v="LS1"/>
    <x v="0"/>
    <x v="0"/>
    <x v="6"/>
    <x v="6"/>
    <n v="4605"/>
    <n v="1425.5170000000001"/>
  </r>
  <r>
    <s v="2022"/>
    <x v="7"/>
    <s v="LS1"/>
    <x v="0"/>
    <x v="0"/>
    <x v="7"/>
    <x v="7"/>
    <n v="3364"/>
    <n v="1323.943"/>
  </r>
  <r>
    <s v="2022"/>
    <x v="7"/>
    <s v="LS1"/>
    <x v="0"/>
    <x v="0"/>
    <x v="8"/>
    <x v="8"/>
    <n v="540"/>
    <n v="187.72399999999999"/>
  </r>
  <r>
    <s v="2022"/>
    <x v="7"/>
    <s v="LS1"/>
    <x v="0"/>
    <x v="0"/>
    <x v="9"/>
    <x v="9"/>
    <n v="99"/>
    <n v="87.433999999999997"/>
  </r>
  <r>
    <s v="2022"/>
    <x v="7"/>
    <s v="LS1"/>
    <x v="0"/>
    <x v="0"/>
    <x v="10"/>
    <x v="10"/>
    <n v="3262"/>
    <n v="954.96799999999996"/>
  </r>
  <r>
    <s v="2022"/>
    <x v="7"/>
    <s v="LS1"/>
    <x v="0"/>
    <x v="0"/>
    <x v="11"/>
    <x v="11"/>
    <n v="856"/>
    <n v="355.30099999999999"/>
  </r>
  <r>
    <s v="2022"/>
    <x v="7"/>
    <s v="LS1"/>
    <x v="0"/>
    <x v="0"/>
    <x v="12"/>
    <x v="12"/>
    <n v="75"/>
    <n v="39.026000000000003"/>
  </r>
  <r>
    <s v="2022"/>
    <x v="7"/>
    <s v="LS1"/>
    <x v="0"/>
    <x v="0"/>
    <x v="13"/>
    <x v="13"/>
    <n v="115"/>
    <n v="64.171000000000006"/>
  </r>
  <r>
    <s v="2022"/>
    <x v="7"/>
    <s v="LS1"/>
    <x v="0"/>
    <x v="0"/>
    <x v="14"/>
    <x v="14"/>
    <n v="4275"/>
    <n v="717.48699999999997"/>
  </r>
  <r>
    <s v="2022"/>
    <x v="7"/>
    <s v="LS1"/>
    <x v="0"/>
    <x v="0"/>
    <x v="15"/>
    <x v="15"/>
    <n v="48"/>
    <n v="1"/>
  </r>
  <r>
    <s v="2022"/>
    <x v="7"/>
    <s v="LS1"/>
    <x v="0"/>
    <x v="0"/>
    <x v="16"/>
    <x v="16"/>
    <n v="319"/>
    <n v="1105.171"/>
  </r>
  <r>
    <s v="2022"/>
    <x v="7"/>
    <s v="LS1"/>
    <x v="0"/>
    <x v="0"/>
    <x v="17"/>
    <x v="17"/>
    <n v="7321"/>
    <n v="1347.3889999999999"/>
  </r>
  <r>
    <s v="2022"/>
    <x v="7"/>
    <s v="LS1"/>
    <x v="0"/>
    <x v="1"/>
    <x v="18"/>
    <x v="18"/>
    <n v="1"/>
    <n v="24"/>
  </r>
  <r>
    <s v="2022"/>
    <x v="7"/>
    <s v="LS1"/>
    <x v="0"/>
    <x v="2"/>
    <x v="19"/>
    <x v="19"/>
    <n v="4614"/>
    <n v="14581.736000000001"/>
  </r>
  <r>
    <s v="2022"/>
    <x v="7"/>
    <s v="LS1"/>
    <x v="0"/>
    <x v="2"/>
    <x v="20"/>
    <x v="20"/>
    <n v="355"/>
    <n v="2152.2020000000002"/>
  </r>
  <r>
    <s v="2022"/>
    <x v="7"/>
    <s v="LS1"/>
    <x v="0"/>
    <x v="2"/>
    <x v="21"/>
    <x v="21"/>
    <n v="17"/>
    <n v="101.001"/>
  </r>
  <r>
    <s v="2022"/>
    <x v="7"/>
    <s v="LS1"/>
    <x v="0"/>
    <x v="2"/>
    <x v="22"/>
    <x v="22"/>
    <n v="3211"/>
    <n v="16972.224999999999"/>
  </r>
  <r>
    <s v="2022"/>
    <x v="7"/>
    <s v="LS1"/>
    <x v="0"/>
    <x v="2"/>
    <x v="23"/>
    <x v="23"/>
    <n v="3424"/>
    <n v="14103.849"/>
  </r>
  <r>
    <s v="2022"/>
    <x v="7"/>
    <s v="LS1"/>
    <x v="0"/>
    <x v="2"/>
    <x v="24"/>
    <x v="24"/>
    <n v="1454"/>
    <n v="2971.2719999999999"/>
  </r>
  <r>
    <s v="2022"/>
    <x v="7"/>
    <s v="LS1"/>
    <x v="0"/>
    <x v="2"/>
    <x v="25"/>
    <x v="25"/>
    <n v="122"/>
    <n v="582.29700000000003"/>
  </r>
  <r>
    <s v="2022"/>
    <x v="7"/>
    <s v="LS1"/>
    <x v="0"/>
    <x v="2"/>
    <x v="26"/>
    <x v="26"/>
    <n v="575"/>
    <n v="4145.808"/>
  </r>
  <r>
    <s v="2022"/>
    <x v="7"/>
    <s v="LS1"/>
    <x v="0"/>
    <x v="2"/>
    <x v="27"/>
    <x v="27"/>
    <n v="569"/>
    <n v="1184.796"/>
  </r>
  <r>
    <s v="2022"/>
    <x v="7"/>
    <s v="LS1"/>
    <x v="0"/>
    <x v="2"/>
    <x v="28"/>
    <x v="28"/>
    <n v="329"/>
    <n v="3254.5010000000002"/>
  </r>
  <r>
    <s v="2022"/>
    <x v="7"/>
    <s v="LS1"/>
    <x v="0"/>
    <x v="2"/>
    <x v="29"/>
    <x v="29"/>
    <n v="9675"/>
    <n v="14405.517"/>
  </r>
  <r>
    <s v="2022"/>
    <x v="7"/>
    <s v="LS1"/>
    <x v="0"/>
    <x v="2"/>
    <x v="30"/>
    <x v="30"/>
    <n v="592"/>
    <n v="2283.326"/>
  </r>
  <r>
    <s v="2022"/>
    <x v="7"/>
    <s v="LS1"/>
    <x v="0"/>
    <x v="2"/>
    <x v="31"/>
    <x v="31"/>
    <n v="18"/>
    <n v="46.002000000000002"/>
  </r>
  <r>
    <s v="2022"/>
    <x v="7"/>
    <s v="LS1"/>
    <x v="0"/>
    <x v="2"/>
    <x v="32"/>
    <x v="32"/>
    <n v="143"/>
    <n v="1538.921"/>
  </r>
  <r>
    <s v="2022"/>
    <x v="7"/>
    <s v="LS1"/>
    <x v="0"/>
    <x v="2"/>
    <x v="33"/>
    <x v="33"/>
    <n v="429"/>
    <n v="6396.192"/>
  </r>
  <r>
    <s v="2022"/>
    <x v="7"/>
    <s v="LS1"/>
    <x v="0"/>
    <x v="2"/>
    <x v="34"/>
    <x v="34"/>
    <n v="14941"/>
    <n v="89539.581999999995"/>
  </r>
  <r>
    <s v="2022"/>
    <x v="7"/>
    <s v="LS1"/>
    <x v="0"/>
    <x v="2"/>
    <x v="35"/>
    <x v="35"/>
    <n v="1060"/>
    <n v="20371.603999999999"/>
  </r>
  <r>
    <s v="2022"/>
    <x v="7"/>
    <s v="LS1"/>
    <x v="0"/>
    <x v="2"/>
    <x v="36"/>
    <x v="36"/>
    <n v="11"/>
    <n v="53.448999999999998"/>
  </r>
  <r>
    <s v="2022"/>
    <x v="7"/>
    <s v="LS1"/>
    <x v="0"/>
    <x v="2"/>
    <x v="37"/>
    <x v="37"/>
    <n v="34"/>
    <n v="492.76100000000002"/>
  </r>
  <r>
    <s v="2022"/>
    <x v="7"/>
    <s v="LS1"/>
    <x v="0"/>
    <x v="2"/>
    <x v="38"/>
    <x v="38"/>
    <n v="349"/>
    <n v="3843.12"/>
  </r>
  <r>
    <s v="2022"/>
    <x v="7"/>
    <s v="LS1"/>
    <x v="0"/>
    <x v="2"/>
    <x v="39"/>
    <x v="39"/>
    <n v="142"/>
    <n v="2218.29"/>
  </r>
  <r>
    <s v="2022"/>
    <x v="7"/>
    <s v="LS1"/>
    <x v="0"/>
    <x v="3"/>
    <x v="40"/>
    <x v="40"/>
    <n v="15"/>
    <n v="190.00299999999999"/>
  </r>
  <r>
    <s v="2022"/>
    <x v="7"/>
    <s v="LS1"/>
    <x v="0"/>
    <x v="3"/>
    <x v="41"/>
    <x v="41"/>
    <n v="21"/>
    <n v="24.303999999999998"/>
  </r>
  <r>
    <s v="2022"/>
    <x v="7"/>
    <s v="LS1"/>
    <x v="0"/>
    <x v="3"/>
    <x v="42"/>
    <x v="42"/>
    <n v="295"/>
    <n v="2447.2469999999998"/>
  </r>
  <r>
    <s v="2022"/>
    <x v="7"/>
    <s v="LS1"/>
    <x v="0"/>
    <x v="3"/>
    <x v="43"/>
    <x v="43"/>
    <n v="44"/>
    <n v="171.99600000000001"/>
  </r>
  <r>
    <s v="2022"/>
    <x v="7"/>
    <s v="LS1"/>
    <x v="0"/>
    <x v="3"/>
    <x v="44"/>
    <x v="44"/>
    <n v="143"/>
    <n v="447.77100000000002"/>
  </r>
  <r>
    <s v="2022"/>
    <x v="7"/>
    <s v="LS1"/>
    <x v="0"/>
    <x v="3"/>
    <x v="45"/>
    <x v="45"/>
    <n v="19"/>
    <n v="33.000999999999998"/>
  </r>
  <r>
    <s v="2022"/>
    <x v="7"/>
    <s v="LS1"/>
    <x v="0"/>
    <x v="3"/>
    <x v="46"/>
    <x v="46"/>
    <n v="111"/>
    <n v="685.56200000000001"/>
  </r>
  <r>
    <s v="2022"/>
    <x v="7"/>
    <s v="LS1"/>
    <x v="0"/>
    <x v="3"/>
    <x v="47"/>
    <x v="47"/>
    <n v="241"/>
    <n v="2139.5949999999998"/>
  </r>
  <r>
    <s v="2022"/>
    <x v="7"/>
    <s v="LS1"/>
    <x v="0"/>
    <x v="3"/>
    <x v="48"/>
    <x v="48"/>
    <n v="104"/>
    <n v="215.721"/>
  </r>
  <r>
    <s v="2022"/>
    <x v="7"/>
    <s v="LS1"/>
    <x v="0"/>
    <x v="3"/>
    <x v="49"/>
    <x v="49"/>
    <n v="13"/>
    <n v="58.999000000000002"/>
  </r>
  <r>
    <s v="2022"/>
    <x v="7"/>
    <s v="LS1"/>
    <x v="0"/>
    <x v="3"/>
    <x v="50"/>
    <x v="50"/>
    <n v="626"/>
    <n v="5749.4930000000004"/>
  </r>
  <r>
    <s v="2022"/>
    <x v="7"/>
    <s v="LS1"/>
    <x v="0"/>
    <x v="3"/>
    <x v="51"/>
    <x v="51"/>
    <n v="15"/>
    <n v="21.004000000000001"/>
  </r>
  <r>
    <s v="2022"/>
    <x v="7"/>
    <s v="LS1"/>
    <x v="0"/>
    <x v="3"/>
    <x v="52"/>
    <x v="52"/>
    <n v="410"/>
    <n v="1283.433"/>
  </r>
  <r>
    <s v="2022"/>
    <x v="7"/>
    <s v="LS1"/>
    <x v="0"/>
    <x v="3"/>
    <x v="53"/>
    <x v="53"/>
    <n v="614"/>
    <n v="1582.596"/>
  </r>
  <r>
    <s v="2022"/>
    <x v="7"/>
    <s v="LS1"/>
    <x v="0"/>
    <x v="3"/>
    <x v="54"/>
    <x v="54"/>
    <n v="37"/>
    <n v="665.00099999999998"/>
  </r>
  <r>
    <s v="2022"/>
    <x v="7"/>
    <s v="LS1"/>
    <x v="0"/>
    <x v="3"/>
    <x v="55"/>
    <x v="55"/>
    <n v="139"/>
    <n v="3253.9079999999999"/>
  </r>
  <r>
    <s v="2022"/>
    <x v="7"/>
    <s v="LS1"/>
    <x v="0"/>
    <x v="3"/>
    <x v="56"/>
    <x v="56"/>
    <n v="66"/>
    <n v="1123.3240000000001"/>
  </r>
  <r>
    <s v="2022"/>
    <x v="7"/>
    <s v="LS1"/>
    <x v="0"/>
    <x v="4"/>
    <x v="57"/>
    <x v="57"/>
    <n v="749"/>
    <n v="126.803"/>
  </r>
  <r>
    <s v="2022"/>
    <x v="7"/>
    <s v="LS1"/>
    <x v="0"/>
    <x v="4"/>
    <x v="58"/>
    <x v="58"/>
    <n v="613"/>
    <n v="163.631"/>
  </r>
  <r>
    <s v="2022"/>
    <x v="7"/>
    <s v="LS1"/>
    <x v="0"/>
    <x v="4"/>
    <x v="59"/>
    <x v="59"/>
    <n v="7"/>
    <n v="3.0009999999999999"/>
  </r>
  <r>
    <s v="2022"/>
    <x v="7"/>
    <s v="LS1"/>
    <x v="0"/>
    <x v="4"/>
    <x v="60"/>
    <x v="60"/>
    <n v="17"/>
    <n v="26.103000000000002"/>
  </r>
  <r>
    <s v="2022"/>
    <x v="7"/>
    <s v="LS1"/>
    <x v="0"/>
    <x v="4"/>
    <x v="61"/>
    <x v="61"/>
    <n v="3"/>
    <n v="0"/>
  </r>
  <r>
    <s v="2022"/>
    <x v="7"/>
    <s v="LS1"/>
    <x v="0"/>
    <x v="4"/>
    <x v="62"/>
    <x v="62"/>
    <n v="46"/>
    <n v="117.04"/>
  </r>
  <r>
    <s v="2022"/>
    <x v="7"/>
    <s v="LS1"/>
    <x v="0"/>
    <x v="4"/>
    <x v="63"/>
    <x v="63"/>
    <n v="65"/>
    <n v="188.30799999999999"/>
  </r>
  <r>
    <s v="2022"/>
    <x v="7"/>
    <s v="LS1"/>
    <x v="0"/>
    <x v="4"/>
    <x v="64"/>
    <x v="64"/>
    <n v="3"/>
    <n v="0"/>
  </r>
  <r>
    <s v="2022"/>
    <x v="7"/>
    <s v="LS1"/>
    <x v="0"/>
    <x v="4"/>
    <x v="65"/>
    <x v="65"/>
    <n v="40"/>
    <n v="2"/>
  </r>
  <r>
    <s v="2022"/>
    <x v="7"/>
    <s v="LS1"/>
    <x v="0"/>
    <x v="4"/>
    <x v="66"/>
    <x v="66"/>
    <n v="42"/>
    <n v="8.7240000000000002"/>
  </r>
  <r>
    <s v="2022"/>
    <x v="7"/>
    <s v="LS1"/>
    <x v="0"/>
    <x v="4"/>
    <x v="67"/>
    <x v="67"/>
    <n v="81"/>
    <n v="20.373000000000001"/>
  </r>
  <r>
    <s v="2022"/>
    <x v="7"/>
    <s v="LS1"/>
    <x v="0"/>
    <x v="4"/>
    <x v="68"/>
    <x v="68"/>
    <n v="205"/>
    <n v="29.478000000000002"/>
  </r>
  <r>
    <s v="2022"/>
    <x v="7"/>
    <s v="LS1"/>
    <x v="0"/>
    <x v="4"/>
    <x v="69"/>
    <x v="69"/>
    <n v="479"/>
    <n v="126.44799999999999"/>
  </r>
  <r>
    <s v="2022"/>
    <x v="7"/>
    <s v="LS1"/>
    <x v="0"/>
    <x v="4"/>
    <x v="70"/>
    <x v="70"/>
    <n v="540"/>
    <n v="161.06100000000001"/>
  </r>
  <r>
    <s v="2022"/>
    <x v="7"/>
    <s v="LS1"/>
    <x v="1"/>
    <x v="5"/>
    <x v="71"/>
    <x v="71"/>
    <n v="221"/>
    <m/>
  </r>
  <r>
    <s v="2022"/>
    <x v="7"/>
    <s v="LS1"/>
    <x v="1"/>
    <x v="6"/>
    <x v="71"/>
    <x v="71"/>
    <n v="39973"/>
    <m/>
  </r>
  <r>
    <s v="2022"/>
    <x v="7"/>
    <s v="LS1"/>
    <x v="2"/>
    <x v="7"/>
    <x v="72"/>
    <x v="72"/>
    <n v="43"/>
    <n v="267.69"/>
  </r>
  <r>
    <s v="2022"/>
    <x v="7"/>
    <s v="LS1"/>
    <x v="2"/>
    <x v="8"/>
    <x v="73"/>
    <x v="73"/>
    <n v="9"/>
    <n v="10"/>
  </r>
  <r>
    <s v="2022"/>
    <x v="7"/>
    <s v="LS1"/>
    <x v="3"/>
    <x v="9"/>
    <x v="74"/>
    <x v="74"/>
    <n v="33"/>
    <n v="28.001000000000001"/>
  </r>
  <r>
    <s v="2022"/>
    <x v="7"/>
    <s v="LS1"/>
    <x v="3"/>
    <x v="9"/>
    <x v="74"/>
    <x v="75"/>
    <n v="11264"/>
    <n v="16329.282999999999"/>
  </r>
  <r>
    <s v="2022"/>
    <x v="7"/>
    <s v="LS1"/>
    <x v="3"/>
    <x v="9"/>
    <x v="75"/>
    <x v="76"/>
    <n v="1229"/>
    <n v="4483.13"/>
  </r>
  <r>
    <s v="2022"/>
    <x v="7"/>
    <s v="LS1"/>
    <x v="3"/>
    <x v="9"/>
    <x v="76"/>
    <x v="77"/>
    <n v="6731"/>
    <n v="18771.879000000001"/>
  </r>
  <r>
    <s v="2022"/>
    <x v="7"/>
    <s v="LS1"/>
    <x v="3"/>
    <x v="9"/>
    <x v="77"/>
    <x v="78"/>
    <n v="738"/>
    <n v="1658.46"/>
  </r>
  <r>
    <s v="2022"/>
    <x v="7"/>
    <s v="LS1"/>
    <x v="3"/>
    <x v="9"/>
    <x v="78"/>
    <x v="79"/>
    <n v="303"/>
    <n v="1088.7550000000001"/>
  </r>
  <r>
    <s v="2022"/>
    <x v="7"/>
    <s v="LS1"/>
    <x v="3"/>
    <x v="10"/>
    <x v="79"/>
    <x v="80"/>
    <n v="14"/>
    <n v="33.000999999999998"/>
  </r>
  <r>
    <s v="2022"/>
    <x v="7"/>
    <s v="LS1"/>
    <x v="3"/>
    <x v="10"/>
    <x v="80"/>
    <x v="81"/>
    <n v="27"/>
    <n v="86"/>
  </r>
  <r>
    <s v="2022"/>
    <x v="7"/>
    <s v="LS1"/>
    <x v="3"/>
    <x v="10"/>
    <x v="81"/>
    <x v="82"/>
    <n v="8"/>
    <n v="111.242"/>
  </r>
  <r>
    <s v="2022"/>
    <x v="7"/>
    <s v="LS1"/>
    <x v="3"/>
    <x v="10"/>
    <x v="82"/>
    <x v="83"/>
    <n v="78"/>
    <n v="371"/>
  </r>
  <r>
    <s v="2022"/>
    <x v="7"/>
    <s v="LS1"/>
    <x v="3"/>
    <x v="10"/>
    <x v="83"/>
    <x v="84"/>
    <n v="18"/>
    <n v="716.96699999999998"/>
  </r>
  <r>
    <s v="2022"/>
    <x v="7"/>
    <s v="LS1"/>
    <x v="3"/>
    <x v="10"/>
    <x v="84"/>
    <x v="85"/>
    <n v="19"/>
    <n v="2468.0010000000002"/>
  </r>
  <r>
    <s v="2022"/>
    <x v="7"/>
    <s v="LS1"/>
    <x v="3"/>
    <x v="10"/>
    <x v="85"/>
    <x v="86"/>
    <n v="8"/>
    <n v="128.00200000000001"/>
  </r>
  <r>
    <s v="2022"/>
    <x v="7"/>
    <s v="LS1"/>
    <x v="3"/>
    <x v="10"/>
    <x v="86"/>
    <x v="87"/>
    <n v="592"/>
    <n v="4237.5889999999999"/>
  </r>
  <r>
    <s v="2022"/>
    <x v="7"/>
    <s v="LS1"/>
    <x v="3"/>
    <x v="10"/>
    <x v="87"/>
    <x v="88"/>
    <n v="1199"/>
    <n v="30680.440999999999"/>
  </r>
  <r>
    <s v="2022"/>
    <x v="7"/>
    <s v="LS1"/>
    <x v="3"/>
    <x v="10"/>
    <x v="88"/>
    <x v="89"/>
    <n v="1202"/>
    <n v="13751.983"/>
  </r>
  <r>
    <s v="2022"/>
    <x v="7"/>
    <s v="LS1"/>
    <x v="3"/>
    <x v="10"/>
    <x v="89"/>
    <x v="90"/>
    <n v="513"/>
    <n v="3795.9769999999999"/>
  </r>
  <r>
    <s v="2022"/>
    <x v="7"/>
    <s v="LS1"/>
    <x v="3"/>
    <x v="10"/>
    <x v="90"/>
    <x v="91"/>
    <n v="110"/>
    <n v="1395.037"/>
  </r>
  <r>
    <s v="2022"/>
    <x v="7"/>
    <s v="LS1"/>
    <x v="3"/>
    <x v="10"/>
    <x v="91"/>
    <x v="92"/>
    <n v="5"/>
    <n v="340.00099999999998"/>
  </r>
  <r>
    <s v="2022"/>
    <x v="7"/>
    <s v="LS1"/>
    <x v="3"/>
    <x v="10"/>
    <x v="92"/>
    <x v="93"/>
    <n v="8"/>
    <n v="147.071"/>
  </r>
  <r>
    <s v="2022"/>
    <x v="7"/>
    <s v="LS1"/>
    <x v="3"/>
    <x v="10"/>
    <x v="93"/>
    <x v="94"/>
    <n v="186"/>
    <n v="1568.922"/>
  </r>
  <r>
    <s v="2022"/>
    <x v="7"/>
    <s v="LS1"/>
    <x v="3"/>
    <x v="10"/>
    <x v="94"/>
    <x v="95"/>
    <n v="4"/>
    <n v="47"/>
  </r>
  <r>
    <s v="2022"/>
    <x v="7"/>
    <s v="LS1"/>
    <x v="3"/>
    <x v="10"/>
    <x v="95"/>
    <x v="96"/>
    <n v="9"/>
    <n v="22"/>
  </r>
  <r>
    <s v="2022"/>
    <x v="7"/>
    <s v="LS1"/>
    <x v="3"/>
    <x v="10"/>
    <x v="96"/>
    <x v="97"/>
    <n v="660"/>
    <n v="18285.243999999999"/>
  </r>
  <r>
    <s v="2022"/>
    <x v="7"/>
    <s v="LS1"/>
    <x v="3"/>
    <x v="10"/>
    <x v="97"/>
    <x v="98"/>
    <n v="15"/>
    <n v="116.996"/>
  </r>
  <r>
    <s v="2022"/>
    <x v="7"/>
    <s v="LS1"/>
    <x v="3"/>
    <x v="10"/>
    <x v="98"/>
    <x v="99"/>
    <n v="132"/>
    <n v="3388.8209999999999"/>
  </r>
  <r>
    <s v="2022"/>
    <x v="7"/>
    <s v="LS1"/>
    <x v="3"/>
    <x v="10"/>
    <x v="99"/>
    <x v="100"/>
    <n v="17"/>
    <n v="141.001"/>
  </r>
  <r>
    <s v="2022"/>
    <x v="7"/>
    <s v="LS1"/>
    <x v="3"/>
    <x v="10"/>
    <x v="100"/>
    <x v="101"/>
    <n v="19"/>
    <n v="148.001"/>
  </r>
  <r>
    <s v="2022"/>
    <x v="7"/>
    <s v="LS1"/>
    <x v="3"/>
    <x v="10"/>
    <x v="101"/>
    <x v="102"/>
    <n v="2"/>
    <n v="48"/>
  </r>
  <r>
    <s v="2022"/>
    <x v="7"/>
    <s v="LS1"/>
    <x v="3"/>
    <x v="10"/>
    <x v="102"/>
    <x v="103"/>
    <n v="352"/>
    <n v="4049.355"/>
  </r>
  <r>
    <s v="2022"/>
    <x v="7"/>
    <s v="LS1"/>
    <x v="3"/>
    <x v="10"/>
    <x v="103"/>
    <x v="104"/>
    <n v="44"/>
    <n v="828.00199999999995"/>
  </r>
  <r>
    <s v="2022"/>
    <x v="7"/>
    <s v="LS1"/>
    <x v="3"/>
    <x v="10"/>
    <x v="104"/>
    <x v="105"/>
    <n v="40"/>
    <n v="522.99900000000002"/>
  </r>
  <r>
    <s v="2022"/>
    <x v="7"/>
    <s v="LS1"/>
    <x v="3"/>
    <x v="10"/>
    <x v="105"/>
    <x v="106"/>
    <n v="542"/>
    <n v="5416.1869999999999"/>
  </r>
  <r>
    <s v="2022"/>
    <x v="7"/>
    <s v="LS1"/>
    <x v="3"/>
    <x v="10"/>
    <x v="106"/>
    <x v="107"/>
    <n v="748"/>
    <n v="17019.756000000001"/>
  </r>
  <r>
    <s v="2022"/>
    <x v="7"/>
    <s v="LS1"/>
    <x v="4"/>
    <x v="0"/>
    <x v="107"/>
    <x v="108"/>
    <n v="1"/>
    <n v="0"/>
  </r>
  <r>
    <s v="2022"/>
    <x v="7"/>
    <s v="LS1"/>
    <x v="4"/>
    <x v="0"/>
    <x v="108"/>
    <x v="109"/>
    <n v="3"/>
    <n v="0"/>
  </r>
  <r>
    <s v="2022"/>
    <x v="7"/>
    <s v="LS1"/>
    <x v="4"/>
    <x v="0"/>
    <x v="109"/>
    <x v="110"/>
    <n v="1"/>
    <n v="0"/>
  </r>
  <r>
    <s v="2022"/>
    <x v="7"/>
    <s v="LS1"/>
    <x v="4"/>
    <x v="0"/>
    <x v="110"/>
    <x v="111"/>
    <n v="5"/>
    <n v="1"/>
  </r>
  <r>
    <s v="2022"/>
    <x v="7"/>
    <s v="LS1"/>
    <x v="4"/>
    <x v="0"/>
    <x v="111"/>
    <x v="112"/>
    <n v="1"/>
    <n v="0"/>
  </r>
  <r>
    <s v="2022"/>
    <x v="7"/>
    <s v="LS1"/>
    <x v="4"/>
    <x v="0"/>
    <x v="112"/>
    <x v="113"/>
    <n v="5"/>
    <n v="0"/>
  </r>
  <r>
    <s v="2022"/>
    <x v="7"/>
    <s v="LS1"/>
    <x v="4"/>
    <x v="0"/>
    <x v="113"/>
    <x v="114"/>
    <n v="1"/>
    <n v="0"/>
  </r>
  <r>
    <s v="2022"/>
    <x v="7"/>
    <s v="LS1"/>
    <x v="4"/>
    <x v="0"/>
    <x v="114"/>
    <x v="115"/>
    <n v="2"/>
    <n v="0"/>
  </r>
  <r>
    <s v="2022"/>
    <x v="7"/>
    <s v="LS1"/>
    <x v="4"/>
    <x v="0"/>
    <x v="115"/>
    <x v="116"/>
    <n v="1"/>
    <n v="0"/>
  </r>
  <r>
    <s v="2022"/>
    <x v="7"/>
    <s v="LS1"/>
    <x v="4"/>
    <x v="2"/>
    <x v="116"/>
    <x v="117"/>
    <n v="7"/>
    <n v="16.997"/>
  </r>
  <r>
    <s v="2022"/>
    <x v="7"/>
    <s v="LS1"/>
    <x v="4"/>
    <x v="2"/>
    <x v="138"/>
    <x v="139"/>
    <n v="1"/>
    <n v="1"/>
  </r>
  <r>
    <s v="2022"/>
    <x v="7"/>
    <s v="LS1"/>
    <x v="4"/>
    <x v="2"/>
    <x v="117"/>
    <x v="118"/>
    <n v="46"/>
    <n v="37.993000000000002"/>
  </r>
  <r>
    <s v="2022"/>
    <x v="7"/>
    <s v="LS1"/>
    <x v="4"/>
    <x v="2"/>
    <x v="118"/>
    <x v="119"/>
    <n v="3"/>
    <n v="8"/>
  </r>
  <r>
    <s v="2022"/>
    <x v="7"/>
    <s v="LS1"/>
    <x v="4"/>
    <x v="2"/>
    <x v="119"/>
    <x v="120"/>
    <n v="3"/>
    <n v="1"/>
  </r>
  <r>
    <s v="2022"/>
    <x v="7"/>
    <s v="LS1"/>
    <x v="4"/>
    <x v="2"/>
    <x v="120"/>
    <x v="121"/>
    <n v="4"/>
    <n v="3"/>
  </r>
  <r>
    <s v="2022"/>
    <x v="7"/>
    <s v="LS1"/>
    <x v="4"/>
    <x v="2"/>
    <x v="121"/>
    <x v="122"/>
    <n v="23"/>
    <n v="13.002000000000001"/>
  </r>
  <r>
    <s v="2022"/>
    <x v="7"/>
    <s v="LS1"/>
    <x v="4"/>
    <x v="2"/>
    <x v="122"/>
    <x v="123"/>
    <n v="7"/>
    <n v="46"/>
  </r>
  <r>
    <s v="2022"/>
    <x v="7"/>
    <s v="LS1"/>
    <x v="4"/>
    <x v="2"/>
    <x v="123"/>
    <x v="124"/>
    <n v="1"/>
    <n v="0"/>
  </r>
  <r>
    <s v="2022"/>
    <x v="7"/>
    <s v="LS1"/>
    <x v="4"/>
    <x v="2"/>
    <x v="137"/>
    <x v="138"/>
    <n v="1"/>
    <n v="0"/>
  </r>
  <r>
    <s v="2022"/>
    <x v="7"/>
    <s v="LS1"/>
    <x v="4"/>
    <x v="2"/>
    <x v="124"/>
    <x v="125"/>
    <n v="24"/>
    <n v="42.002000000000002"/>
  </r>
  <r>
    <s v="2022"/>
    <x v="7"/>
    <s v="LS1"/>
    <x v="4"/>
    <x v="3"/>
    <x v="125"/>
    <x v="126"/>
    <n v="1"/>
    <n v="4"/>
  </r>
  <r>
    <s v="2022"/>
    <x v="7"/>
    <s v="LS1"/>
    <x v="4"/>
    <x v="3"/>
    <x v="126"/>
    <x v="127"/>
    <n v="1"/>
    <n v="13"/>
  </r>
  <r>
    <s v="2022"/>
    <x v="7"/>
    <s v="LS1"/>
    <x v="4"/>
    <x v="3"/>
    <x v="127"/>
    <x v="128"/>
    <n v="3"/>
    <n v="1"/>
  </r>
  <r>
    <s v="2022"/>
    <x v="7"/>
    <s v="LS1"/>
    <x v="4"/>
    <x v="3"/>
    <x v="128"/>
    <x v="129"/>
    <n v="2"/>
    <n v="1"/>
  </r>
  <r>
    <s v="2022"/>
    <x v="7"/>
    <s v="LS1"/>
    <x v="4"/>
    <x v="3"/>
    <x v="129"/>
    <x v="130"/>
    <n v="1"/>
    <n v="4"/>
  </r>
  <r>
    <s v="2022"/>
    <x v="7"/>
    <s v="LS1"/>
    <x v="4"/>
    <x v="4"/>
    <x v="130"/>
    <x v="131"/>
    <n v="9"/>
    <n v="1"/>
  </r>
  <r>
    <s v="2022"/>
    <x v="7"/>
    <s v="LS1"/>
    <x v="4"/>
    <x v="4"/>
    <x v="131"/>
    <x v="132"/>
    <n v="7"/>
    <n v="2"/>
  </r>
  <r>
    <s v="2022"/>
    <x v="7"/>
    <s v="LS1"/>
    <x v="4"/>
    <x v="4"/>
    <x v="132"/>
    <x v="133"/>
    <n v="1"/>
    <n v="0"/>
  </r>
  <r>
    <s v="2022"/>
    <x v="7"/>
    <s v="LS1"/>
    <x v="4"/>
    <x v="4"/>
    <x v="133"/>
    <x v="134"/>
    <n v="1"/>
    <n v="0"/>
  </r>
  <r>
    <s v="2022"/>
    <x v="7"/>
    <s v="LS1"/>
    <x v="4"/>
    <x v="4"/>
    <x v="134"/>
    <x v="135"/>
    <n v="2"/>
    <n v="0"/>
  </r>
  <r>
    <s v="2022"/>
    <x v="7"/>
    <s v="LS1"/>
    <x v="4"/>
    <x v="4"/>
    <x v="139"/>
    <x v="140"/>
    <n v="1"/>
    <n v="0"/>
  </r>
  <r>
    <s v="2022"/>
    <x v="7"/>
    <s v="LS1"/>
    <x v="4"/>
    <x v="4"/>
    <x v="135"/>
    <x v="136"/>
    <n v="1"/>
    <n v="0"/>
  </r>
  <r>
    <s v="2022"/>
    <x v="7"/>
    <s v="LS1"/>
    <x v="4"/>
    <x v="4"/>
    <x v="136"/>
    <x v="137"/>
    <n v="5"/>
    <n v="0"/>
  </r>
  <r>
    <s v="2022"/>
    <x v="7"/>
    <s v="LS2"/>
    <x v="1"/>
    <x v="6"/>
    <x v="71"/>
    <x v="71"/>
    <n v="14"/>
    <m/>
  </r>
  <r>
    <s v="2022"/>
    <x v="7"/>
    <s v="LS2"/>
    <x v="5"/>
    <x v="11"/>
    <x v="71"/>
    <x v="71"/>
    <n v="14"/>
    <m/>
  </r>
  <r>
    <s v="2022"/>
    <x v="8"/>
    <s v="LS1"/>
    <x v="0"/>
    <x v="0"/>
    <x v="0"/>
    <x v="0"/>
    <n v="369"/>
    <n v="2081.596"/>
  </r>
  <r>
    <s v="2022"/>
    <x v="8"/>
    <s v="LS1"/>
    <x v="0"/>
    <x v="0"/>
    <x v="1"/>
    <x v="1"/>
    <n v="15114"/>
    <n v="3098.375"/>
  </r>
  <r>
    <s v="2022"/>
    <x v="8"/>
    <s v="LS1"/>
    <x v="0"/>
    <x v="0"/>
    <x v="2"/>
    <x v="2"/>
    <n v="128"/>
    <n v="873.00800000000004"/>
  </r>
  <r>
    <s v="2022"/>
    <x v="8"/>
    <s v="LS1"/>
    <x v="0"/>
    <x v="0"/>
    <x v="3"/>
    <x v="3"/>
    <n v="1"/>
    <n v="0"/>
  </r>
  <r>
    <s v="2022"/>
    <x v="8"/>
    <s v="LS1"/>
    <x v="0"/>
    <x v="0"/>
    <x v="4"/>
    <x v="4"/>
    <n v="631"/>
    <n v="4439.3999999999996"/>
  </r>
  <r>
    <s v="2022"/>
    <x v="8"/>
    <s v="LS1"/>
    <x v="0"/>
    <x v="0"/>
    <x v="5"/>
    <x v="5"/>
    <n v="93"/>
    <n v="32.493000000000002"/>
  </r>
  <r>
    <s v="2022"/>
    <x v="8"/>
    <s v="LS1"/>
    <x v="0"/>
    <x v="0"/>
    <x v="6"/>
    <x v="6"/>
    <n v="4598"/>
    <n v="1311.655"/>
  </r>
  <r>
    <s v="2022"/>
    <x v="8"/>
    <s v="LS1"/>
    <x v="0"/>
    <x v="0"/>
    <x v="7"/>
    <x v="7"/>
    <n v="3359"/>
    <n v="1249.117"/>
  </r>
  <r>
    <s v="2022"/>
    <x v="8"/>
    <s v="LS1"/>
    <x v="0"/>
    <x v="0"/>
    <x v="8"/>
    <x v="8"/>
    <n v="542"/>
    <n v="150.35599999999999"/>
  </r>
  <r>
    <s v="2022"/>
    <x v="8"/>
    <s v="LS1"/>
    <x v="0"/>
    <x v="0"/>
    <x v="9"/>
    <x v="9"/>
    <n v="99"/>
    <n v="65.878"/>
  </r>
  <r>
    <s v="2022"/>
    <x v="8"/>
    <s v="LS1"/>
    <x v="0"/>
    <x v="0"/>
    <x v="10"/>
    <x v="10"/>
    <n v="3259"/>
    <n v="897.78300000000002"/>
  </r>
  <r>
    <s v="2022"/>
    <x v="8"/>
    <s v="LS1"/>
    <x v="0"/>
    <x v="0"/>
    <x v="11"/>
    <x v="11"/>
    <n v="858"/>
    <n v="329.351"/>
  </r>
  <r>
    <s v="2022"/>
    <x v="8"/>
    <s v="LS1"/>
    <x v="0"/>
    <x v="0"/>
    <x v="12"/>
    <x v="12"/>
    <n v="75"/>
    <n v="35.975999999999999"/>
  </r>
  <r>
    <s v="2022"/>
    <x v="8"/>
    <s v="LS1"/>
    <x v="0"/>
    <x v="0"/>
    <x v="13"/>
    <x v="13"/>
    <n v="115"/>
    <n v="54.744999999999997"/>
  </r>
  <r>
    <s v="2022"/>
    <x v="8"/>
    <s v="LS1"/>
    <x v="0"/>
    <x v="0"/>
    <x v="14"/>
    <x v="14"/>
    <n v="4264"/>
    <n v="680.55499999999995"/>
  </r>
  <r>
    <s v="2022"/>
    <x v="8"/>
    <s v="LS1"/>
    <x v="0"/>
    <x v="0"/>
    <x v="15"/>
    <x v="15"/>
    <n v="48"/>
    <n v="1"/>
  </r>
  <r>
    <s v="2022"/>
    <x v="8"/>
    <s v="LS1"/>
    <x v="0"/>
    <x v="0"/>
    <x v="16"/>
    <x v="16"/>
    <n v="319"/>
    <n v="921.65800000000002"/>
  </r>
  <r>
    <s v="2022"/>
    <x v="8"/>
    <s v="LS1"/>
    <x v="0"/>
    <x v="0"/>
    <x v="17"/>
    <x v="17"/>
    <n v="7304"/>
    <n v="1269.729"/>
  </r>
  <r>
    <s v="2022"/>
    <x v="8"/>
    <s v="LS1"/>
    <x v="0"/>
    <x v="1"/>
    <x v="18"/>
    <x v="18"/>
    <n v="1"/>
    <n v="24"/>
  </r>
  <r>
    <s v="2022"/>
    <x v="8"/>
    <s v="LS1"/>
    <x v="0"/>
    <x v="2"/>
    <x v="19"/>
    <x v="19"/>
    <n v="4671"/>
    <n v="14717.156999999999"/>
  </r>
  <r>
    <s v="2022"/>
    <x v="8"/>
    <s v="LS1"/>
    <x v="0"/>
    <x v="2"/>
    <x v="20"/>
    <x v="20"/>
    <n v="357"/>
    <n v="2121.2539999999999"/>
  </r>
  <r>
    <s v="2022"/>
    <x v="8"/>
    <s v="LS1"/>
    <x v="0"/>
    <x v="2"/>
    <x v="21"/>
    <x v="21"/>
    <n v="17"/>
    <n v="101"/>
  </r>
  <r>
    <s v="2022"/>
    <x v="8"/>
    <s v="LS1"/>
    <x v="0"/>
    <x v="2"/>
    <x v="22"/>
    <x v="22"/>
    <n v="3236"/>
    <n v="17061.620999999999"/>
  </r>
  <r>
    <s v="2022"/>
    <x v="8"/>
    <s v="LS1"/>
    <x v="0"/>
    <x v="2"/>
    <x v="23"/>
    <x v="23"/>
    <n v="3450"/>
    <n v="14181.532999999999"/>
  </r>
  <r>
    <s v="2022"/>
    <x v="8"/>
    <s v="LS1"/>
    <x v="0"/>
    <x v="2"/>
    <x v="24"/>
    <x v="24"/>
    <n v="1480"/>
    <n v="3094.8670000000002"/>
  </r>
  <r>
    <s v="2022"/>
    <x v="8"/>
    <s v="LS1"/>
    <x v="0"/>
    <x v="2"/>
    <x v="25"/>
    <x v="25"/>
    <n v="124"/>
    <n v="601.04"/>
  </r>
  <r>
    <s v="2022"/>
    <x v="8"/>
    <s v="LS1"/>
    <x v="0"/>
    <x v="2"/>
    <x v="26"/>
    <x v="26"/>
    <n v="577"/>
    <n v="4158.2430000000004"/>
  </r>
  <r>
    <s v="2022"/>
    <x v="8"/>
    <s v="LS1"/>
    <x v="0"/>
    <x v="2"/>
    <x v="27"/>
    <x v="27"/>
    <n v="577"/>
    <n v="1200.954"/>
  </r>
  <r>
    <s v="2022"/>
    <x v="8"/>
    <s v="LS1"/>
    <x v="0"/>
    <x v="2"/>
    <x v="28"/>
    <x v="28"/>
    <n v="345"/>
    <n v="3547.1149999999998"/>
  </r>
  <r>
    <s v="2022"/>
    <x v="8"/>
    <s v="LS1"/>
    <x v="0"/>
    <x v="2"/>
    <x v="29"/>
    <x v="29"/>
    <n v="9724"/>
    <n v="14472.382"/>
  </r>
  <r>
    <s v="2022"/>
    <x v="8"/>
    <s v="LS1"/>
    <x v="0"/>
    <x v="2"/>
    <x v="30"/>
    <x v="30"/>
    <n v="600"/>
    <n v="2315.623"/>
  </r>
  <r>
    <s v="2022"/>
    <x v="8"/>
    <s v="LS1"/>
    <x v="0"/>
    <x v="2"/>
    <x v="31"/>
    <x v="31"/>
    <n v="19"/>
    <n v="46.002000000000002"/>
  </r>
  <r>
    <s v="2022"/>
    <x v="8"/>
    <s v="LS1"/>
    <x v="0"/>
    <x v="2"/>
    <x v="32"/>
    <x v="32"/>
    <n v="146"/>
    <n v="1548.3330000000001"/>
  </r>
  <r>
    <s v="2022"/>
    <x v="8"/>
    <s v="LS1"/>
    <x v="0"/>
    <x v="2"/>
    <x v="33"/>
    <x v="33"/>
    <n v="429"/>
    <n v="6426.1480000000001"/>
  </r>
  <r>
    <s v="2022"/>
    <x v="8"/>
    <s v="LS1"/>
    <x v="0"/>
    <x v="2"/>
    <x v="34"/>
    <x v="34"/>
    <n v="15045"/>
    <n v="89834.951000000001"/>
  </r>
  <r>
    <s v="2022"/>
    <x v="8"/>
    <s v="LS1"/>
    <x v="0"/>
    <x v="2"/>
    <x v="35"/>
    <x v="35"/>
    <n v="1064"/>
    <n v="20637.983"/>
  </r>
  <r>
    <s v="2022"/>
    <x v="8"/>
    <s v="LS1"/>
    <x v="0"/>
    <x v="2"/>
    <x v="36"/>
    <x v="36"/>
    <n v="12"/>
    <n v="57.091999999999999"/>
  </r>
  <r>
    <s v="2022"/>
    <x v="8"/>
    <s v="LS1"/>
    <x v="0"/>
    <x v="2"/>
    <x v="37"/>
    <x v="37"/>
    <n v="34"/>
    <n v="533.64700000000005"/>
  </r>
  <r>
    <s v="2022"/>
    <x v="8"/>
    <s v="LS1"/>
    <x v="0"/>
    <x v="2"/>
    <x v="38"/>
    <x v="38"/>
    <n v="350"/>
    <n v="3860.87"/>
  </r>
  <r>
    <s v="2022"/>
    <x v="8"/>
    <s v="LS1"/>
    <x v="0"/>
    <x v="2"/>
    <x v="39"/>
    <x v="39"/>
    <n v="142"/>
    <n v="2241.4740000000002"/>
  </r>
  <r>
    <s v="2022"/>
    <x v="8"/>
    <s v="LS1"/>
    <x v="0"/>
    <x v="3"/>
    <x v="40"/>
    <x v="40"/>
    <n v="15"/>
    <n v="190"/>
  </r>
  <r>
    <s v="2022"/>
    <x v="8"/>
    <s v="LS1"/>
    <x v="0"/>
    <x v="3"/>
    <x v="41"/>
    <x v="41"/>
    <n v="21"/>
    <n v="24.003"/>
  </r>
  <r>
    <s v="2022"/>
    <x v="8"/>
    <s v="LS1"/>
    <x v="0"/>
    <x v="3"/>
    <x v="42"/>
    <x v="42"/>
    <n v="296"/>
    <n v="2423.2109999999998"/>
  </r>
  <r>
    <s v="2022"/>
    <x v="8"/>
    <s v="LS1"/>
    <x v="0"/>
    <x v="3"/>
    <x v="43"/>
    <x v="43"/>
    <n v="44"/>
    <n v="171.995"/>
  </r>
  <r>
    <s v="2022"/>
    <x v="8"/>
    <s v="LS1"/>
    <x v="0"/>
    <x v="3"/>
    <x v="44"/>
    <x v="44"/>
    <n v="146"/>
    <n v="449.577"/>
  </r>
  <r>
    <s v="2022"/>
    <x v="8"/>
    <s v="LS1"/>
    <x v="0"/>
    <x v="3"/>
    <x v="45"/>
    <x v="45"/>
    <n v="19"/>
    <n v="33.009"/>
  </r>
  <r>
    <s v="2022"/>
    <x v="8"/>
    <s v="LS1"/>
    <x v="0"/>
    <x v="3"/>
    <x v="46"/>
    <x v="46"/>
    <n v="118"/>
    <n v="690.26"/>
  </r>
  <r>
    <s v="2022"/>
    <x v="8"/>
    <s v="LS1"/>
    <x v="0"/>
    <x v="3"/>
    <x v="47"/>
    <x v="47"/>
    <n v="242"/>
    <n v="2132.8629999999998"/>
  </r>
  <r>
    <s v="2022"/>
    <x v="8"/>
    <s v="LS1"/>
    <x v="0"/>
    <x v="3"/>
    <x v="48"/>
    <x v="48"/>
    <n v="105"/>
    <n v="219.96299999999999"/>
  </r>
  <r>
    <s v="2022"/>
    <x v="8"/>
    <s v="LS1"/>
    <x v="0"/>
    <x v="3"/>
    <x v="49"/>
    <x v="49"/>
    <n v="13"/>
    <n v="58.005000000000003"/>
  </r>
  <r>
    <s v="2022"/>
    <x v="8"/>
    <s v="LS1"/>
    <x v="0"/>
    <x v="3"/>
    <x v="50"/>
    <x v="50"/>
    <n v="629"/>
    <n v="5733.7470000000003"/>
  </r>
  <r>
    <s v="2022"/>
    <x v="8"/>
    <s v="LS1"/>
    <x v="0"/>
    <x v="3"/>
    <x v="51"/>
    <x v="51"/>
    <n v="15"/>
    <n v="21.001999999999999"/>
  </r>
  <r>
    <s v="2022"/>
    <x v="8"/>
    <s v="LS1"/>
    <x v="0"/>
    <x v="3"/>
    <x v="52"/>
    <x v="52"/>
    <n v="418"/>
    <n v="1288.2919999999999"/>
  </r>
  <r>
    <s v="2022"/>
    <x v="8"/>
    <s v="LS1"/>
    <x v="0"/>
    <x v="3"/>
    <x v="53"/>
    <x v="53"/>
    <n v="612"/>
    <n v="1574.5029999999999"/>
  </r>
  <r>
    <s v="2022"/>
    <x v="8"/>
    <s v="LS1"/>
    <x v="0"/>
    <x v="3"/>
    <x v="54"/>
    <x v="54"/>
    <n v="37"/>
    <n v="665.00900000000001"/>
  </r>
  <r>
    <s v="2022"/>
    <x v="8"/>
    <s v="LS1"/>
    <x v="0"/>
    <x v="3"/>
    <x v="55"/>
    <x v="55"/>
    <n v="139"/>
    <n v="3253.0059999999999"/>
  </r>
  <r>
    <s v="2022"/>
    <x v="8"/>
    <s v="LS1"/>
    <x v="0"/>
    <x v="3"/>
    <x v="56"/>
    <x v="56"/>
    <n v="66"/>
    <n v="1123.8810000000001"/>
  </r>
  <r>
    <s v="2022"/>
    <x v="8"/>
    <s v="LS1"/>
    <x v="0"/>
    <x v="4"/>
    <x v="57"/>
    <x v="57"/>
    <n v="750"/>
    <n v="114.29"/>
  </r>
  <r>
    <s v="2022"/>
    <x v="8"/>
    <s v="LS1"/>
    <x v="0"/>
    <x v="4"/>
    <x v="58"/>
    <x v="58"/>
    <n v="614"/>
    <n v="156.59200000000001"/>
  </r>
  <r>
    <s v="2022"/>
    <x v="8"/>
    <s v="LS1"/>
    <x v="0"/>
    <x v="4"/>
    <x v="59"/>
    <x v="59"/>
    <n v="7"/>
    <n v="1.363"/>
  </r>
  <r>
    <s v="2022"/>
    <x v="8"/>
    <s v="LS1"/>
    <x v="0"/>
    <x v="4"/>
    <x v="60"/>
    <x v="60"/>
    <n v="17"/>
    <n v="24.300999999999998"/>
  </r>
  <r>
    <s v="2022"/>
    <x v="8"/>
    <s v="LS1"/>
    <x v="0"/>
    <x v="4"/>
    <x v="61"/>
    <x v="61"/>
    <n v="3"/>
    <n v="0"/>
  </r>
  <r>
    <s v="2022"/>
    <x v="8"/>
    <s v="LS1"/>
    <x v="0"/>
    <x v="4"/>
    <x v="62"/>
    <x v="62"/>
    <n v="46"/>
    <n v="98.234999999999999"/>
  </r>
  <r>
    <s v="2022"/>
    <x v="8"/>
    <s v="LS1"/>
    <x v="0"/>
    <x v="4"/>
    <x v="63"/>
    <x v="63"/>
    <n v="65"/>
    <n v="180.72499999999999"/>
  </r>
  <r>
    <s v="2022"/>
    <x v="8"/>
    <s v="LS1"/>
    <x v="0"/>
    <x v="4"/>
    <x v="64"/>
    <x v="64"/>
    <n v="3"/>
    <n v="0"/>
  </r>
  <r>
    <s v="2022"/>
    <x v="8"/>
    <s v="LS1"/>
    <x v="0"/>
    <x v="4"/>
    <x v="65"/>
    <x v="65"/>
    <n v="40"/>
    <n v="1.9990000000000001"/>
  </r>
  <r>
    <s v="2022"/>
    <x v="8"/>
    <s v="LS1"/>
    <x v="0"/>
    <x v="4"/>
    <x v="66"/>
    <x v="66"/>
    <n v="42"/>
    <n v="9"/>
  </r>
  <r>
    <s v="2022"/>
    <x v="8"/>
    <s v="LS1"/>
    <x v="0"/>
    <x v="4"/>
    <x v="67"/>
    <x v="67"/>
    <n v="82"/>
    <n v="20.61"/>
  </r>
  <r>
    <s v="2022"/>
    <x v="8"/>
    <s v="LS1"/>
    <x v="0"/>
    <x v="4"/>
    <x v="68"/>
    <x v="68"/>
    <n v="208"/>
    <n v="28.907"/>
  </r>
  <r>
    <s v="2022"/>
    <x v="8"/>
    <s v="LS1"/>
    <x v="0"/>
    <x v="4"/>
    <x v="69"/>
    <x v="69"/>
    <n v="480"/>
    <n v="119.43600000000001"/>
  </r>
  <r>
    <s v="2022"/>
    <x v="8"/>
    <s v="LS1"/>
    <x v="0"/>
    <x v="4"/>
    <x v="70"/>
    <x v="70"/>
    <n v="538"/>
    <n v="119.8"/>
  </r>
  <r>
    <s v="2022"/>
    <x v="8"/>
    <s v="LS1"/>
    <x v="1"/>
    <x v="5"/>
    <x v="71"/>
    <x v="71"/>
    <n v="215"/>
    <m/>
  </r>
  <r>
    <s v="2022"/>
    <x v="8"/>
    <s v="LS1"/>
    <x v="1"/>
    <x v="6"/>
    <x v="71"/>
    <x v="71"/>
    <n v="39916"/>
    <m/>
  </r>
  <r>
    <s v="2022"/>
    <x v="8"/>
    <s v="LS1"/>
    <x v="2"/>
    <x v="7"/>
    <x v="72"/>
    <x v="72"/>
    <n v="43"/>
    <n v="279.01600000000002"/>
  </r>
  <r>
    <s v="2022"/>
    <x v="8"/>
    <s v="LS1"/>
    <x v="2"/>
    <x v="8"/>
    <x v="73"/>
    <x v="73"/>
    <n v="9"/>
    <n v="10"/>
  </r>
  <r>
    <s v="2022"/>
    <x v="8"/>
    <s v="LS1"/>
    <x v="3"/>
    <x v="9"/>
    <x v="74"/>
    <x v="74"/>
    <n v="33"/>
    <n v="28"/>
  </r>
  <r>
    <s v="2022"/>
    <x v="8"/>
    <s v="LS1"/>
    <x v="3"/>
    <x v="9"/>
    <x v="74"/>
    <x v="75"/>
    <n v="11235"/>
    <n v="16252.08"/>
  </r>
  <r>
    <s v="2022"/>
    <x v="8"/>
    <s v="LS1"/>
    <x v="3"/>
    <x v="9"/>
    <x v="75"/>
    <x v="76"/>
    <n v="1231"/>
    <n v="4555.9409999999998"/>
  </r>
  <r>
    <s v="2022"/>
    <x v="8"/>
    <s v="LS1"/>
    <x v="3"/>
    <x v="9"/>
    <x v="76"/>
    <x v="77"/>
    <n v="6724"/>
    <n v="18762.527999999998"/>
  </r>
  <r>
    <s v="2022"/>
    <x v="8"/>
    <s v="LS1"/>
    <x v="3"/>
    <x v="9"/>
    <x v="77"/>
    <x v="78"/>
    <n v="741"/>
    <n v="1654.9760000000001"/>
  </r>
  <r>
    <s v="2022"/>
    <x v="8"/>
    <s v="LS1"/>
    <x v="3"/>
    <x v="9"/>
    <x v="78"/>
    <x v="79"/>
    <n v="303"/>
    <n v="1109.077"/>
  </r>
  <r>
    <s v="2022"/>
    <x v="8"/>
    <s v="LS1"/>
    <x v="3"/>
    <x v="10"/>
    <x v="79"/>
    <x v="80"/>
    <n v="14"/>
    <n v="32.993000000000002"/>
  </r>
  <r>
    <s v="2022"/>
    <x v="8"/>
    <s v="LS1"/>
    <x v="3"/>
    <x v="10"/>
    <x v="80"/>
    <x v="81"/>
    <n v="27"/>
    <n v="86"/>
  </r>
  <r>
    <s v="2022"/>
    <x v="8"/>
    <s v="LS1"/>
    <x v="3"/>
    <x v="10"/>
    <x v="81"/>
    <x v="82"/>
    <n v="8"/>
    <n v="111.009"/>
  </r>
  <r>
    <s v="2022"/>
    <x v="8"/>
    <s v="LS1"/>
    <x v="3"/>
    <x v="10"/>
    <x v="82"/>
    <x v="83"/>
    <n v="78"/>
    <n v="378.01100000000002"/>
  </r>
  <r>
    <s v="2022"/>
    <x v="8"/>
    <s v="LS1"/>
    <x v="3"/>
    <x v="10"/>
    <x v="83"/>
    <x v="84"/>
    <n v="18"/>
    <n v="716.36900000000003"/>
  </r>
  <r>
    <s v="2022"/>
    <x v="8"/>
    <s v="LS1"/>
    <x v="3"/>
    <x v="10"/>
    <x v="84"/>
    <x v="85"/>
    <n v="19"/>
    <n v="2467.6350000000002"/>
  </r>
  <r>
    <s v="2022"/>
    <x v="8"/>
    <s v="LS1"/>
    <x v="3"/>
    <x v="10"/>
    <x v="85"/>
    <x v="86"/>
    <n v="8"/>
    <n v="127.64"/>
  </r>
  <r>
    <s v="2022"/>
    <x v="8"/>
    <s v="LS1"/>
    <x v="3"/>
    <x v="10"/>
    <x v="86"/>
    <x v="87"/>
    <n v="592"/>
    <n v="4234.4790000000003"/>
  </r>
  <r>
    <s v="2022"/>
    <x v="8"/>
    <s v="LS1"/>
    <x v="3"/>
    <x v="10"/>
    <x v="87"/>
    <x v="88"/>
    <n v="1200"/>
    <n v="30706.629000000001"/>
  </r>
  <r>
    <s v="2022"/>
    <x v="8"/>
    <s v="LS1"/>
    <x v="3"/>
    <x v="10"/>
    <x v="88"/>
    <x v="89"/>
    <n v="1206"/>
    <n v="13714.710999999999"/>
  </r>
  <r>
    <s v="2022"/>
    <x v="8"/>
    <s v="LS1"/>
    <x v="3"/>
    <x v="10"/>
    <x v="89"/>
    <x v="90"/>
    <n v="513"/>
    <n v="3771.5839999999998"/>
  </r>
  <r>
    <s v="2022"/>
    <x v="8"/>
    <s v="LS1"/>
    <x v="3"/>
    <x v="10"/>
    <x v="90"/>
    <x v="91"/>
    <n v="110"/>
    <n v="1397.6"/>
  </r>
  <r>
    <s v="2022"/>
    <x v="8"/>
    <s v="LS1"/>
    <x v="3"/>
    <x v="10"/>
    <x v="91"/>
    <x v="92"/>
    <n v="5"/>
    <n v="340.005"/>
  </r>
  <r>
    <s v="2022"/>
    <x v="8"/>
    <s v="LS1"/>
    <x v="3"/>
    <x v="10"/>
    <x v="92"/>
    <x v="93"/>
    <n v="8"/>
    <n v="153.36199999999999"/>
  </r>
  <r>
    <s v="2022"/>
    <x v="8"/>
    <s v="LS1"/>
    <x v="3"/>
    <x v="10"/>
    <x v="93"/>
    <x v="94"/>
    <n v="185"/>
    <n v="1568.0160000000001"/>
  </r>
  <r>
    <s v="2022"/>
    <x v="8"/>
    <s v="LS1"/>
    <x v="3"/>
    <x v="10"/>
    <x v="94"/>
    <x v="95"/>
    <n v="4"/>
    <n v="47"/>
  </r>
  <r>
    <s v="2022"/>
    <x v="8"/>
    <s v="LS1"/>
    <x v="3"/>
    <x v="10"/>
    <x v="95"/>
    <x v="96"/>
    <n v="9"/>
    <n v="22"/>
  </r>
  <r>
    <s v="2022"/>
    <x v="8"/>
    <s v="LS1"/>
    <x v="3"/>
    <x v="10"/>
    <x v="96"/>
    <x v="97"/>
    <n v="662"/>
    <n v="18366.023000000001"/>
  </r>
  <r>
    <s v="2022"/>
    <x v="8"/>
    <s v="LS1"/>
    <x v="3"/>
    <x v="10"/>
    <x v="97"/>
    <x v="98"/>
    <n v="15"/>
    <n v="117.006"/>
  </r>
  <r>
    <s v="2022"/>
    <x v="8"/>
    <s v="LS1"/>
    <x v="3"/>
    <x v="10"/>
    <x v="98"/>
    <x v="99"/>
    <n v="132"/>
    <n v="3439.3910000000001"/>
  </r>
  <r>
    <s v="2022"/>
    <x v="8"/>
    <s v="LS1"/>
    <x v="3"/>
    <x v="10"/>
    <x v="99"/>
    <x v="100"/>
    <n v="17"/>
    <n v="140.233"/>
  </r>
  <r>
    <s v="2022"/>
    <x v="8"/>
    <s v="LS1"/>
    <x v="3"/>
    <x v="10"/>
    <x v="100"/>
    <x v="101"/>
    <n v="19"/>
    <n v="148"/>
  </r>
  <r>
    <s v="2022"/>
    <x v="8"/>
    <s v="LS1"/>
    <x v="3"/>
    <x v="10"/>
    <x v="101"/>
    <x v="102"/>
    <n v="2"/>
    <n v="48"/>
  </r>
  <r>
    <s v="2022"/>
    <x v="8"/>
    <s v="LS1"/>
    <x v="3"/>
    <x v="10"/>
    <x v="102"/>
    <x v="103"/>
    <n v="352"/>
    <n v="4027.0549999999998"/>
  </r>
  <r>
    <s v="2022"/>
    <x v="8"/>
    <s v="LS1"/>
    <x v="3"/>
    <x v="10"/>
    <x v="103"/>
    <x v="104"/>
    <n v="43"/>
    <n v="826.00400000000002"/>
  </r>
  <r>
    <s v="2022"/>
    <x v="8"/>
    <s v="LS1"/>
    <x v="3"/>
    <x v="10"/>
    <x v="104"/>
    <x v="105"/>
    <n v="40"/>
    <n v="523.00599999999997"/>
  </r>
  <r>
    <s v="2022"/>
    <x v="8"/>
    <s v="LS1"/>
    <x v="3"/>
    <x v="10"/>
    <x v="105"/>
    <x v="106"/>
    <n v="552"/>
    <n v="5631.2489999999998"/>
  </r>
  <r>
    <s v="2022"/>
    <x v="8"/>
    <s v="LS1"/>
    <x v="3"/>
    <x v="10"/>
    <x v="106"/>
    <x v="107"/>
    <n v="754"/>
    <n v="17023.548999999999"/>
  </r>
  <r>
    <s v="2022"/>
    <x v="8"/>
    <s v="LS1"/>
    <x v="4"/>
    <x v="0"/>
    <x v="107"/>
    <x v="108"/>
    <n v="1"/>
    <n v="0"/>
  </r>
  <r>
    <s v="2022"/>
    <x v="8"/>
    <s v="LS1"/>
    <x v="4"/>
    <x v="0"/>
    <x v="108"/>
    <x v="109"/>
    <n v="3"/>
    <n v="0"/>
  </r>
  <r>
    <s v="2022"/>
    <x v="8"/>
    <s v="LS1"/>
    <x v="4"/>
    <x v="0"/>
    <x v="109"/>
    <x v="110"/>
    <n v="1"/>
    <n v="0"/>
  </r>
  <r>
    <s v="2022"/>
    <x v="8"/>
    <s v="LS1"/>
    <x v="4"/>
    <x v="0"/>
    <x v="110"/>
    <x v="111"/>
    <n v="5"/>
    <n v="1"/>
  </r>
  <r>
    <s v="2022"/>
    <x v="8"/>
    <s v="LS1"/>
    <x v="4"/>
    <x v="0"/>
    <x v="111"/>
    <x v="112"/>
    <n v="1"/>
    <n v="0"/>
  </r>
  <r>
    <s v="2022"/>
    <x v="8"/>
    <s v="LS1"/>
    <x v="4"/>
    <x v="0"/>
    <x v="112"/>
    <x v="113"/>
    <n v="5"/>
    <n v="0"/>
  </r>
  <r>
    <s v="2022"/>
    <x v="8"/>
    <s v="LS1"/>
    <x v="4"/>
    <x v="0"/>
    <x v="113"/>
    <x v="114"/>
    <n v="1"/>
    <n v="0"/>
  </r>
  <r>
    <s v="2022"/>
    <x v="8"/>
    <s v="LS1"/>
    <x v="4"/>
    <x v="0"/>
    <x v="114"/>
    <x v="115"/>
    <n v="2"/>
    <n v="0"/>
  </r>
  <r>
    <s v="2022"/>
    <x v="8"/>
    <s v="LS1"/>
    <x v="4"/>
    <x v="0"/>
    <x v="115"/>
    <x v="116"/>
    <n v="1"/>
    <n v="0"/>
  </r>
  <r>
    <s v="2022"/>
    <x v="8"/>
    <s v="LS1"/>
    <x v="4"/>
    <x v="2"/>
    <x v="116"/>
    <x v="117"/>
    <n v="8"/>
    <n v="19.001000000000001"/>
  </r>
  <r>
    <s v="2022"/>
    <x v="8"/>
    <s v="LS1"/>
    <x v="4"/>
    <x v="2"/>
    <x v="138"/>
    <x v="139"/>
    <n v="1"/>
    <n v="1"/>
  </r>
  <r>
    <s v="2022"/>
    <x v="8"/>
    <s v="LS1"/>
    <x v="4"/>
    <x v="2"/>
    <x v="117"/>
    <x v="118"/>
    <n v="46"/>
    <n v="37.33"/>
  </r>
  <r>
    <s v="2022"/>
    <x v="8"/>
    <s v="LS1"/>
    <x v="4"/>
    <x v="2"/>
    <x v="118"/>
    <x v="119"/>
    <n v="3"/>
    <n v="8"/>
  </r>
  <r>
    <s v="2022"/>
    <x v="8"/>
    <s v="LS1"/>
    <x v="4"/>
    <x v="2"/>
    <x v="119"/>
    <x v="120"/>
    <n v="3"/>
    <n v="1"/>
  </r>
  <r>
    <s v="2022"/>
    <x v="8"/>
    <s v="LS1"/>
    <x v="4"/>
    <x v="2"/>
    <x v="120"/>
    <x v="121"/>
    <n v="4"/>
    <n v="3"/>
  </r>
  <r>
    <s v="2022"/>
    <x v="8"/>
    <s v="LS1"/>
    <x v="4"/>
    <x v="2"/>
    <x v="121"/>
    <x v="122"/>
    <n v="23"/>
    <n v="13.003"/>
  </r>
  <r>
    <s v="2022"/>
    <x v="8"/>
    <s v="LS1"/>
    <x v="4"/>
    <x v="2"/>
    <x v="122"/>
    <x v="123"/>
    <n v="7"/>
    <n v="46"/>
  </r>
  <r>
    <s v="2022"/>
    <x v="8"/>
    <s v="LS1"/>
    <x v="4"/>
    <x v="2"/>
    <x v="123"/>
    <x v="124"/>
    <n v="1"/>
    <n v="0"/>
  </r>
  <r>
    <s v="2022"/>
    <x v="8"/>
    <s v="LS1"/>
    <x v="4"/>
    <x v="2"/>
    <x v="137"/>
    <x v="138"/>
    <n v="2"/>
    <n v="0.151"/>
  </r>
  <r>
    <s v="2022"/>
    <x v="8"/>
    <s v="LS1"/>
    <x v="4"/>
    <x v="2"/>
    <x v="124"/>
    <x v="125"/>
    <n v="25"/>
    <n v="42.292999999999999"/>
  </r>
  <r>
    <s v="2022"/>
    <x v="8"/>
    <s v="LS1"/>
    <x v="4"/>
    <x v="3"/>
    <x v="125"/>
    <x v="126"/>
    <n v="1"/>
    <n v="4"/>
  </r>
  <r>
    <s v="2022"/>
    <x v="8"/>
    <s v="LS1"/>
    <x v="4"/>
    <x v="3"/>
    <x v="126"/>
    <x v="127"/>
    <n v="1"/>
    <n v="13"/>
  </r>
  <r>
    <s v="2022"/>
    <x v="8"/>
    <s v="LS1"/>
    <x v="4"/>
    <x v="3"/>
    <x v="127"/>
    <x v="128"/>
    <n v="3"/>
    <n v="1"/>
  </r>
  <r>
    <s v="2022"/>
    <x v="8"/>
    <s v="LS1"/>
    <x v="4"/>
    <x v="3"/>
    <x v="128"/>
    <x v="129"/>
    <n v="2"/>
    <n v="1"/>
  </r>
  <r>
    <s v="2022"/>
    <x v="8"/>
    <s v="LS1"/>
    <x v="4"/>
    <x v="3"/>
    <x v="129"/>
    <x v="130"/>
    <n v="1"/>
    <n v="4"/>
  </r>
  <r>
    <s v="2022"/>
    <x v="8"/>
    <s v="LS1"/>
    <x v="4"/>
    <x v="4"/>
    <x v="130"/>
    <x v="131"/>
    <n v="9"/>
    <n v="-12"/>
  </r>
  <r>
    <s v="2022"/>
    <x v="8"/>
    <s v="LS1"/>
    <x v="4"/>
    <x v="4"/>
    <x v="131"/>
    <x v="132"/>
    <n v="7"/>
    <n v="2"/>
  </r>
  <r>
    <s v="2022"/>
    <x v="8"/>
    <s v="LS1"/>
    <x v="4"/>
    <x v="4"/>
    <x v="132"/>
    <x v="133"/>
    <n v="1"/>
    <n v="0"/>
  </r>
  <r>
    <s v="2022"/>
    <x v="8"/>
    <s v="LS1"/>
    <x v="4"/>
    <x v="4"/>
    <x v="133"/>
    <x v="134"/>
    <n v="1"/>
    <n v="0"/>
  </r>
  <r>
    <s v="2022"/>
    <x v="8"/>
    <s v="LS1"/>
    <x v="4"/>
    <x v="4"/>
    <x v="134"/>
    <x v="135"/>
    <n v="2"/>
    <n v="0"/>
  </r>
  <r>
    <s v="2022"/>
    <x v="8"/>
    <s v="LS1"/>
    <x v="4"/>
    <x v="4"/>
    <x v="139"/>
    <x v="140"/>
    <n v="1"/>
    <n v="0"/>
  </r>
  <r>
    <s v="2022"/>
    <x v="8"/>
    <s v="LS1"/>
    <x v="4"/>
    <x v="4"/>
    <x v="135"/>
    <x v="136"/>
    <n v="1"/>
    <n v="0"/>
  </r>
  <r>
    <s v="2022"/>
    <x v="8"/>
    <s v="LS1"/>
    <x v="4"/>
    <x v="4"/>
    <x v="136"/>
    <x v="137"/>
    <n v="4"/>
    <n v="0"/>
  </r>
  <r>
    <s v="2022"/>
    <x v="8"/>
    <s v="LS2"/>
    <x v="1"/>
    <x v="6"/>
    <x v="71"/>
    <x v="71"/>
    <n v="15"/>
    <m/>
  </r>
  <r>
    <s v="2022"/>
    <x v="8"/>
    <s v="LS2"/>
    <x v="5"/>
    <x v="11"/>
    <x v="71"/>
    <x v="71"/>
    <n v="15"/>
    <m/>
  </r>
  <r>
    <s v="2022"/>
    <x v="9"/>
    <s v="LS1"/>
    <x v="0"/>
    <x v="0"/>
    <x v="0"/>
    <x v="0"/>
    <n v="369"/>
    <n v="2060.1170000000002"/>
  </r>
  <r>
    <s v="2022"/>
    <x v="9"/>
    <s v="LS1"/>
    <x v="0"/>
    <x v="0"/>
    <x v="1"/>
    <x v="1"/>
    <n v="15105"/>
    <n v="2716.8910000000001"/>
  </r>
  <r>
    <s v="2022"/>
    <x v="9"/>
    <s v="LS1"/>
    <x v="0"/>
    <x v="0"/>
    <x v="2"/>
    <x v="2"/>
    <n v="128"/>
    <n v="850.44399999999996"/>
  </r>
  <r>
    <s v="2022"/>
    <x v="9"/>
    <s v="LS1"/>
    <x v="0"/>
    <x v="0"/>
    <x v="3"/>
    <x v="3"/>
    <n v="1"/>
    <n v="0"/>
  </r>
  <r>
    <s v="2022"/>
    <x v="9"/>
    <s v="LS1"/>
    <x v="0"/>
    <x v="0"/>
    <x v="4"/>
    <x v="4"/>
    <n v="631"/>
    <n v="4409.8440000000001"/>
  </r>
  <r>
    <s v="2022"/>
    <x v="9"/>
    <s v="LS1"/>
    <x v="0"/>
    <x v="0"/>
    <x v="5"/>
    <x v="5"/>
    <n v="93"/>
    <n v="22.966999999999999"/>
  </r>
  <r>
    <s v="2022"/>
    <x v="9"/>
    <s v="LS1"/>
    <x v="0"/>
    <x v="0"/>
    <x v="6"/>
    <x v="6"/>
    <n v="4591"/>
    <n v="1054.4380000000001"/>
  </r>
  <r>
    <s v="2022"/>
    <x v="9"/>
    <s v="LS1"/>
    <x v="0"/>
    <x v="0"/>
    <x v="7"/>
    <x v="7"/>
    <n v="3360"/>
    <n v="1118.317"/>
  </r>
  <r>
    <s v="2022"/>
    <x v="9"/>
    <s v="LS1"/>
    <x v="0"/>
    <x v="0"/>
    <x v="8"/>
    <x v="8"/>
    <n v="541"/>
    <n v="137.07900000000001"/>
  </r>
  <r>
    <s v="2022"/>
    <x v="9"/>
    <s v="LS1"/>
    <x v="0"/>
    <x v="0"/>
    <x v="9"/>
    <x v="9"/>
    <n v="99"/>
    <n v="36.360999999999997"/>
  </r>
  <r>
    <s v="2022"/>
    <x v="9"/>
    <s v="LS1"/>
    <x v="0"/>
    <x v="0"/>
    <x v="10"/>
    <x v="10"/>
    <n v="3261"/>
    <n v="791.17899999999997"/>
  </r>
  <r>
    <s v="2022"/>
    <x v="9"/>
    <s v="LS1"/>
    <x v="0"/>
    <x v="0"/>
    <x v="11"/>
    <x v="11"/>
    <n v="855"/>
    <n v="299.97300000000001"/>
  </r>
  <r>
    <s v="2022"/>
    <x v="9"/>
    <s v="LS1"/>
    <x v="0"/>
    <x v="0"/>
    <x v="12"/>
    <x v="12"/>
    <n v="75"/>
    <n v="39.517000000000003"/>
  </r>
  <r>
    <s v="2022"/>
    <x v="9"/>
    <s v="LS1"/>
    <x v="0"/>
    <x v="0"/>
    <x v="13"/>
    <x v="13"/>
    <n v="117"/>
    <n v="45.734999999999999"/>
  </r>
  <r>
    <s v="2022"/>
    <x v="9"/>
    <s v="LS1"/>
    <x v="0"/>
    <x v="0"/>
    <x v="14"/>
    <x v="14"/>
    <n v="4255"/>
    <n v="615.19100000000003"/>
  </r>
  <r>
    <s v="2022"/>
    <x v="9"/>
    <s v="LS1"/>
    <x v="0"/>
    <x v="0"/>
    <x v="15"/>
    <x v="15"/>
    <n v="48"/>
    <n v="1"/>
  </r>
  <r>
    <s v="2022"/>
    <x v="9"/>
    <s v="LS1"/>
    <x v="0"/>
    <x v="0"/>
    <x v="16"/>
    <x v="16"/>
    <n v="319"/>
    <n v="245.85400000000001"/>
  </r>
  <r>
    <s v="2022"/>
    <x v="9"/>
    <s v="LS1"/>
    <x v="0"/>
    <x v="0"/>
    <x v="17"/>
    <x v="17"/>
    <n v="7298"/>
    <n v="1084.046"/>
  </r>
  <r>
    <s v="2022"/>
    <x v="9"/>
    <s v="LS1"/>
    <x v="0"/>
    <x v="1"/>
    <x v="18"/>
    <x v="18"/>
    <n v="1"/>
    <n v="24"/>
  </r>
  <r>
    <s v="2022"/>
    <x v="9"/>
    <s v="LS1"/>
    <x v="0"/>
    <x v="2"/>
    <x v="19"/>
    <x v="19"/>
    <n v="4766"/>
    <n v="14927.624"/>
  </r>
  <r>
    <s v="2022"/>
    <x v="9"/>
    <s v="LS1"/>
    <x v="0"/>
    <x v="2"/>
    <x v="20"/>
    <x v="20"/>
    <n v="366"/>
    <n v="2157.9299999999998"/>
  </r>
  <r>
    <s v="2022"/>
    <x v="9"/>
    <s v="LS1"/>
    <x v="0"/>
    <x v="2"/>
    <x v="21"/>
    <x v="21"/>
    <n v="18"/>
    <n v="102.7"/>
  </r>
  <r>
    <s v="2022"/>
    <x v="9"/>
    <s v="LS1"/>
    <x v="0"/>
    <x v="2"/>
    <x v="22"/>
    <x v="22"/>
    <n v="3255"/>
    <n v="17164.150000000001"/>
  </r>
  <r>
    <s v="2022"/>
    <x v="9"/>
    <s v="LS1"/>
    <x v="0"/>
    <x v="2"/>
    <x v="23"/>
    <x v="23"/>
    <n v="3466"/>
    <n v="14263.8"/>
  </r>
  <r>
    <s v="2022"/>
    <x v="9"/>
    <s v="LS1"/>
    <x v="0"/>
    <x v="2"/>
    <x v="24"/>
    <x v="24"/>
    <n v="1485"/>
    <n v="3106.6170000000002"/>
  </r>
  <r>
    <s v="2022"/>
    <x v="9"/>
    <s v="LS1"/>
    <x v="0"/>
    <x v="2"/>
    <x v="25"/>
    <x v="25"/>
    <n v="125"/>
    <n v="600.48599999999999"/>
  </r>
  <r>
    <s v="2022"/>
    <x v="9"/>
    <s v="LS1"/>
    <x v="0"/>
    <x v="2"/>
    <x v="26"/>
    <x v="26"/>
    <n v="579"/>
    <n v="4166.5929999999998"/>
  </r>
  <r>
    <s v="2022"/>
    <x v="9"/>
    <s v="LS1"/>
    <x v="0"/>
    <x v="2"/>
    <x v="27"/>
    <x v="27"/>
    <n v="585"/>
    <n v="1226.222"/>
  </r>
  <r>
    <s v="2022"/>
    <x v="9"/>
    <s v="LS1"/>
    <x v="0"/>
    <x v="2"/>
    <x v="28"/>
    <x v="28"/>
    <n v="355"/>
    <n v="4135.4080000000004"/>
  </r>
  <r>
    <s v="2022"/>
    <x v="9"/>
    <s v="LS1"/>
    <x v="0"/>
    <x v="2"/>
    <x v="29"/>
    <x v="29"/>
    <n v="9913"/>
    <n v="14700.171"/>
  </r>
  <r>
    <s v="2022"/>
    <x v="9"/>
    <s v="LS1"/>
    <x v="0"/>
    <x v="2"/>
    <x v="30"/>
    <x v="30"/>
    <n v="607"/>
    <n v="2371.5250000000001"/>
  </r>
  <r>
    <s v="2022"/>
    <x v="9"/>
    <s v="LS1"/>
    <x v="0"/>
    <x v="2"/>
    <x v="31"/>
    <x v="31"/>
    <n v="20"/>
    <n v="49.506999999999998"/>
  </r>
  <r>
    <s v="2022"/>
    <x v="9"/>
    <s v="LS1"/>
    <x v="0"/>
    <x v="2"/>
    <x v="32"/>
    <x v="32"/>
    <n v="147"/>
    <n v="1567.53"/>
  </r>
  <r>
    <s v="2022"/>
    <x v="9"/>
    <s v="LS1"/>
    <x v="0"/>
    <x v="2"/>
    <x v="33"/>
    <x v="33"/>
    <n v="432"/>
    <n v="6445.4679999999998"/>
  </r>
  <r>
    <s v="2022"/>
    <x v="9"/>
    <s v="LS1"/>
    <x v="0"/>
    <x v="2"/>
    <x v="34"/>
    <x v="34"/>
    <n v="15177"/>
    <n v="90051.646999999997"/>
  </r>
  <r>
    <s v="2022"/>
    <x v="9"/>
    <s v="LS1"/>
    <x v="0"/>
    <x v="2"/>
    <x v="35"/>
    <x v="35"/>
    <n v="1069"/>
    <n v="20648.148000000001"/>
  </r>
  <r>
    <s v="2022"/>
    <x v="9"/>
    <s v="LS1"/>
    <x v="0"/>
    <x v="2"/>
    <x v="36"/>
    <x v="36"/>
    <n v="12"/>
    <n v="59.002000000000002"/>
  </r>
  <r>
    <s v="2022"/>
    <x v="9"/>
    <s v="LS1"/>
    <x v="0"/>
    <x v="2"/>
    <x v="37"/>
    <x v="37"/>
    <n v="34"/>
    <n v="535.00699999999995"/>
  </r>
  <r>
    <s v="2022"/>
    <x v="9"/>
    <s v="LS1"/>
    <x v="0"/>
    <x v="2"/>
    <x v="38"/>
    <x v="38"/>
    <n v="351"/>
    <n v="3889.5390000000002"/>
  </r>
  <r>
    <s v="2022"/>
    <x v="9"/>
    <s v="LS1"/>
    <x v="0"/>
    <x v="2"/>
    <x v="39"/>
    <x v="39"/>
    <n v="142"/>
    <n v="2250.9630000000002"/>
  </r>
  <r>
    <s v="2022"/>
    <x v="9"/>
    <s v="LS1"/>
    <x v="0"/>
    <x v="3"/>
    <x v="40"/>
    <x v="40"/>
    <n v="15"/>
    <n v="190.00299999999999"/>
  </r>
  <r>
    <s v="2022"/>
    <x v="9"/>
    <s v="LS1"/>
    <x v="0"/>
    <x v="3"/>
    <x v="41"/>
    <x v="41"/>
    <n v="21"/>
    <n v="23.992000000000001"/>
  </r>
  <r>
    <s v="2022"/>
    <x v="9"/>
    <s v="LS1"/>
    <x v="0"/>
    <x v="3"/>
    <x v="42"/>
    <x v="42"/>
    <n v="298"/>
    <n v="2390.6379999999999"/>
  </r>
  <r>
    <s v="2022"/>
    <x v="9"/>
    <s v="LS1"/>
    <x v="0"/>
    <x v="3"/>
    <x v="43"/>
    <x v="43"/>
    <n v="44"/>
    <n v="171.99"/>
  </r>
  <r>
    <s v="2022"/>
    <x v="9"/>
    <s v="LS1"/>
    <x v="0"/>
    <x v="3"/>
    <x v="44"/>
    <x v="44"/>
    <n v="146"/>
    <n v="445.51299999999998"/>
  </r>
  <r>
    <s v="2022"/>
    <x v="9"/>
    <s v="LS1"/>
    <x v="0"/>
    <x v="3"/>
    <x v="45"/>
    <x v="45"/>
    <n v="19"/>
    <n v="33.000999999999998"/>
  </r>
  <r>
    <s v="2022"/>
    <x v="9"/>
    <s v="LS1"/>
    <x v="0"/>
    <x v="3"/>
    <x v="46"/>
    <x v="46"/>
    <n v="121"/>
    <n v="703.83399999999995"/>
  </r>
  <r>
    <s v="2022"/>
    <x v="9"/>
    <s v="LS1"/>
    <x v="0"/>
    <x v="3"/>
    <x v="47"/>
    <x v="47"/>
    <n v="243"/>
    <n v="2125.1379999999999"/>
  </r>
  <r>
    <s v="2022"/>
    <x v="9"/>
    <s v="LS1"/>
    <x v="0"/>
    <x v="3"/>
    <x v="48"/>
    <x v="48"/>
    <n v="105"/>
    <n v="218.95599999999999"/>
  </r>
  <r>
    <s v="2022"/>
    <x v="9"/>
    <s v="LS1"/>
    <x v="0"/>
    <x v="3"/>
    <x v="49"/>
    <x v="49"/>
    <n v="13"/>
    <n v="57.997999999999998"/>
  </r>
  <r>
    <s v="2022"/>
    <x v="9"/>
    <s v="LS1"/>
    <x v="0"/>
    <x v="3"/>
    <x v="50"/>
    <x v="50"/>
    <n v="630"/>
    <n v="5732.1670000000004"/>
  </r>
  <r>
    <s v="2022"/>
    <x v="9"/>
    <s v="LS1"/>
    <x v="0"/>
    <x v="3"/>
    <x v="51"/>
    <x v="51"/>
    <n v="15"/>
    <n v="19.334"/>
  </r>
  <r>
    <s v="2022"/>
    <x v="9"/>
    <s v="LS1"/>
    <x v="0"/>
    <x v="3"/>
    <x v="52"/>
    <x v="52"/>
    <n v="421"/>
    <n v="1296.424"/>
  </r>
  <r>
    <s v="2022"/>
    <x v="9"/>
    <s v="LS1"/>
    <x v="0"/>
    <x v="3"/>
    <x v="53"/>
    <x v="53"/>
    <n v="610"/>
    <n v="1528.76"/>
  </r>
  <r>
    <s v="2022"/>
    <x v="9"/>
    <s v="LS1"/>
    <x v="0"/>
    <x v="3"/>
    <x v="54"/>
    <x v="54"/>
    <n v="37"/>
    <n v="665.00199999999995"/>
  </r>
  <r>
    <s v="2022"/>
    <x v="9"/>
    <s v="LS1"/>
    <x v="0"/>
    <x v="3"/>
    <x v="55"/>
    <x v="55"/>
    <n v="139"/>
    <n v="3152.107"/>
  </r>
  <r>
    <s v="2022"/>
    <x v="9"/>
    <s v="LS1"/>
    <x v="0"/>
    <x v="3"/>
    <x v="56"/>
    <x v="56"/>
    <n v="66"/>
    <n v="1124.0029999999999"/>
  </r>
  <r>
    <s v="2022"/>
    <x v="9"/>
    <s v="LS1"/>
    <x v="0"/>
    <x v="4"/>
    <x v="57"/>
    <x v="57"/>
    <n v="752"/>
    <n v="93.153999999999996"/>
  </r>
  <r>
    <s v="2022"/>
    <x v="9"/>
    <s v="LS1"/>
    <x v="0"/>
    <x v="4"/>
    <x v="58"/>
    <x v="58"/>
    <n v="616"/>
    <n v="140.26599999999999"/>
  </r>
  <r>
    <s v="2022"/>
    <x v="9"/>
    <s v="LS1"/>
    <x v="0"/>
    <x v="4"/>
    <x v="59"/>
    <x v="59"/>
    <n v="7"/>
    <n v="1"/>
  </r>
  <r>
    <s v="2022"/>
    <x v="9"/>
    <s v="LS1"/>
    <x v="0"/>
    <x v="4"/>
    <x v="60"/>
    <x v="60"/>
    <n v="17"/>
    <n v="23"/>
  </r>
  <r>
    <s v="2022"/>
    <x v="9"/>
    <s v="LS1"/>
    <x v="0"/>
    <x v="4"/>
    <x v="61"/>
    <x v="61"/>
    <n v="3"/>
    <n v="0"/>
  </r>
  <r>
    <s v="2022"/>
    <x v="9"/>
    <s v="LS1"/>
    <x v="0"/>
    <x v="4"/>
    <x v="62"/>
    <x v="62"/>
    <n v="46"/>
    <n v="93.608000000000004"/>
  </r>
  <r>
    <s v="2022"/>
    <x v="9"/>
    <s v="LS1"/>
    <x v="0"/>
    <x v="4"/>
    <x v="63"/>
    <x v="63"/>
    <n v="64"/>
    <n v="175.93100000000001"/>
  </r>
  <r>
    <s v="2022"/>
    <x v="9"/>
    <s v="LS1"/>
    <x v="0"/>
    <x v="4"/>
    <x v="64"/>
    <x v="64"/>
    <n v="3"/>
    <n v="0"/>
  </r>
  <r>
    <s v="2022"/>
    <x v="9"/>
    <s v="LS1"/>
    <x v="0"/>
    <x v="4"/>
    <x v="65"/>
    <x v="65"/>
    <n v="40"/>
    <n v="2"/>
  </r>
  <r>
    <s v="2022"/>
    <x v="9"/>
    <s v="LS1"/>
    <x v="0"/>
    <x v="4"/>
    <x v="66"/>
    <x v="66"/>
    <n v="42"/>
    <n v="8.8620000000000001"/>
  </r>
  <r>
    <s v="2022"/>
    <x v="9"/>
    <s v="LS1"/>
    <x v="0"/>
    <x v="4"/>
    <x v="67"/>
    <x v="67"/>
    <n v="82"/>
    <n v="18.227"/>
  </r>
  <r>
    <s v="2022"/>
    <x v="9"/>
    <s v="LS1"/>
    <x v="0"/>
    <x v="4"/>
    <x v="68"/>
    <x v="68"/>
    <n v="208"/>
    <n v="24.510999999999999"/>
  </r>
  <r>
    <s v="2022"/>
    <x v="9"/>
    <s v="LS1"/>
    <x v="0"/>
    <x v="4"/>
    <x v="69"/>
    <x v="69"/>
    <n v="479"/>
    <n v="115.02500000000001"/>
  </r>
  <r>
    <s v="2022"/>
    <x v="9"/>
    <s v="LS1"/>
    <x v="0"/>
    <x v="4"/>
    <x v="70"/>
    <x v="70"/>
    <n v="538"/>
    <n v="109"/>
  </r>
  <r>
    <s v="2022"/>
    <x v="9"/>
    <s v="LS1"/>
    <x v="1"/>
    <x v="5"/>
    <x v="71"/>
    <x v="71"/>
    <n v="224"/>
    <m/>
  </r>
  <r>
    <s v="2022"/>
    <x v="9"/>
    <s v="LS1"/>
    <x v="1"/>
    <x v="6"/>
    <x v="71"/>
    <x v="71"/>
    <n v="39871"/>
    <m/>
  </r>
  <r>
    <s v="2022"/>
    <x v="9"/>
    <s v="LS1"/>
    <x v="2"/>
    <x v="7"/>
    <x v="72"/>
    <x v="72"/>
    <n v="43"/>
    <n v="280.00099999999998"/>
  </r>
  <r>
    <s v="2022"/>
    <x v="9"/>
    <s v="LS1"/>
    <x v="2"/>
    <x v="8"/>
    <x v="73"/>
    <x v="73"/>
    <n v="9"/>
    <n v="10"/>
  </r>
  <r>
    <s v="2022"/>
    <x v="9"/>
    <s v="LS1"/>
    <x v="3"/>
    <x v="9"/>
    <x v="74"/>
    <x v="74"/>
    <n v="33"/>
    <n v="28"/>
  </r>
  <r>
    <s v="2022"/>
    <x v="9"/>
    <s v="LS1"/>
    <x v="3"/>
    <x v="9"/>
    <x v="74"/>
    <x v="75"/>
    <n v="11229"/>
    <n v="16244.618"/>
  </r>
  <r>
    <s v="2022"/>
    <x v="9"/>
    <s v="LS1"/>
    <x v="3"/>
    <x v="9"/>
    <x v="75"/>
    <x v="76"/>
    <n v="1231"/>
    <n v="4505.1729999999998"/>
  </r>
  <r>
    <s v="2022"/>
    <x v="9"/>
    <s v="LS1"/>
    <x v="3"/>
    <x v="9"/>
    <x v="76"/>
    <x v="77"/>
    <n v="6725"/>
    <n v="18739.421999999999"/>
  </r>
  <r>
    <s v="2022"/>
    <x v="9"/>
    <s v="LS1"/>
    <x v="3"/>
    <x v="9"/>
    <x v="77"/>
    <x v="78"/>
    <n v="744"/>
    <n v="1665.91"/>
  </r>
  <r>
    <s v="2022"/>
    <x v="9"/>
    <s v="LS1"/>
    <x v="3"/>
    <x v="9"/>
    <x v="78"/>
    <x v="79"/>
    <n v="304"/>
    <n v="1093.9190000000001"/>
  </r>
  <r>
    <s v="2022"/>
    <x v="9"/>
    <s v="LS1"/>
    <x v="3"/>
    <x v="10"/>
    <x v="79"/>
    <x v="80"/>
    <n v="14"/>
    <n v="33"/>
  </r>
  <r>
    <s v="2022"/>
    <x v="9"/>
    <s v="LS1"/>
    <x v="3"/>
    <x v="10"/>
    <x v="80"/>
    <x v="81"/>
    <n v="28"/>
    <n v="87"/>
  </r>
  <r>
    <s v="2022"/>
    <x v="9"/>
    <s v="LS1"/>
    <x v="3"/>
    <x v="10"/>
    <x v="81"/>
    <x v="82"/>
    <n v="8"/>
    <n v="111"/>
  </r>
  <r>
    <s v="2022"/>
    <x v="9"/>
    <s v="LS1"/>
    <x v="3"/>
    <x v="10"/>
    <x v="82"/>
    <x v="83"/>
    <n v="79"/>
    <n v="372.69900000000001"/>
  </r>
  <r>
    <s v="2022"/>
    <x v="9"/>
    <s v="LS1"/>
    <x v="3"/>
    <x v="10"/>
    <x v="83"/>
    <x v="84"/>
    <n v="18"/>
    <n v="718.58500000000004"/>
  </r>
  <r>
    <s v="2022"/>
    <x v="9"/>
    <s v="LS1"/>
    <x v="3"/>
    <x v="10"/>
    <x v="84"/>
    <x v="85"/>
    <n v="19"/>
    <n v="2457.7249999999999"/>
  </r>
  <r>
    <s v="2022"/>
    <x v="9"/>
    <s v="LS1"/>
    <x v="3"/>
    <x v="10"/>
    <x v="85"/>
    <x v="86"/>
    <n v="8"/>
    <n v="126"/>
  </r>
  <r>
    <s v="2022"/>
    <x v="9"/>
    <s v="LS1"/>
    <x v="3"/>
    <x v="10"/>
    <x v="86"/>
    <x v="87"/>
    <n v="593"/>
    <n v="4194.4660000000003"/>
  </r>
  <r>
    <s v="2022"/>
    <x v="9"/>
    <s v="LS1"/>
    <x v="3"/>
    <x v="10"/>
    <x v="87"/>
    <x v="88"/>
    <n v="1198"/>
    <n v="30660.266"/>
  </r>
  <r>
    <s v="2022"/>
    <x v="9"/>
    <s v="LS1"/>
    <x v="3"/>
    <x v="10"/>
    <x v="88"/>
    <x v="89"/>
    <n v="1213"/>
    <n v="13693.691000000001"/>
  </r>
  <r>
    <s v="2022"/>
    <x v="9"/>
    <s v="LS1"/>
    <x v="3"/>
    <x v="10"/>
    <x v="89"/>
    <x v="90"/>
    <n v="513"/>
    <n v="3766.4079999999999"/>
  </r>
  <r>
    <s v="2022"/>
    <x v="9"/>
    <s v="LS1"/>
    <x v="3"/>
    <x v="10"/>
    <x v="90"/>
    <x v="91"/>
    <n v="110"/>
    <n v="1405.922"/>
  </r>
  <r>
    <s v="2022"/>
    <x v="9"/>
    <s v="LS1"/>
    <x v="3"/>
    <x v="10"/>
    <x v="91"/>
    <x v="92"/>
    <n v="5"/>
    <n v="339.61799999999999"/>
  </r>
  <r>
    <s v="2022"/>
    <x v="9"/>
    <s v="LS1"/>
    <x v="3"/>
    <x v="10"/>
    <x v="92"/>
    <x v="93"/>
    <n v="8"/>
    <n v="155.005"/>
  </r>
  <r>
    <s v="2022"/>
    <x v="9"/>
    <s v="LS1"/>
    <x v="3"/>
    <x v="10"/>
    <x v="93"/>
    <x v="94"/>
    <n v="186"/>
    <n v="1571.672"/>
  </r>
  <r>
    <s v="2022"/>
    <x v="9"/>
    <s v="LS1"/>
    <x v="3"/>
    <x v="10"/>
    <x v="94"/>
    <x v="95"/>
    <n v="4"/>
    <n v="47"/>
  </r>
  <r>
    <s v="2022"/>
    <x v="9"/>
    <s v="LS1"/>
    <x v="3"/>
    <x v="10"/>
    <x v="95"/>
    <x v="96"/>
    <n v="9"/>
    <n v="22.001000000000001"/>
  </r>
  <r>
    <s v="2022"/>
    <x v="9"/>
    <s v="LS1"/>
    <x v="3"/>
    <x v="10"/>
    <x v="96"/>
    <x v="97"/>
    <n v="663"/>
    <n v="18183.434000000001"/>
  </r>
  <r>
    <s v="2022"/>
    <x v="9"/>
    <s v="LS1"/>
    <x v="3"/>
    <x v="10"/>
    <x v="97"/>
    <x v="98"/>
    <n v="15"/>
    <n v="116.995"/>
  </r>
  <r>
    <s v="2022"/>
    <x v="9"/>
    <s v="LS1"/>
    <x v="3"/>
    <x v="10"/>
    <x v="98"/>
    <x v="99"/>
    <n v="132"/>
    <n v="3389.0030000000002"/>
  </r>
  <r>
    <s v="2022"/>
    <x v="9"/>
    <s v="LS1"/>
    <x v="3"/>
    <x v="10"/>
    <x v="99"/>
    <x v="100"/>
    <n v="17"/>
    <n v="140"/>
  </r>
  <r>
    <s v="2022"/>
    <x v="9"/>
    <s v="LS1"/>
    <x v="3"/>
    <x v="10"/>
    <x v="100"/>
    <x v="101"/>
    <n v="19"/>
    <n v="148"/>
  </r>
  <r>
    <s v="2022"/>
    <x v="9"/>
    <s v="LS1"/>
    <x v="3"/>
    <x v="10"/>
    <x v="101"/>
    <x v="102"/>
    <n v="2"/>
    <n v="48"/>
  </r>
  <r>
    <s v="2022"/>
    <x v="9"/>
    <s v="LS1"/>
    <x v="3"/>
    <x v="10"/>
    <x v="102"/>
    <x v="103"/>
    <n v="352"/>
    <n v="4017.58"/>
  </r>
  <r>
    <s v="2022"/>
    <x v="9"/>
    <s v="LS1"/>
    <x v="3"/>
    <x v="10"/>
    <x v="103"/>
    <x v="104"/>
    <n v="45"/>
    <n v="835.27800000000002"/>
  </r>
  <r>
    <s v="2022"/>
    <x v="9"/>
    <s v="LS1"/>
    <x v="3"/>
    <x v="10"/>
    <x v="104"/>
    <x v="105"/>
    <n v="40"/>
    <n v="522.995"/>
  </r>
  <r>
    <s v="2022"/>
    <x v="9"/>
    <s v="LS1"/>
    <x v="3"/>
    <x v="10"/>
    <x v="105"/>
    <x v="106"/>
    <n v="560"/>
    <n v="5661.6369999999997"/>
  </r>
  <r>
    <s v="2022"/>
    <x v="9"/>
    <s v="LS1"/>
    <x v="3"/>
    <x v="10"/>
    <x v="106"/>
    <x v="107"/>
    <n v="757"/>
    <n v="17022.062999999998"/>
  </r>
  <r>
    <s v="2022"/>
    <x v="9"/>
    <s v="LS1"/>
    <x v="4"/>
    <x v="0"/>
    <x v="107"/>
    <x v="108"/>
    <n v="1"/>
    <n v="0"/>
  </r>
  <r>
    <s v="2022"/>
    <x v="9"/>
    <s v="LS1"/>
    <x v="4"/>
    <x v="0"/>
    <x v="108"/>
    <x v="109"/>
    <n v="3"/>
    <n v="0"/>
  </r>
  <r>
    <s v="2022"/>
    <x v="9"/>
    <s v="LS1"/>
    <x v="4"/>
    <x v="0"/>
    <x v="109"/>
    <x v="110"/>
    <n v="1"/>
    <n v="0"/>
  </r>
  <r>
    <s v="2022"/>
    <x v="9"/>
    <s v="LS1"/>
    <x v="4"/>
    <x v="0"/>
    <x v="110"/>
    <x v="111"/>
    <n v="5"/>
    <n v="1"/>
  </r>
  <r>
    <s v="2022"/>
    <x v="9"/>
    <s v="LS1"/>
    <x v="4"/>
    <x v="0"/>
    <x v="111"/>
    <x v="112"/>
    <n v="1"/>
    <n v="0"/>
  </r>
  <r>
    <s v="2022"/>
    <x v="9"/>
    <s v="LS1"/>
    <x v="4"/>
    <x v="0"/>
    <x v="112"/>
    <x v="113"/>
    <n v="5"/>
    <n v="0"/>
  </r>
  <r>
    <s v="2022"/>
    <x v="9"/>
    <s v="LS1"/>
    <x v="4"/>
    <x v="0"/>
    <x v="113"/>
    <x v="114"/>
    <n v="1"/>
    <n v="0"/>
  </r>
  <r>
    <s v="2022"/>
    <x v="9"/>
    <s v="LS1"/>
    <x v="4"/>
    <x v="0"/>
    <x v="114"/>
    <x v="115"/>
    <n v="2"/>
    <n v="0"/>
  </r>
  <r>
    <s v="2022"/>
    <x v="9"/>
    <s v="LS1"/>
    <x v="4"/>
    <x v="0"/>
    <x v="115"/>
    <x v="116"/>
    <n v="1"/>
    <n v="0"/>
  </r>
  <r>
    <s v="2022"/>
    <x v="9"/>
    <s v="LS1"/>
    <x v="4"/>
    <x v="2"/>
    <x v="116"/>
    <x v="117"/>
    <n v="8"/>
    <n v="20.170999999999999"/>
  </r>
  <r>
    <s v="2022"/>
    <x v="9"/>
    <s v="LS1"/>
    <x v="4"/>
    <x v="2"/>
    <x v="138"/>
    <x v="139"/>
    <n v="1"/>
    <n v="1"/>
  </r>
  <r>
    <s v="2022"/>
    <x v="9"/>
    <s v="LS1"/>
    <x v="4"/>
    <x v="2"/>
    <x v="117"/>
    <x v="118"/>
    <n v="46"/>
    <n v="36.991999999999997"/>
  </r>
  <r>
    <s v="2022"/>
    <x v="9"/>
    <s v="LS1"/>
    <x v="4"/>
    <x v="2"/>
    <x v="118"/>
    <x v="119"/>
    <n v="3"/>
    <n v="8"/>
  </r>
  <r>
    <s v="2022"/>
    <x v="9"/>
    <s v="LS1"/>
    <x v="4"/>
    <x v="2"/>
    <x v="119"/>
    <x v="120"/>
    <n v="3"/>
    <n v="1"/>
  </r>
  <r>
    <s v="2022"/>
    <x v="9"/>
    <s v="LS1"/>
    <x v="4"/>
    <x v="2"/>
    <x v="120"/>
    <x v="121"/>
    <n v="4"/>
    <n v="3"/>
  </r>
  <r>
    <s v="2022"/>
    <x v="9"/>
    <s v="LS1"/>
    <x v="4"/>
    <x v="2"/>
    <x v="121"/>
    <x v="122"/>
    <n v="23"/>
    <n v="13.002000000000001"/>
  </r>
  <r>
    <s v="2022"/>
    <x v="9"/>
    <s v="LS1"/>
    <x v="4"/>
    <x v="2"/>
    <x v="122"/>
    <x v="123"/>
    <n v="7"/>
    <n v="46"/>
  </r>
  <r>
    <s v="2022"/>
    <x v="9"/>
    <s v="LS1"/>
    <x v="4"/>
    <x v="2"/>
    <x v="123"/>
    <x v="124"/>
    <n v="1"/>
    <n v="0"/>
  </r>
  <r>
    <s v="2022"/>
    <x v="9"/>
    <s v="LS1"/>
    <x v="4"/>
    <x v="2"/>
    <x v="137"/>
    <x v="138"/>
    <n v="2"/>
    <n v="0.99299999999999999"/>
  </r>
  <r>
    <s v="2022"/>
    <x v="9"/>
    <s v="LS1"/>
    <x v="4"/>
    <x v="2"/>
    <x v="124"/>
    <x v="125"/>
    <n v="25"/>
    <n v="43"/>
  </r>
  <r>
    <s v="2022"/>
    <x v="9"/>
    <s v="LS1"/>
    <x v="4"/>
    <x v="3"/>
    <x v="125"/>
    <x v="126"/>
    <n v="1"/>
    <n v="4"/>
  </r>
  <r>
    <s v="2022"/>
    <x v="9"/>
    <s v="LS1"/>
    <x v="4"/>
    <x v="3"/>
    <x v="126"/>
    <x v="127"/>
    <n v="1"/>
    <n v="13"/>
  </r>
  <r>
    <s v="2022"/>
    <x v="9"/>
    <s v="LS1"/>
    <x v="4"/>
    <x v="3"/>
    <x v="127"/>
    <x v="128"/>
    <n v="3"/>
    <n v="1"/>
  </r>
  <r>
    <s v="2022"/>
    <x v="9"/>
    <s v="LS1"/>
    <x v="4"/>
    <x v="3"/>
    <x v="128"/>
    <x v="129"/>
    <n v="2"/>
    <n v="1"/>
  </r>
  <r>
    <s v="2022"/>
    <x v="9"/>
    <s v="LS1"/>
    <x v="4"/>
    <x v="3"/>
    <x v="129"/>
    <x v="130"/>
    <n v="1"/>
    <n v="4"/>
  </r>
  <r>
    <s v="2022"/>
    <x v="9"/>
    <s v="LS1"/>
    <x v="4"/>
    <x v="4"/>
    <x v="130"/>
    <x v="131"/>
    <n v="8"/>
    <n v="0"/>
  </r>
  <r>
    <s v="2022"/>
    <x v="9"/>
    <s v="LS1"/>
    <x v="4"/>
    <x v="4"/>
    <x v="131"/>
    <x v="132"/>
    <n v="7"/>
    <n v="2"/>
  </r>
  <r>
    <s v="2022"/>
    <x v="9"/>
    <s v="LS1"/>
    <x v="4"/>
    <x v="4"/>
    <x v="132"/>
    <x v="133"/>
    <n v="1"/>
    <n v="0"/>
  </r>
  <r>
    <s v="2022"/>
    <x v="9"/>
    <s v="LS1"/>
    <x v="4"/>
    <x v="4"/>
    <x v="133"/>
    <x v="134"/>
    <n v="1"/>
    <n v="0"/>
  </r>
  <r>
    <s v="2022"/>
    <x v="9"/>
    <s v="LS1"/>
    <x v="4"/>
    <x v="4"/>
    <x v="134"/>
    <x v="135"/>
    <n v="2"/>
    <n v="0"/>
  </r>
  <r>
    <s v="2022"/>
    <x v="9"/>
    <s v="LS1"/>
    <x v="4"/>
    <x v="4"/>
    <x v="139"/>
    <x v="140"/>
    <n v="1"/>
    <n v="0"/>
  </r>
  <r>
    <s v="2022"/>
    <x v="9"/>
    <s v="LS1"/>
    <x v="4"/>
    <x v="4"/>
    <x v="135"/>
    <x v="136"/>
    <n v="1"/>
    <n v="0"/>
  </r>
  <r>
    <s v="2022"/>
    <x v="9"/>
    <s v="LS1"/>
    <x v="4"/>
    <x v="4"/>
    <x v="136"/>
    <x v="137"/>
    <n v="4"/>
    <n v="0"/>
  </r>
  <r>
    <s v="2022"/>
    <x v="9"/>
    <s v="LS2"/>
    <x v="1"/>
    <x v="6"/>
    <x v="71"/>
    <x v="71"/>
    <n v="18"/>
    <m/>
  </r>
  <r>
    <s v="2022"/>
    <x v="9"/>
    <s v="LS2"/>
    <x v="5"/>
    <x v="11"/>
    <x v="71"/>
    <x v="71"/>
    <n v="18"/>
    <m/>
  </r>
  <r>
    <s v="2022"/>
    <x v="10"/>
    <s v="LS1"/>
    <x v="0"/>
    <x v="0"/>
    <x v="0"/>
    <x v="0"/>
    <n v="369"/>
    <n v="2060.5410000000002"/>
  </r>
  <r>
    <s v="2022"/>
    <x v="10"/>
    <s v="LS1"/>
    <x v="0"/>
    <x v="0"/>
    <x v="1"/>
    <x v="1"/>
    <n v="15082"/>
    <n v="2543.4810000000002"/>
  </r>
  <r>
    <s v="2022"/>
    <x v="10"/>
    <s v="LS1"/>
    <x v="0"/>
    <x v="0"/>
    <x v="2"/>
    <x v="2"/>
    <n v="128"/>
    <n v="846.51599999999996"/>
  </r>
  <r>
    <s v="2022"/>
    <x v="10"/>
    <s v="LS1"/>
    <x v="0"/>
    <x v="0"/>
    <x v="3"/>
    <x v="3"/>
    <n v="1"/>
    <n v="0"/>
  </r>
  <r>
    <s v="2022"/>
    <x v="10"/>
    <s v="LS1"/>
    <x v="0"/>
    <x v="0"/>
    <x v="4"/>
    <x v="4"/>
    <n v="630"/>
    <n v="4361.7240000000002"/>
  </r>
  <r>
    <s v="2022"/>
    <x v="10"/>
    <s v="LS1"/>
    <x v="0"/>
    <x v="0"/>
    <x v="5"/>
    <x v="5"/>
    <n v="93"/>
    <n v="17.963999999999999"/>
  </r>
  <r>
    <s v="2022"/>
    <x v="10"/>
    <s v="LS1"/>
    <x v="0"/>
    <x v="0"/>
    <x v="6"/>
    <x v="6"/>
    <n v="4586"/>
    <n v="930.23900000000003"/>
  </r>
  <r>
    <s v="2022"/>
    <x v="10"/>
    <s v="LS1"/>
    <x v="0"/>
    <x v="0"/>
    <x v="7"/>
    <x v="7"/>
    <n v="3357"/>
    <n v="960.83799999999997"/>
  </r>
  <r>
    <s v="2022"/>
    <x v="10"/>
    <s v="LS1"/>
    <x v="0"/>
    <x v="0"/>
    <x v="8"/>
    <x v="8"/>
    <n v="542"/>
    <n v="130.453"/>
  </r>
  <r>
    <s v="2022"/>
    <x v="10"/>
    <s v="LS1"/>
    <x v="0"/>
    <x v="0"/>
    <x v="9"/>
    <x v="9"/>
    <n v="99"/>
    <n v="15.394"/>
  </r>
  <r>
    <s v="2022"/>
    <x v="10"/>
    <s v="LS1"/>
    <x v="0"/>
    <x v="0"/>
    <x v="10"/>
    <x v="10"/>
    <n v="3264"/>
    <n v="719.28899999999999"/>
  </r>
  <r>
    <s v="2022"/>
    <x v="10"/>
    <s v="LS1"/>
    <x v="0"/>
    <x v="0"/>
    <x v="11"/>
    <x v="11"/>
    <n v="858"/>
    <n v="273.44600000000003"/>
  </r>
  <r>
    <s v="2022"/>
    <x v="10"/>
    <s v="LS1"/>
    <x v="0"/>
    <x v="0"/>
    <x v="12"/>
    <x v="12"/>
    <n v="75"/>
    <n v="37.094000000000001"/>
  </r>
  <r>
    <s v="2022"/>
    <x v="10"/>
    <s v="LS1"/>
    <x v="0"/>
    <x v="0"/>
    <x v="13"/>
    <x v="13"/>
    <n v="116"/>
    <n v="38.826000000000001"/>
  </r>
  <r>
    <s v="2022"/>
    <x v="10"/>
    <s v="LS1"/>
    <x v="0"/>
    <x v="0"/>
    <x v="14"/>
    <x v="14"/>
    <n v="4253"/>
    <n v="539.44600000000003"/>
  </r>
  <r>
    <s v="2022"/>
    <x v="10"/>
    <s v="LS1"/>
    <x v="0"/>
    <x v="0"/>
    <x v="15"/>
    <x v="15"/>
    <n v="47"/>
    <n v="1"/>
  </r>
  <r>
    <s v="2022"/>
    <x v="10"/>
    <s v="LS1"/>
    <x v="0"/>
    <x v="0"/>
    <x v="16"/>
    <x v="16"/>
    <n v="318"/>
    <n v="120.363"/>
  </r>
  <r>
    <s v="2022"/>
    <x v="10"/>
    <s v="LS1"/>
    <x v="0"/>
    <x v="0"/>
    <x v="17"/>
    <x v="17"/>
    <n v="7285"/>
    <n v="928.45100000000002"/>
  </r>
  <r>
    <s v="2022"/>
    <x v="10"/>
    <s v="LS1"/>
    <x v="0"/>
    <x v="1"/>
    <x v="18"/>
    <x v="18"/>
    <n v="1"/>
    <n v="24"/>
  </r>
  <r>
    <s v="2022"/>
    <x v="10"/>
    <s v="LS1"/>
    <x v="0"/>
    <x v="2"/>
    <x v="19"/>
    <x v="19"/>
    <n v="4783"/>
    <n v="15023.94"/>
  </r>
  <r>
    <s v="2022"/>
    <x v="10"/>
    <s v="LS1"/>
    <x v="0"/>
    <x v="2"/>
    <x v="20"/>
    <x v="20"/>
    <n v="370"/>
    <n v="2184.6559999999999"/>
  </r>
  <r>
    <s v="2022"/>
    <x v="10"/>
    <s v="LS1"/>
    <x v="0"/>
    <x v="2"/>
    <x v="21"/>
    <x v="21"/>
    <n v="18"/>
    <n v="104"/>
  </r>
  <r>
    <s v="2022"/>
    <x v="10"/>
    <s v="LS1"/>
    <x v="0"/>
    <x v="2"/>
    <x v="22"/>
    <x v="22"/>
    <n v="3265"/>
    <n v="17204.162"/>
  </r>
  <r>
    <s v="2022"/>
    <x v="10"/>
    <s v="LS1"/>
    <x v="0"/>
    <x v="2"/>
    <x v="23"/>
    <x v="23"/>
    <n v="3478"/>
    <n v="14339.962"/>
  </r>
  <r>
    <s v="2022"/>
    <x v="10"/>
    <s v="LS1"/>
    <x v="0"/>
    <x v="2"/>
    <x v="24"/>
    <x v="24"/>
    <n v="1502"/>
    <n v="3130.0189999999998"/>
  </r>
  <r>
    <s v="2022"/>
    <x v="10"/>
    <s v="LS1"/>
    <x v="0"/>
    <x v="2"/>
    <x v="25"/>
    <x v="25"/>
    <n v="127"/>
    <n v="607.52300000000002"/>
  </r>
  <r>
    <s v="2022"/>
    <x v="10"/>
    <s v="LS1"/>
    <x v="0"/>
    <x v="2"/>
    <x v="26"/>
    <x v="26"/>
    <n v="578"/>
    <n v="4159.2640000000001"/>
  </r>
  <r>
    <s v="2022"/>
    <x v="10"/>
    <s v="LS1"/>
    <x v="0"/>
    <x v="2"/>
    <x v="27"/>
    <x v="27"/>
    <n v="590"/>
    <n v="1243.011"/>
  </r>
  <r>
    <s v="2022"/>
    <x v="10"/>
    <s v="LS1"/>
    <x v="0"/>
    <x v="2"/>
    <x v="28"/>
    <x v="28"/>
    <n v="356"/>
    <n v="4300.0879999999997"/>
  </r>
  <r>
    <s v="2022"/>
    <x v="10"/>
    <s v="LS1"/>
    <x v="0"/>
    <x v="2"/>
    <x v="29"/>
    <x v="29"/>
    <n v="9952"/>
    <n v="14867.856"/>
  </r>
  <r>
    <s v="2022"/>
    <x v="10"/>
    <s v="LS1"/>
    <x v="0"/>
    <x v="2"/>
    <x v="30"/>
    <x v="30"/>
    <n v="609"/>
    <n v="2387.7809999999999"/>
  </r>
  <r>
    <s v="2022"/>
    <x v="10"/>
    <s v="LS1"/>
    <x v="0"/>
    <x v="2"/>
    <x v="31"/>
    <x v="31"/>
    <n v="20"/>
    <n v="51"/>
  </r>
  <r>
    <s v="2022"/>
    <x v="10"/>
    <s v="LS1"/>
    <x v="0"/>
    <x v="2"/>
    <x v="32"/>
    <x v="32"/>
    <n v="149"/>
    <n v="1594.2539999999999"/>
  </r>
  <r>
    <s v="2022"/>
    <x v="10"/>
    <s v="LS1"/>
    <x v="0"/>
    <x v="2"/>
    <x v="33"/>
    <x v="33"/>
    <n v="434"/>
    <n v="6462.2"/>
  </r>
  <r>
    <s v="2022"/>
    <x v="10"/>
    <s v="LS1"/>
    <x v="0"/>
    <x v="2"/>
    <x v="34"/>
    <x v="34"/>
    <n v="15191"/>
    <n v="89947.540999999997"/>
  </r>
  <r>
    <s v="2022"/>
    <x v="10"/>
    <s v="LS1"/>
    <x v="0"/>
    <x v="2"/>
    <x v="35"/>
    <x v="35"/>
    <n v="1069"/>
    <n v="20652.555"/>
  </r>
  <r>
    <s v="2022"/>
    <x v="10"/>
    <s v="LS1"/>
    <x v="0"/>
    <x v="2"/>
    <x v="36"/>
    <x v="36"/>
    <n v="12"/>
    <n v="59.002000000000002"/>
  </r>
  <r>
    <s v="2022"/>
    <x v="10"/>
    <s v="LS1"/>
    <x v="0"/>
    <x v="2"/>
    <x v="37"/>
    <x v="37"/>
    <n v="34"/>
    <n v="548.27700000000004"/>
  </r>
  <r>
    <s v="2022"/>
    <x v="10"/>
    <s v="LS1"/>
    <x v="0"/>
    <x v="2"/>
    <x v="38"/>
    <x v="38"/>
    <n v="351"/>
    <n v="3927.3980000000001"/>
  </r>
  <r>
    <s v="2022"/>
    <x v="10"/>
    <s v="LS1"/>
    <x v="0"/>
    <x v="2"/>
    <x v="39"/>
    <x v="39"/>
    <n v="142"/>
    <n v="2253.5740000000001"/>
  </r>
  <r>
    <s v="2022"/>
    <x v="10"/>
    <s v="LS1"/>
    <x v="0"/>
    <x v="3"/>
    <x v="40"/>
    <x v="40"/>
    <n v="15"/>
    <n v="190.00299999999999"/>
  </r>
  <r>
    <s v="2022"/>
    <x v="10"/>
    <s v="LS1"/>
    <x v="0"/>
    <x v="3"/>
    <x v="41"/>
    <x v="41"/>
    <n v="21"/>
    <n v="23.992000000000001"/>
  </r>
  <r>
    <s v="2022"/>
    <x v="10"/>
    <s v="LS1"/>
    <x v="0"/>
    <x v="3"/>
    <x v="42"/>
    <x v="42"/>
    <n v="297"/>
    <n v="2366.6860000000001"/>
  </r>
  <r>
    <s v="2022"/>
    <x v="10"/>
    <s v="LS1"/>
    <x v="0"/>
    <x v="3"/>
    <x v="43"/>
    <x v="43"/>
    <n v="44"/>
    <n v="171.05600000000001"/>
  </r>
  <r>
    <s v="2022"/>
    <x v="10"/>
    <s v="LS1"/>
    <x v="0"/>
    <x v="3"/>
    <x v="44"/>
    <x v="44"/>
    <n v="146"/>
    <n v="442.99700000000001"/>
  </r>
  <r>
    <s v="2022"/>
    <x v="10"/>
    <s v="LS1"/>
    <x v="0"/>
    <x v="3"/>
    <x v="45"/>
    <x v="45"/>
    <n v="19"/>
    <n v="33.000999999999998"/>
  </r>
  <r>
    <s v="2022"/>
    <x v="10"/>
    <s v="LS1"/>
    <x v="0"/>
    <x v="3"/>
    <x v="46"/>
    <x v="46"/>
    <n v="121"/>
    <n v="704.38300000000004"/>
  </r>
  <r>
    <s v="2022"/>
    <x v="10"/>
    <s v="LS1"/>
    <x v="0"/>
    <x v="3"/>
    <x v="47"/>
    <x v="47"/>
    <n v="243"/>
    <n v="2182.587"/>
  </r>
  <r>
    <s v="2022"/>
    <x v="10"/>
    <s v="LS1"/>
    <x v="0"/>
    <x v="3"/>
    <x v="48"/>
    <x v="48"/>
    <n v="106"/>
    <n v="219.346"/>
  </r>
  <r>
    <s v="2022"/>
    <x v="10"/>
    <s v="LS1"/>
    <x v="0"/>
    <x v="3"/>
    <x v="49"/>
    <x v="49"/>
    <n v="13"/>
    <n v="57.207000000000001"/>
  </r>
  <r>
    <s v="2022"/>
    <x v="10"/>
    <s v="LS1"/>
    <x v="0"/>
    <x v="3"/>
    <x v="50"/>
    <x v="50"/>
    <n v="631"/>
    <n v="5759.7870000000003"/>
  </r>
  <r>
    <s v="2022"/>
    <x v="10"/>
    <s v="LS1"/>
    <x v="0"/>
    <x v="3"/>
    <x v="51"/>
    <x v="51"/>
    <n v="15"/>
    <n v="19"/>
  </r>
  <r>
    <s v="2022"/>
    <x v="10"/>
    <s v="LS1"/>
    <x v="0"/>
    <x v="3"/>
    <x v="52"/>
    <x v="52"/>
    <n v="422"/>
    <n v="1290.6199999999999"/>
  </r>
  <r>
    <s v="2022"/>
    <x v="10"/>
    <s v="LS1"/>
    <x v="0"/>
    <x v="3"/>
    <x v="53"/>
    <x v="53"/>
    <n v="607"/>
    <n v="1519.691"/>
  </r>
  <r>
    <s v="2022"/>
    <x v="10"/>
    <s v="LS1"/>
    <x v="0"/>
    <x v="3"/>
    <x v="54"/>
    <x v="54"/>
    <n v="37"/>
    <n v="665.00199999999995"/>
  </r>
  <r>
    <s v="2022"/>
    <x v="10"/>
    <s v="LS1"/>
    <x v="0"/>
    <x v="3"/>
    <x v="55"/>
    <x v="55"/>
    <n v="138"/>
    <n v="3152.0010000000002"/>
  </r>
  <r>
    <s v="2022"/>
    <x v="10"/>
    <s v="LS1"/>
    <x v="0"/>
    <x v="3"/>
    <x v="56"/>
    <x v="56"/>
    <n v="66"/>
    <n v="1124"/>
  </r>
  <r>
    <s v="2022"/>
    <x v="10"/>
    <s v="LS1"/>
    <x v="0"/>
    <x v="4"/>
    <x v="57"/>
    <x v="57"/>
    <n v="751"/>
    <n v="84.861999999999995"/>
  </r>
  <r>
    <s v="2022"/>
    <x v="10"/>
    <s v="LS1"/>
    <x v="0"/>
    <x v="4"/>
    <x v="58"/>
    <x v="58"/>
    <n v="614"/>
    <n v="132.71100000000001"/>
  </r>
  <r>
    <s v="2022"/>
    <x v="10"/>
    <s v="LS1"/>
    <x v="0"/>
    <x v="4"/>
    <x v="59"/>
    <x v="59"/>
    <n v="7"/>
    <n v="1"/>
  </r>
  <r>
    <s v="2022"/>
    <x v="10"/>
    <s v="LS1"/>
    <x v="0"/>
    <x v="4"/>
    <x v="60"/>
    <x v="60"/>
    <n v="17"/>
    <n v="21.773"/>
  </r>
  <r>
    <s v="2022"/>
    <x v="10"/>
    <s v="LS1"/>
    <x v="0"/>
    <x v="4"/>
    <x v="61"/>
    <x v="61"/>
    <n v="3"/>
    <n v="0"/>
  </r>
  <r>
    <s v="2022"/>
    <x v="10"/>
    <s v="LS1"/>
    <x v="0"/>
    <x v="4"/>
    <x v="62"/>
    <x v="62"/>
    <n v="46"/>
    <n v="91.992999999999995"/>
  </r>
  <r>
    <s v="2022"/>
    <x v="10"/>
    <s v="LS1"/>
    <x v="0"/>
    <x v="4"/>
    <x v="63"/>
    <x v="63"/>
    <n v="65"/>
    <n v="174.32300000000001"/>
  </r>
  <r>
    <s v="2022"/>
    <x v="10"/>
    <s v="LS1"/>
    <x v="0"/>
    <x v="4"/>
    <x v="64"/>
    <x v="64"/>
    <n v="3"/>
    <n v="0"/>
  </r>
  <r>
    <s v="2022"/>
    <x v="10"/>
    <s v="LS1"/>
    <x v="0"/>
    <x v="4"/>
    <x v="65"/>
    <x v="65"/>
    <n v="40"/>
    <n v="2"/>
  </r>
  <r>
    <s v="2022"/>
    <x v="10"/>
    <s v="LS1"/>
    <x v="0"/>
    <x v="4"/>
    <x v="66"/>
    <x v="66"/>
    <n v="42"/>
    <n v="8"/>
  </r>
  <r>
    <s v="2022"/>
    <x v="10"/>
    <s v="LS1"/>
    <x v="0"/>
    <x v="4"/>
    <x v="67"/>
    <x v="67"/>
    <n v="82"/>
    <n v="16.13"/>
  </r>
  <r>
    <s v="2022"/>
    <x v="10"/>
    <s v="LS1"/>
    <x v="0"/>
    <x v="4"/>
    <x v="68"/>
    <x v="68"/>
    <n v="208"/>
    <n v="16.309000000000001"/>
  </r>
  <r>
    <s v="2022"/>
    <x v="10"/>
    <s v="LS1"/>
    <x v="0"/>
    <x v="4"/>
    <x v="69"/>
    <x v="69"/>
    <n v="479"/>
    <n v="105.767"/>
  </r>
  <r>
    <s v="2022"/>
    <x v="10"/>
    <s v="LS1"/>
    <x v="0"/>
    <x v="4"/>
    <x v="70"/>
    <x v="70"/>
    <n v="538"/>
    <n v="105.289"/>
  </r>
  <r>
    <s v="2022"/>
    <x v="10"/>
    <s v="LS1"/>
    <x v="1"/>
    <x v="5"/>
    <x v="71"/>
    <x v="71"/>
    <n v="219"/>
    <m/>
  </r>
  <r>
    <s v="2022"/>
    <x v="10"/>
    <s v="LS1"/>
    <x v="1"/>
    <x v="6"/>
    <x v="71"/>
    <x v="71"/>
    <n v="39851"/>
    <m/>
  </r>
  <r>
    <s v="2022"/>
    <x v="10"/>
    <s v="LS1"/>
    <x v="2"/>
    <x v="7"/>
    <x v="72"/>
    <x v="72"/>
    <n v="43"/>
    <n v="280"/>
  </r>
  <r>
    <s v="2022"/>
    <x v="10"/>
    <s v="LS1"/>
    <x v="2"/>
    <x v="8"/>
    <x v="73"/>
    <x v="73"/>
    <n v="9"/>
    <n v="10"/>
  </r>
  <r>
    <s v="2022"/>
    <x v="10"/>
    <s v="LS1"/>
    <x v="3"/>
    <x v="9"/>
    <x v="74"/>
    <x v="74"/>
    <n v="33"/>
    <n v="27.757999999999999"/>
  </r>
  <r>
    <s v="2022"/>
    <x v="10"/>
    <s v="LS1"/>
    <x v="3"/>
    <x v="9"/>
    <x v="74"/>
    <x v="75"/>
    <n v="11228"/>
    <n v="16114.433999999999"/>
  </r>
  <r>
    <s v="2022"/>
    <x v="10"/>
    <s v="LS1"/>
    <x v="3"/>
    <x v="9"/>
    <x v="75"/>
    <x v="76"/>
    <n v="1231"/>
    <n v="4456.7529999999997"/>
  </r>
  <r>
    <s v="2022"/>
    <x v="10"/>
    <s v="LS1"/>
    <x v="3"/>
    <x v="9"/>
    <x v="76"/>
    <x v="77"/>
    <n v="6731"/>
    <n v="18656.621999999999"/>
  </r>
  <r>
    <s v="2022"/>
    <x v="10"/>
    <s v="LS1"/>
    <x v="3"/>
    <x v="9"/>
    <x v="77"/>
    <x v="78"/>
    <n v="743"/>
    <n v="1654.8989999999999"/>
  </r>
  <r>
    <s v="2022"/>
    <x v="10"/>
    <s v="LS1"/>
    <x v="3"/>
    <x v="9"/>
    <x v="78"/>
    <x v="79"/>
    <n v="303"/>
    <n v="1087.2739999999999"/>
  </r>
  <r>
    <s v="2022"/>
    <x v="10"/>
    <s v="LS1"/>
    <x v="3"/>
    <x v="10"/>
    <x v="79"/>
    <x v="80"/>
    <n v="14"/>
    <n v="32.997999999999998"/>
  </r>
  <r>
    <s v="2022"/>
    <x v="10"/>
    <s v="LS1"/>
    <x v="3"/>
    <x v="10"/>
    <x v="80"/>
    <x v="81"/>
    <n v="26"/>
    <n v="84"/>
  </r>
  <r>
    <s v="2022"/>
    <x v="10"/>
    <s v="LS1"/>
    <x v="3"/>
    <x v="10"/>
    <x v="81"/>
    <x v="82"/>
    <n v="8"/>
    <n v="111"/>
  </r>
  <r>
    <s v="2022"/>
    <x v="10"/>
    <s v="LS1"/>
    <x v="3"/>
    <x v="10"/>
    <x v="82"/>
    <x v="83"/>
    <n v="79"/>
    <n v="378.99700000000001"/>
  </r>
  <r>
    <s v="2022"/>
    <x v="10"/>
    <s v="LS1"/>
    <x v="3"/>
    <x v="10"/>
    <x v="83"/>
    <x v="84"/>
    <n v="18"/>
    <n v="719.86300000000006"/>
  </r>
  <r>
    <s v="2022"/>
    <x v="10"/>
    <s v="LS1"/>
    <x v="3"/>
    <x v="10"/>
    <x v="84"/>
    <x v="85"/>
    <n v="19"/>
    <n v="2433.0010000000002"/>
  </r>
  <r>
    <s v="2022"/>
    <x v="10"/>
    <s v="LS1"/>
    <x v="3"/>
    <x v="10"/>
    <x v="85"/>
    <x v="86"/>
    <n v="8"/>
    <n v="126"/>
  </r>
  <r>
    <s v="2022"/>
    <x v="10"/>
    <s v="LS1"/>
    <x v="3"/>
    <x v="10"/>
    <x v="86"/>
    <x v="87"/>
    <n v="594"/>
    <n v="4155.4830000000002"/>
  </r>
  <r>
    <s v="2022"/>
    <x v="10"/>
    <s v="LS1"/>
    <x v="3"/>
    <x v="10"/>
    <x v="87"/>
    <x v="88"/>
    <n v="1198"/>
    <n v="30345.617999999999"/>
  </r>
  <r>
    <s v="2022"/>
    <x v="10"/>
    <s v="LS1"/>
    <x v="3"/>
    <x v="10"/>
    <x v="88"/>
    <x v="89"/>
    <n v="1214"/>
    <n v="13730.784"/>
  </r>
  <r>
    <s v="2022"/>
    <x v="10"/>
    <s v="LS1"/>
    <x v="3"/>
    <x v="10"/>
    <x v="89"/>
    <x v="90"/>
    <n v="512"/>
    <n v="3761.5129999999999"/>
  </r>
  <r>
    <s v="2022"/>
    <x v="10"/>
    <s v="LS1"/>
    <x v="3"/>
    <x v="10"/>
    <x v="90"/>
    <x v="91"/>
    <n v="110"/>
    <n v="1423.3810000000001"/>
  </r>
  <r>
    <s v="2022"/>
    <x v="10"/>
    <s v="LS1"/>
    <x v="3"/>
    <x v="10"/>
    <x v="91"/>
    <x v="92"/>
    <n v="5"/>
    <n v="338.99400000000003"/>
  </r>
  <r>
    <s v="2022"/>
    <x v="10"/>
    <s v="LS1"/>
    <x v="3"/>
    <x v="10"/>
    <x v="92"/>
    <x v="93"/>
    <n v="8"/>
    <n v="155.005"/>
  </r>
  <r>
    <s v="2022"/>
    <x v="10"/>
    <s v="LS1"/>
    <x v="3"/>
    <x v="10"/>
    <x v="93"/>
    <x v="94"/>
    <n v="186"/>
    <n v="1584.9110000000001"/>
  </r>
  <r>
    <s v="2022"/>
    <x v="10"/>
    <s v="LS1"/>
    <x v="3"/>
    <x v="10"/>
    <x v="94"/>
    <x v="95"/>
    <n v="4"/>
    <n v="47"/>
  </r>
  <r>
    <s v="2022"/>
    <x v="10"/>
    <s v="LS1"/>
    <x v="3"/>
    <x v="10"/>
    <x v="95"/>
    <x v="96"/>
    <n v="9"/>
    <n v="22"/>
  </r>
  <r>
    <s v="2022"/>
    <x v="10"/>
    <s v="LS1"/>
    <x v="3"/>
    <x v="10"/>
    <x v="96"/>
    <x v="97"/>
    <n v="661"/>
    <n v="18252.850999999999"/>
  </r>
  <r>
    <s v="2022"/>
    <x v="10"/>
    <s v="LS1"/>
    <x v="3"/>
    <x v="10"/>
    <x v="97"/>
    <x v="98"/>
    <n v="14"/>
    <n v="116.995"/>
  </r>
  <r>
    <s v="2022"/>
    <x v="10"/>
    <s v="LS1"/>
    <x v="3"/>
    <x v="10"/>
    <x v="98"/>
    <x v="99"/>
    <n v="133"/>
    <n v="3389.0030000000002"/>
  </r>
  <r>
    <s v="2022"/>
    <x v="10"/>
    <s v="LS1"/>
    <x v="3"/>
    <x v="10"/>
    <x v="99"/>
    <x v="100"/>
    <n v="17"/>
    <n v="140"/>
  </r>
  <r>
    <s v="2022"/>
    <x v="10"/>
    <s v="LS1"/>
    <x v="3"/>
    <x v="10"/>
    <x v="100"/>
    <x v="101"/>
    <n v="19"/>
    <n v="148"/>
  </r>
  <r>
    <s v="2022"/>
    <x v="10"/>
    <s v="LS1"/>
    <x v="3"/>
    <x v="10"/>
    <x v="101"/>
    <x v="102"/>
    <n v="2"/>
    <n v="48"/>
  </r>
  <r>
    <s v="2022"/>
    <x v="10"/>
    <s v="LS1"/>
    <x v="3"/>
    <x v="10"/>
    <x v="102"/>
    <x v="103"/>
    <n v="351"/>
    <n v="4001.143"/>
  </r>
  <r>
    <s v="2022"/>
    <x v="10"/>
    <s v="LS1"/>
    <x v="3"/>
    <x v="10"/>
    <x v="103"/>
    <x v="104"/>
    <n v="45"/>
    <n v="855.00099999999998"/>
  </r>
  <r>
    <s v="2022"/>
    <x v="10"/>
    <s v="LS1"/>
    <x v="3"/>
    <x v="10"/>
    <x v="104"/>
    <x v="105"/>
    <n v="40"/>
    <n v="522.09900000000005"/>
  </r>
  <r>
    <s v="2022"/>
    <x v="10"/>
    <s v="LS1"/>
    <x v="3"/>
    <x v="10"/>
    <x v="105"/>
    <x v="106"/>
    <n v="583"/>
    <n v="5709.5230000000001"/>
  </r>
  <r>
    <s v="2022"/>
    <x v="10"/>
    <s v="LS1"/>
    <x v="3"/>
    <x v="10"/>
    <x v="106"/>
    <x v="107"/>
    <n v="761"/>
    <n v="17015.506000000001"/>
  </r>
  <r>
    <s v="2022"/>
    <x v="10"/>
    <s v="LS1"/>
    <x v="4"/>
    <x v="0"/>
    <x v="107"/>
    <x v="108"/>
    <n v="1"/>
    <n v="0"/>
  </r>
  <r>
    <s v="2022"/>
    <x v="10"/>
    <s v="LS1"/>
    <x v="4"/>
    <x v="0"/>
    <x v="108"/>
    <x v="109"/>
    <n v="3"/>
    <n v="0"/>
  </r>
  <r>
    <s v="2022"/>
    <x v="10"/>
    <s v="LS1"/>
    <x v="4"/>
    <x v="0"/>
    <x v="109"/>
    <x v="110"/>
    <n v="1"/>
    <n v="0"/>
  </r>
  <r>
    <s v="2022"/>
    <x v="10"/>
    <s v="LS1"/>
    <x v="4"/>
    <x v="0"/>
    <x v="110"/>
    <x v="111"/>
    <n v="5"/>
    <n v="1"/>
  </r>
  <r>
    <s v="2022"/>
    <x v="10"/>
    <s v="LS1"/>
    <x v="4"/>
    <x v="0"/>
    <x v="111"/>
    <x v="112"/>
    <n v="1"/>
    <n v="0"/>
  </r>
  <r>
    <s v="2022"/>
    <x v="10"/>
    <s v="LS1"/>
    <x v="4"/>
    <x v="0"/>
    <x v="112"/>
    <x v="113"/>
    <n v="5"/>
    <n v="0"/>
  </r>
  <r>
    <s v="2022"/>
    <x v="10"/>
    <s v="LS1"/>
    <x v="4"/>
    <x v="0"/>
    <x v="113"/>
    <x v="114"/>
    <n v="1"/>
    <n v="0"/>
  </r>
  <r>
    <s v="2022"/>
    <x v="10"/>
    <s v="LS1"/>
    <x v="4"/>
    <x v="0"/>
    <x v="114"/>
    <x v="115"/>
    <n v="2"/>
    <n v="0"/>
  </r>
  <r>
    <s v="2022"/>
    <x v="10"/>
    <s v="LS1"/>
    <x v="4"/>
    <x v="0"/>
    <x v="115"/>
    <x v="116"/>
    <n v="1"/>
    <n v="0"/>
  </r>
  <r>
    <s v="2022"/>
    <x v="10"/>
    <s v="LS1"/>
    <x v="4"/>
    <x v="2"/>
    <x v="116"/>
    <x v="117"/>
    <n v="8"/>
    <n v="23.001000000000001"/>
  </r>
  <r>
    <s v="2022"/>
    <x v="10"/>
    <s v="LS1"/>
    <x v="4"/>
    <x v="2"/>
    <x v="138"/>
    <x v="139"/>
    <n v="1"/>
    <n v="1"/>
  </r>
  <r>
    <s v="2022"/>
    <x v="10"/>
    <s v="LS1"/>
    <x v="4"/>
    <x v="2"/>
    <x v="117"/>
    <x v="118"/>
    <n v="46"/>
    <n v="36.996000000000002"/>
  </r>
  <r>
    <s v="2022"/>
    <x v="10"/>
    <s v="LS1"/>
    <x v="4"/>
    <x v="2"/>
    <x v="118"/>
    <x v="119"/>
    <n v="3"/>
    <n v="8"/>
  </r>
  <r>
    <s v="2022"/>
    <x v="10"/>
    <s v="LS1"/>
    <x v="4"/>
    <x v="2"/>
    <x v="119"/>
    <x v="120"/>
    <n v="3"/>
    <n v="1"/>
  </r>
  <r>
    <s v="2022"/>
    <x v="10"/>
    <s v="LS1"/>
    <x v="4"/>
    <x v="2"/>
    <x v="120"/>
    <x v="121"/>
    <n v="4"/>
    <n v="3"/>
  </r>
  <r>
    <s v="2022"/>
    <x v="10"/>
    <s v="LS1"/>
    <x v="4"/>
    <x v="2"/>
    <x v="121"/>
    <x v="122"/>
    <n v="23"/>
    <n v="13.000999999999999"/>
  </r>
  <r>
    <s v="2022"/>
    <x v="10"/>
    <s v="LS1"/>
    <x v="4"/>
    <x v="2"/>
    <x v="122"/>
    <x v="123"/>
    <n v="7"/>
    <n v="46"/>
  </r>
  <r>
    <s v="2022"/>
    <x v="10"/>
    <s v="LS1"/>
    <x v="4"/>
    <x v="2"/>
    <x v="123"/>
    <x v="124"/>
    <n v="1"/>
    <n v="0"/>
  </r>
  <r>
    <s v="2022"/>
    <x v="10"/>
    <s v="LS1"/>
    <x v="4"/>
    <x v="2"/>
    <x v="137"/>
    <x v="138"/>
    <n v="2"/>
    <n v="0.996"/>
  </r>
  <r>
    <s v="2022"/>
    <x v="10"/>
    <s v="LS1"/>
    <x v="4"/>
    <x v="2"/>
    <x v="124"/>
    <x v="125"/>
    <n v="25"/>
    <n v="43.000999999999998"/>
  </r>
  <r>
    <s v="2022"/>
    <x v="10"/>
    <s v="LS1"/>
    <x v="4"/>
    <x v="3"/>
    <x v="125"/>
    <x v="126"/>
    <n v="1"/>
    <n v="4"/>
  </r>
  <r>
    <s v="2022"/>
    <x v="10"/>
    <s v="LS1"/>
    <x v="4"/>
    <x v="3"/>
    <x v="126"/>
    <x v="127"/>
    <n v="1"/>
    <n v="13"/>
  </r>
  <r>
    <s v="2022"/>
    <x v="10"/>
    <s v="LS1"/>
    <x v="4"/>
    <x v="3"/>
    <x v="127"/>
    <x v="128"/>
    <n v="3"/>
    <n v="1"/>
  </r>
  <r>
    <s v="2022"/>
    <x v="10"/>
    <s v="LS1"/>
    <x v="4"/>
    <x v="3"/>
    <x v="128"/>
    <x v="129"/>
    <n v="2"/>
    <n v="1"/>
  </r>
  <r>
    <s v="2022"/>
    <x v="10"/>
    <s v="LS1"/>
    <x v="4"/>
    <x v="3"/>
    <x v="129"/>
    <x v="130"/>
    <n v="1"/>
    <n v="4"/>
  </r>
  <r>
    <s v="2022"/>
    <x v="10"/>
    <s v="LS1"/>
    <x v="4"/>
    <x v="4"/>
    <x v="130"/>
    <x v="131"/>
    <n v="8"/>
    <n v="0"/>
  </r>
  <r>
    <s v="2022"/>
    <x v="10"/>
    <s v="LS1"/>
    <x v="4"/>
    <x v="4"/>
    <x v="131"/>
    <x v="132"/>
    <n v="7"/>
    <n v="2"/>
  </r>
  <r>
    <s v="2022"/>
    <x v="10"/>
    <s v="LS1"/>
    <x v="4"/>
    <x v="4"/>
    <x v="132"/>
    <x v="133"/>
    <n v="1"/>
    <n v="0"/>
  </r>
  <r>
    <s v="2022"/>
    <x v="10"/>
    <s v="LS1"/>
    <x v="4"/>
    <x v="4"/>
    <x v="133"/>
    <x v="134"/>
    <n v="1"/>
    <n v="0"/>
  </r>
  <r>
    <s v="2022"/>
    <x v="10"/>
    <s v="LS1"/>
    <x v="4"/>
    <x v="4"/>
    <x v="134"/>
    <x v="135"/>
    <n v="2"/>
    <n v="0"/>
  </r>
  <r>
    <s v="2022"/>
    <x v="10"/>
    <s v="LS1"/>
    <x v="4"/>
    <x v="4"/>
    <x v="139"/>
    <x v="140"/>
    <n v="1"/>
    <n v="0"/>
  </r>
  <r>
    <s v="2022"/>
    <x v="10"/>
    <s v="LS1"/>
    <x v="4"/>
    <x v="4"/>
    <x v="135"/>
    <x v="136"/>
    <n v="1"/>
    <n v="0"/>
  </r>
  <r>
    <s v="2022"/>
    <x v="10"/>
    <s v="LS1"/>
    <x v="4"/>
    <x v="4"/>
    <x v="136"/>
    <x v="137"/>
    <n v="4"/>
    <n v="0"/>
  </r>
  <r>
    <s v="2022"/>
    <x v="10"/>
    <s v="LS2"/>
    <x v="1"/>
    <x v="6"/>
    <x v="71"/>
    <x v="71"/>
    <n v="22"/>
    <m/>
  </r>
  <r>
    <s v="2022"/>
    <x v="10"/>
    <s v="LS2"/>
    <x v="5"/>
    <x v="11"/>
    <x v="71"/>
    <x v="71"/>
    <n v="22"/>
    <m/>
  </r>
  <r>
    <s v="2022"/>
    <x v="11"/>
    <s v="LS1"/>
    <x v="0"/>
    <x v="0"/>
    <x v="0"/>
    <x v="0"/>
    <n v="349"/>
    <n v="2027.3040000000001"/>
  </r>
  <r>
    <s v="2022"/>
    <x v="11"/>
    <s v="LS1"/>
    <x v="0"/>
    <x v="0"/>
    <x v="1"/>
    <x v="1"/>
    <n v="15056"/>
    <n v="2372.8150000000001"/>
  </r>
  <r>
    <s v="2022"/>
    <x v="11"/>
    <s v="LS1"/>
    <x v="0"/>
    <x v="0"/>
    <x v="2"/>
    <x v="2"/>
    <n v="127"/>
    <n v="831.678"/>
  </r>
  <r>
    <s v="2022"/>
    <x v="11"/>
    <s v="LS1"/>
    <x v="0"/>
    <x v="0"/>
    <x v="3"/>
    <x v="3"/>
    <n v="1"/>
    <n v="0"/>
  </r>
  <r>
    <s v="2022"/>
    <x v="11"/>
    <s v="LS1"/>
    <x v="0"/>
    <x v="0"/>
    <x v="4"/>
    <x v="4"/>
    <n v="631"/>
    <n v="4295.66"/>
  </r>
  <r>
    <s v="2022"/>
    <x v="11"/>
    <s v="LS1"/>
    <x v="0"/>
    <x v="0"/>
    <x v="5"/>
    <x v="5"/>
    <n v="93"/>
    <n v="17.001000000000001"/>
  </r>
  <r>
    <s v="2022"/>
    <x v="11"/>
    <s v="LS1"/>
    <x v="0"/>
    <x v="0"/>
    <x v="6"/>
    <x v="6"/>
    <n v="4576"/>
    <n v="896.30399999999997"/>
  </r>
  <r>
    <s v="2022"/>
    <x v="11"/>
    <s v="LS1"/>
    <x v="0"/>
    <x v="0"/>
    <x v="7"/>
    <x v="7"/>
    <n v="3357"/>
    <n v="917.05100000000004"/>
  </r>
  <r>
    <s v="2022"/>
    <x v="11"/>
    <s v="LS1"/>
    <x v="0"/>
    <x v="0"/>
    <x v="8"/>
    <x v="8"/>
    <n v="540"/>
    <n v="123.271"/>
  </r>
  <r>
    <s v="2022"/>
    <x v="11"/>
    <s v="LS1"/>
    <x v="0"/>
    <x v="0"/>
    <x v="9"/>
    <x v="9"/>
    <n v="99"/>
    <n v="15.192"/>
  </r>
  <r>
    <s v="2022"/>
    <x v="11"/>
    <s v="LS1"/>
    <x v="0"/>
    <x v="0"/>
    <x v="10"/>
    <x v="10"/>
    <n v="3260"/>
    <n v="670.95299999999997"/>
  </r>
  <r>
    <s v="2022"/>
    <x v="11"/>
    <s v="LS1"/>
    <x v="0"/>
    <x v="0"/>
    <x v="11"/>
    <x v="11"/>
    <n v="862"/>
    <n v="255.33199999999999"/>
  </r>
  <r>
    <s v="2022"/>
    <x v="11"/>
    <s v="LS1"/>
    <x v="0"/>
    <x v="0"/>
    <x v="12"/>
    <x v="12"/>
    <n v="75"/>
    <n v="37.003"/>
  </r>
  <r>
    <s v="2022"/>
    <x v="11"/>
    <s v="LS1"/>
    <x v="0"/>
    <x v="0"/>
    <x v="13"/>
    <x v="13"/>
    <n v="118"/>
    <n v="38.950000000000003"/>
  </r>
  <r>
    <s v="2022"/>
    <x v="11"/>
    <s v="LS1"/>
    <x v="0"/>
    <x v="0"/>
    <x v="14"/>
    <x v="14"/>
    <n v="4246"/>
    <n v="482.14499999999998"/>
  </r>
  <r>
    <s v="2022"/>
    <x v="11"/>
    <s v="LS1"/>
    <x v="0"/>
    <x v="0"/>
    <x v="15"/>
    <x v="15"/>
    <n v="47"/>
    <n v="1"/>
  </r>
  <r>
    <s v="2022"/>
    <x v="11"/>
    <s v="LS1"/>
    <x v="0"/>
    <x v="0"/>
    <x v="16"/>
    <x v="16"/>
    <n v="318"/>
    <n v="118.72499999999999"/>
  </r>
  <r>
    <s v="2022"/>
    <x v="11"/>
    <s v="LS1"/>
    <x v="0"/>
    <x v="0"/>
    <x v="17"/>
    <x v="17"/>
    <n v="7273"/>
    <n v="902.529"/>
  </r>
  <r>
    <s v="2022"/>
    <x v="11"/>
    <s v="LS1"/>
    <x v="0"/>
    <x v="1"/>
    <x v="18"/>
    <x v="18"/>
    <n v="1"/>
    <n v="24"/>
  </r>
  <r>
    <s v="2022"/>
    <x v="11"/>
    <s v="LS1"/>
    <x v="0"/>
    <x v="2"/>
    <x v="19"/>
    <x v="19"/>
    <n v="4787"/>
    <n v="15002.344999999999"/>
  </r>
  <r>
    <s v="2022"/>
    <x v="11"/>
    <s v="LS1"/>
    <x v="0"/>
    <x v="2"/>
    <x v="20"/>
    <x v="20"/>
    <n v="372"/>
    <n v="2186.136"/>
  </r>
  <r>
    <s v="2022"/>
    <x v="11"/>
    <s v="LS1"/>
    <x v="0"/>
    <x v="2"/>
    <x v="21"/>
    <x v="21"/>
    <n v="18"/>
    <n v="104"/>
  </r>
  <r>
    <s v="2022"/>
    <x v="11"/>
    <s v="LS1"/>
    <x v="0"/>
    <x v="2"/>
    <x v="22"/>
    <x v="22"/>
    <n v="3272"/>
    <n v="17245.234"/>
  </r>
  <r>
    <s v="2022"/>
    <x v="11"/>
    <s v="LS1"/>
    <x v="0"/>
    <x v="2"/>
    <x v="23"/>
    <x v="23"/>
    <n v="3485"/>
    <n v="14352.583000000001"/>
  </r>
  <r>
    <s v="2022"/>
    <x v="11"/>
    <s v="LS1"/>
    <x v="0"/>
    <x v="2"/>
    <x v="24"/>
    <x v="24"/>
    <n v="1512"/>
    <n v="3153.2449999999999"/>
  </r>
  <r>
    <s v="2022"/>
    <x v="11"/>
    <s v="LS1"/>
    <x v="0"/>
    <x v="2"/>
    <x v="25"/>
    <x v="25"/>
    <n v="129"/>
    <n v="613.52099999999996"/>
  </r>
  <r>
    <s v="2022"/>
    <x v="11"/>
    <s v="LS1"/>
    <x v="0"/>
    <x v="2"/>
    <x v="26"/>
    <x v="26"/>
    <n v="580"/>
    <n v="4208.9669999999996"/>
  </r>
  <r>
    <s v="2022"/>
    <x v="11"/>
    <s v="LS1"/>
    <x v="0"/>
    <x v="2"/>
    <x v="27"/>
    <x v="27"/>
    <n v="590"/>
    <n v="1235.7449999999999"/>
  </r>
  <r>
    <s v="2022"/>
    <x v="11"/>
    <s v="LS1"/>
    <x v="0"/>
    <x v="2"/>
    <x v="28"/>
    <x v="28"/>
    <n v="352"/>
    <n v="4251.741"/>
  </r>
  <r>
    <s v="2022"/>
    <x v="11"/>
    <s v="LS1"/>
    <x v="0"/>
    <x v="2"/>
    <x v="29"/>
    <x v="29"/>
    <n v="9962"/>
    <n v="14837.802"/>
  </r>
  <r>
    <s v="2022"/>
    <x v="11"/>
    <s v="LS1"/>
    <x v="0"/>
    <x v="2"/>
    <x v="30"/>
    <x v="30"/>
    <n v="620"/>
    <n v="2393.614"/>
  </r>
  <r>
    <s v="2022"/>
    <x v="11"/>
    <s v="LS1"/>
    <x v="0"/>
    <x v="2"/>
    <x v="31"/>
    <x v="31"/>
    <n v="20"/>
    <n v="51.002000000000002"/>
  </r>
  <r>
    <s v="2022"/>
    <x v="11"/>
    <s v="LS1"/>
    <x v="0"/>
    <x v="2"/>
    <x v="32"/>
    <x v="32"/>
    <n v="150"/>
    <n v="1640.6289999999999"/>
  </r>
  <r>
    <s v="2022"/>
    <x v="11"/>
    <s v="LS1"/>
    <x v="0"/>
    <x v="2"/>
    <x v="33"/>
    <x v="33"/>
    <n v="413"/>
    <n v="6457.0879999999997"/>
  </r>
  <r>
    <s v="2022"/>
    <x v="11"/>
    <s v="LS1"/>
    <x v="0"/>
    <x v="2"/>
    <x v="34"/>
    <x v="34"/>
    <n v="15203"/>
    <n v="89965.729000000007"/>
  </r>
  <r>
    <s v="2022"/>
    <x v="11"/>
    <s v="LS1"/>
    <x v="0"/>
    <x v="2"/>
    <x v="35"/>
    <x v="35"/>
    <n v="1073"/>
    <n v="20866.582999999999"/>
  </r>
  <r>
    <s v="2022"/>
    <x v="11"/>
    <s v="LS1"/>
    <x v="0"/>
    <x v="2"/>
    <x v="36"/>
    <x v="36"/>
    <n v="13"/>
    <n v="59.091000000000001"/>
  </r>
  <r>
    <s v="2022"/>
    <x v="11"/>
    <s v="LS1"/>
    <x v="0"/>
    <x v="2"/>
    <x v="37"/>
    <x v="37"/>
    <n v="34"/>
    <n v="551.99900000000002"/>
  </r>
  <r>
    <s v="2022"/>
    <x v="11"/>
    <s v="LS1"/>
    <x v="0"/>
    <x v="2"/>
    <x v="38"/>
    <x v="38"/>
    <n v="351"/>
    <n v="3926.2139999999999"/>
  </r>
  <r>
    <s v="2022"/>
    <x v="11"/>
    <s v="LS1"/>
    <x v="0"/>
    <x v="2"/>
    <x v="39"/>
    <x v="39"/>
    <n v="139"/>
    <n v="2254.0120000000002"/>
  </r>
  <r>
    <s v="2022"/>
    <x v="11"/>
    <s v="LS1"/>
    <x v="0"/>
    <x v="3"/>
    <x v="40"/>
    <x v="40"/>
    <n v="15"/>
    <n v="178.37700000000001"/>
  </r>
  <r>
    <s v="2022"/>
    <x v="11"/>
    <s v="LS1"/>
    <x v="0"/>
    <x v="3"/>
    <x v="41"/>
    <x v="41"/>
    <n v="21"/>
    <n v="24.004000000000001"/>
  </r>
  <r>
    <s v="2022"/>
    <x v="11"/>
    <s v="LS1"/>
    <x v="0"/>
    <x v="3"/>
    <x v="42"/>
    <x v="42"/>
    <n v="296"/>
    <n v="2349.527"/>
  </r>
  <r>
    <s v="2022"/>
    <x v="11"/>
    <s v="LS1"/>
    <x v="0"/>
    <x v="3"/>
    <x v="43"/>
    <x v="43"/>
    <n v="44"/>
    <n v="188"/>
  </r>
  <r>
    <s v="2022"/>
    <x v="11"/>
    <s v="LS1"/>
    <x v="0"/>
    <x v="3"/>
    <x v="44"/>
    <x v="44"/>
    <n v="146"/>
    <n v="441.82900000000001"/>
  </r>
  <r>
    <s v="2022"/>
    <x v="11"/>
    <s v="LS1"/>
    <x v="0"/>
    <x v="3"/>
    <x v="45"/>
    <x v="45"/>
    <n v="19"/>
    <n v="33.006999999999998"/>
  </r>
  <r>
    <s v="2022"/>
    <x v="11"/>
    <s v="LS1"/>
    <x v="0"/>
    <x v="3"/>
    <x v="46"/>
    <x v="46"/>
    <n v="121"/>
    <n v="703.005"/>
  </r>
  <r>
    <s v="2022"/>
    <x v="11"/>
    <s v="LS1"/>
    <x v="0"/>
    <x v="3"/>
    <x v="47"/>
    <x v="47"/>
    <n v="243"/>
    <n v="2117.799"/>
  </r>
  <r>
    <s v="2022"/>
    <x v="11"/>
    <s v="LS1"/>
    <x v="0"/>
    <x v="3"/>
    <x v="48"/>
    <x v="48"/>
    <n v="107"/>
    <n v="219.423"/>
  </r>
  <r>
    <s v="2022"/>
    <x v="11"/>
    <s v="LS1"/>
    <x v="0"/>
    <x v="3"/>
    <x v="49"/>
    <x v="49"/>
    <n v="13"/>
    <n v="57.002000000000002"/>
  </r>
  <r>
    <s v="2022"/>
    <x v="11"/>
    <s v="LS1"/>
    <x v="0"/>
    <x v="3"/>
    <x v="50"/>
    <x v="50"/>
    <n v="631"/>
    <n v="5738.1729999999998"/>
  </r>
  <r>
    <s v="2022"/>
    <x v="11"/>
    <s v="LS1"/>
    <x v="0"/>
    <x v="3"/>
    <x v="51"/>
    <x v="51"/>
    <n v="15"/>
    <n v="19"/>
  </r>
  <r>
    <s v="2022"/>
    <x v="11"/>
    <s v="LS1"/>
    <x v="0"/>
    <x v="3"/>
    <x v="52"/>
    <x v="52"/>
    <n v="420"/>
    <n v="1288.857"/>
  </r>
  <r>
    <s v="2022"/>
    <x v="11"/>
    <s v="LS1"/>
    <x v="0"/>
    <x v="3"/>
    <x v="53"/>
    <x v="53"/>
    <n v="606"/>
    <n v="1513.5740000000001"/>
  </r>
  <r>
    <s v="2022"/>
    <x v="11"/>
    <s v="LS1"/>
    <x v="0"/>
    <x v="3"/>
    <x v="54"/>
    <x v="54"/>
    <n v="37"/>
    <n v="663.4"/>
  </r>
  <r>
    <s v="2022"/>
    <x v="11"/>
    <s v="LS1"/>
    <x v="0"/>
    <x v="3"/>
    <x v="55"/>
    <x v="55"/>
    <n v="137"/>
    <n v="3151.5680000000002"/>
  </r>
  <r>
    <s v="2022"/>
    <x v="11"/>
    <s v="LS1"/>
    <x v="0"/>
    <x v="3"/>
    <x v="56"/>
    <x v="56"/>
    <n v="66"/>
    <n v="1123.105"/>
  </r>
  <r>
    <s v="2022"/>
    <x v="11"/>
    <s v="LS1"/>
    <x v="0"/>
    <x v="4"/>
    <x v="57"/>
    <x v="57"/>
    <n v="748"/>
    <n v="82.492000000000004"/>
  </r>
  <r>
    <s v="2022"/>
    <x v="11"/>
    <s v="LS1"/>
    <x v="0"/>
    <x v="4"/>
    <x v="58"/>
    <x v="58"/>
    <n v="614"/>
    <n v="125.152"/>
  </r>
  <r>
    <s v="2022"/>
    <x v="11"/>
    <s v="LS1"/>
    <x v="0"/>
    <x v="4"/>
    <x v="59"/>
    <x v="59"/>
    <n v="7"/>
    <n v="1"/>
  </r>
  <r>
    <s v="2022"/>
    <x v="11"/>
    <s v="LS1"/>
    <x v="0"/>
    <x v="4"/>
    <x v="60"/>
    <x v="60"/>
    <n v="17"/>
    <n v="20.097000000000001"/>
  </r>
  <r>
    <s v="2022"/>
    <x v="11"/>
    <s v="LS1"/>
    <x v="0"/>
    <x v="4"/>
    <x v="61"/>
    <x v="61"/>
    <n v="3"/>
    <n v="0"/>
  </r>
  <r>
    <s v="2022"/>
    <x v="11"/>
    <s v="LS1"/>
    <x v="0"/>
    <x v="4"/>
    <x v="62"/>
    <x v="62"/>
    <n v="45"/>
    <n v="91.784999999999997"/>
  </r>
  <r>
    <s v="2022"/>
    <x v="11"/>
    <s v="LS1"/>
    <x v="0"/>
    <x v="4"/>
    <x v="63"/>
    <x v="63"/>
    <n v="65"/>
    <n v="170.83099999999999"/>
  </r>
  <r>
    <s v="2022"/>
    <x v="11"/>
    <s v="LS1"/>
    <x v="0"/>
    <x v="4"/>
    <x v="64"/>
    <x v="64"/>
    <n v="3"/>
    <n v="0"/>
  </r>
  <r>
    <s v="2022"/>
    <x v="11"/>
    <s v="LS1"/>
    <x v="0"/>
    <x v="4"/>
    <x v="65"/>
    <x v="65"/>
    <n v="40"/>
    <n v="2"/>
  </r>
  <r>
    <s v="2022"/>
    <x v="11"/>
    <s v="LS1"/>
    <x v="0"/>
    <x v="4"/>
    <x v="66"/>
    <x v="66"/>
    <n v="42"/>
    <n v="8"/>
  </r>
  <r>
    <s v="2022"/>
    <x v="11"/>
    <s v="LS1"/>
    <x v="0"/>
    <x v="4"/>
    <x v="67"/>
    <x v="67"/>
    <n v="82"/>
    <n v="15.004"/>
  </r>
  <r>
    <s v="2022"/>
    <x v="11"/>
    <s v="LS1"/>
    <x v="0"/>
    <x v="4"/>
    <x v="68"/>
    <x v="68"/>
    <n v="208"/>
    <n v="15"/>
  </r>
  <r>
    <s v="2022"/>
    <x v="11"/>
    <s v="LS1"/>
    <x v="0"/>
    <x v="4"/>
    <x v="69"/>
    <x v="69"/>
    <n v="481"/>
    <n v="101.792"/>
  </r>
  <r>
    <s v="2022"/>
    <x v="11"/>
    <s v="LS1"/>
    <x v="0"/>
    <x v="4"/>
    <x v="70"/>
    <x v="70"/>
    <n v="538"/>
    <n v="93.406000000000006"/>
  </r>
  <r>
    <s v="2022"/>
    <x v="11"/>
    <s v="LS1"/>
    <x v="1"/>
    <x v="5"/>
    <x v="71"/>
    <x v="71"/>
    <n v="215"/>
    <m/>
  </r>
  <r>
    <s v="2022"/>
    <x v="11"/>
    <s v="LS1"/>
    <x v="1"/>
    <x v="6"/>
    <x v="71"/>
    <x v="71"/>
    <n v="39790"/>
    <m/>
  </r>
  <r>
    <s v="2022"/>
    <x v="11"/>
    <s v="LS1"/>
    <x v="2"/>
    <x v="7"/>
    <x v="72"/>
    <x v="72"/>
    <n v="43"/>
    <n v="280"/>
  </r>
  <r>
    <s v="2022"/>
    <x v="11"/>
    <s v="LS1"/>
    <x v="2"/>
    <x v="8"/>
    <x v="73"/>
    <x v="73"/>
    <n v="9"/>
    <n v="10"/>
  </r>
  <r>
    <s v="2022"/>
    <x v="11"/>
    <s v="LS1"/>
    <x v="3"/>
    <x v="9"/>
    <x v="74"/>
    <x v="74"/>
    <n v="33"/>
    <n v="27"/>
  </r>
  <r>
    <s v="2022"/>
    <x v="11"/>
    <s v="LS1"/>
    <x v="3"/>
    <x v="9"/>
    <x v="74"/>
    <x v="75"/>
    <n v="11208"/>
    <n v="16022.388999999999"/>
  </r>
  <r>
    <s v="2022"/>
    <x v="11"/>
    <s v="LS1"/>
    <x v="3"/>
    <x v="9"/>
    <x v="75"/>
    <x v="76"/>
    <n v="1233"/>
    <n v="4475.5550000000003"/>
  </r>
  <r>
    <s v="2022"/>
    <x v="11"/>
    <s v="LS1"/>
    <x v="3"/>
    <x v="9"/>
    <x v="76"/>
    <x v="77"/>
    <n v="6748"/>
    <n v="18614.7"/>
  </r>
  <r>
    <s v="2022"/>
    <x v="11"/>
    <s v="LS1"/>
    <x v="3"/>
    <x v="9"/>
    <x v="77"/>
    <x v="78"/>
    <n v="743"/>
    <n v="1648.107"/>
  </r>
  <r>
    <s v="2022"/>
    <x v="11"/>
    <s v="LS1"/>
    <x v="3"/>
    <x v="9"/>
    <x v="78"/>
    <x v="79"/>
    <n v="303"/>
    <n v="1094.8119999999999"/>
  </r>
  <r>
    <s v="2022"/>
    <x v="11"/>
    <s v="LS1"/>
    <x v="3"/>
    <x v="10"/>
    <x v="79"/>
    <x v="80"/>
    <n v="14"/>
    <n v="33.008000000000003"/>
  </r>
  <r>
    <s v="2022"/>
    <x v="11"/>
    <s v="LS1"/>
    <x v="3"/>
    <x v="10"/>
    <x v="80"/>
    <x v="81"/>
    <n v="27"/>
    <n v="84.2"/>
  </r>
  <r>
    <s v="2022"/>
    <x v="11"/>
    <s v="LS1"/>
    <x v="3"/>
    <x v="10"/>
    <x v="81"/>
    <x v="82"/>
    <n v="8"/>
    <n v="111.002"/>
  </r>
  <r>
    <s v="2022"/>
    <x v="11"/>
    <s v="LS1"/>
    <x v="3"/>
    <x v="10"/>
    <x v="82"/>
    <x v="83"/>
    <n v="79"/>
    <n v="374"/>
  </r>
  <r>
    <s v="2022"/>
    <x v="11"/>
    <s v="LS1"/>
    <x v="3"/>
    <x v="10"/>
    <x v="83"/>
    <x v="84"/>
    <n v="18"/>
    <n v="717.43799999999999"/>
  </r>
  <r>
    <s v="2022"/>
    <x v="11"/>
    <s v="LS1"/>
    <x v="3"/>
    <x v="10"/>
    <x v="84"/>
    <x v="85"/>
    <n v="19"/>
    <n v="2434.029"/>
  </r>
  <r>
    <s v="2022"/>
    <x v="11"/>
    <s v="LS1"/>
    <x v="3"/>
    <x v="10"/>
    <x v="85"/>
    <x v="86"/>
    <n v="8"/>
    <n v="126"/>
  </r>
  <r>
    <s v="2022"/>
    <x v="11"/>
    <s v="LS1"/>
    <x v="3"/>
    <x v="10"/>
    <x v="86"/>
    <x v="87"/>
    <n v="594"/>
    <n v="4143.9650000000001"/>
  </r>
  <r>
    <s v="2022"/>
    <x v="11"/>
    <s v="LS1"/>
    <x v="3"/>
    <x v="10"/>
    <x v="87"/>
    <x v="88"/>
    <n v="1198"/>
    <n v="30321.561000000002"/>
  </r>
  <r>
    <s v="2022"/>
    <x v="11"/>
    <s v="LS1"/>
    <x v="3"/>
    <x v="10"/>
    <x v="88"/>
    <x v="89"/>
    <n v="1218"/>
    <n v="13763.483"/>
  </r>
  <r>
    <s v="2022"/>
    <x v="11"/>
    <s v="LS1"/>
    <x v="3"/>
    <x v="10"/>
    <x v="89"/>
    <x v="90"/>
    <n v="512"/>
    <n v="3762.7020000000002"/>
  </r>
  <r>
    <s v="2022"/>
    <x v="11"/>
    <s v="LS1"/>
    <x v="3"/>
    <x v="10"/>
    <x v="90"/>
    <x v="91"/>
    <n v="110"/>
    <n v="1424.011"/>
  </r>
  <r>
    <s v="2022"/>
    <x v="11"/>
    <s v="LS1"/>
    <x v="3"/>
    <x v="10"/>
    <x v="91"/>
    <x v="92"/>
    <n v="5"/>
    <n v="339.00900000000001"/>
  </r>
  <r>
    <s v="2022"/>
    <x v="11"/>
    <s v="LS1"/>
    <x v="3"/>
    <x v="10"/>
    <x v="92"/>
    <x v="93"/>
    <n v="8"/>
    <n v="155.875"/>
  </r>
  <r>
    <s v="2022"/>
    <x v="11"/>
    <s v="LS1"/>
    <x v="3"/>
    <x v="10"/>
    <x v="93"/>
    <x v="94"/>
    <n v="186"/>
    <n v="1599.0039999999999"/>
  </r>
  <r>
    <s v="2022"/>
    <x v="11"/>
    <s v="LS1"/>
    <x v="3"/>
    <x v="10"/>
    <x v="94"/>
    <x v="95"/>
    <n v="4"/>
    <n v="47.003"/>
  </r>
  <r>
    <s v="2022"/>
    <x v="11"/>
    <s v="LS1"/>
    <x v="3"/>
    <x v="10"/>
    <x v="95"/>
    <x v="96"/>
    <n v="9"/>
    <n v="22"/>
  </r>
  <r>
    <s v="2022"/>
    <x v="11"/>
    <s v="LS1"/>
    <x v="3"/>
    <x v="10"/>
    <x v="96"/>
    <x v="97"/>
    <n v="639"/>
    <n v="18360.948"/>
  </r>
  <r>
    <s v="2022"/>
    <x v="11"/>
    <s v="LS1"/>
    <x v="3"/>
    <x v="10"/>
    <x v="97"/>
    <x v="98"/>
    <n v="13"/>
    <n v="117"/>
  </r>
  <r>
    <s v="2022"/>
    <x v="11"/>
    <s v="LS1"/>
    <x v="3"/>
    <x v="10"/>
    <x v="98"/>
    <x v="99"/>
    <n v="133"/>
    <n v="3389"/>
  </r>
  <r>
    <s v="2022"/>
    <x v="11"/>
    <s v="LS1"/>
    <x v="3"/>
    <x v="10"/>
    <x v="99"/>
    <x v="100"/>
    <n v="17"/>
    <n v="140"/>
  </r>
  <r>
    <s v="2022"/>
    <x v="11"/>
    <s v="LS1"/>
    <x v="3"/>
    <x v="10"/>
    <x v="100"/>
    <x v="101"/>
    <n v="19"/>
    <n v="148.00200000000001"/>
  </r>
  <r>
    <s v="2022"/>
    <x v="11"/>
    <s v="LS1"/>
    <x v="3"/>
    <x v="10"/>
    <x v="101"/>
    <x v="102"/>
    <n v="2"/>
    <n v="48"/>
  </r>
  <r>
    <s v="2022"/>
    <x v="11"/>
    <s v="LS1"/>
    <x v="3"/>
    <x v="10"/>
    <x v="102"/>
    <x v="103"/>
    <n v="352"/>
    <n v="3986.0410000000002"/>
  </r>
  <r>
    <s v="2022"/>
    <x v="11"/>
    <s v="LS1"/>
    <x v="3"/>
    <x v="10"/>
    <x v="103"/>
    <x v="104"/>
    <n v="46"/>
    <n v="877.99800000000005"/>
  </r>
  <r>
    <s v="2022"/>
    <x v="11"/>
    <s v="LS1"/>
    <x v="3"/>
    <x v="10"/>
    <x v="104"/>
    <x v="105"/>
    <n v="40"/>
    <n v="522.00400000000002"/>
  </r>
  <r>
    <s v="2022"/>
    <x v="11"/>
    <s v="LS1"/>
    <x v="3"/>
    <x v="10"/>
    <x v="105"/>
    <x v="106"/>
    <n v="591"/>
    <n v="5732.232"/>
  </r>
  <r>
    <s v="2022"/>
    <x v="11"/>
    <s v="LS1"/>
    <x v="3"/>
    <x v="10"/>
    <x v="106"/>
    <x v="107"/>
    <n v="765"/>
    <n v="16960.774000000001"/>
  </r>
  <r>
    <s v="2022"/>
    <x v="11"/>
    <s v="LS1"/>
    <x v="4"/>
    <x v="0"/>
    <x v="107"/>
    <x v="108"/>
    <n v="1"/>
    <n v="0"/>
  </r>
  <r>
    <s v="2022"/>
    <x v="11"/>
    <s v="LS1"/>
    <x v="4"/>
    <x v="0"/>
    <x v="108"/>
    <x v="109"/>
    <n v="3"/>
    <n v="0"/>
  </r>
  <r>
    <s v="2022"/>
    <x v="11"/>
    <s v="LS1"/>
    <x v="4"/>
    <x v="0"/>
    <x v="109"/>
    <x v="110"/>
    <n v="1"/>
    <n v="0"/>
  </r>
  <r>
    <s v="2022"/>
    <x v="11"/>
    <s v="LS1"/>
    <x v="4"/>
    <x v="0"/>
    <x v="110"/>
    <x v="111"/>
    <n v="5"/>
    <n v="1"/>
  </r>
  <r>
    <s v="2022"/>
    <x v="11"/>
    <s v="LS1"/>
    <x v="4"/>
    <x v="0"/>
    <x v="111"/>
    <x v="112"/>
    <n v="1"/>
    <n v="0"/>
  </r>
  <r>
    <s v="2022"/>
    <x v="11"/>
    <s v="LS1"/>
    <x v="4"/>
    <x v="0"/>
    <x v="112"/>
    <x v="113"/>
    <n v="5"/>
    <n v="0"/>
  </r>
  <r>
    <s v="2022"/>
    <x v="11"/>
    <s v="LS1"/>
    <x v="4"/>
    <x v="0"/>
    <x v="113"/>
    <x v="114"/>
    <n v="1"/>
    <n v="0"/>
  </r>
  <r>
    <s v="2022"/>
    <x v="11"/>
    <s v="LS1"/>
    <x v="4"/>
    <x v="0"/>
    <x v="114"/>
    <x v="115"/>
    <n v="2"/>
    <n v="0"/>
  </r>
  <r>
    <s v="2022"/>
    <x v="11"/>
    <s v="LS1"/>
    <x v="4"/>
    <x v="0"/>
    <x v="115"/>
    <x v="116"/>
    <n v="1"/>
    <n v="0"/>
  </r>
  <r>
    <s v="2022"/>
    <x v="11"/>
    <s v="LS1"/>
    <x v="4"/>
    <x v="2"/>
    <x v="116"/>
    <x v="117"/>
    <n v="8"/>
    <n v="23.721"/>
  </r>
  <r>
    <s v="2022"/>
    <x v="11"/>
    <s v="LS1"/>
    <x v="4"/>
    <x v="2"/>
    <x v="138"/>
    <x v="139"/>
    <n v="1"/>
    <n v="1"/>
  </r>
  <r>
    <s v="2022"/>
    <x v="11"/>
    <s v="LS1"/>
    <x v="4"/>
    <x v="2"/>
    <x v="117"/>
    <x v="118"/>
    <n v="46"/>
    <n v="37.003"/>
  </r>
  <r>
    <s v="2022"/>
    <x v="11"/>
    <s v="LS1"/>
    <x v="4"/>
    <x v="2"/>
    <x v="118"/>
    <x v="119"/>
    <n v="3"/>
    <n v="8"/>
  </r>
  <r>
    <s v="2022"/>
    <x v="11"/>
    <s v="LS1"/>
    <x v="4"/>
    <x v="2"/>
    <x v="119"/>
    <x v="120"/>
    <n v="3"/>
    <n v="1"/>
  </r>
  <r>
    <s v="2022"/>
    <x v="11"/>
    <s v="LS1"/>
    <x v="4"/>
    <x v="2"/>
    <x v="120"/>
    <x v="121"/>
    <n v="5"/>
    <n v="3.7879999999999998"/>
  </r>
  <r>
    <s v="2022"/>
    <x v="11"/>
    <s v="LS1"/>
    <x v="4"/>
    <x v="2"/>
    <x v="121"/>
    <x v="122"/>
    <n v="23"/>
    <n v="13.002000000000001"/>
  </r>
  <r>
    <s v="2022"/>
    <x v="11"/>
    <s v="LS1"/>
    <x v="4"/>
    <x v="2"/>
    <x v="122"/>
    <x v="123"/>
    <n v="7"/>
    <n v="46"/>
  </r>
  <r>
    <s v="2022"/>
    <x v="11"/>
    <s v="LS1"/>
    <x v="4"/>
    <x v="2"/>
    <x v="123"/>
    <x v="124"/>
    <n v="1"/>
    <n v="0"/>
  </r>
  <r>
    <s v="2022"/>
    <x v="11"/>
    <s v="LS1"/>
    <x v="4"/>
    <x v="2"/>
    <x v="137"/>
    <x v="138"/>
    <n v="2"/>
    <n v="0.5"/>
  </r>
  <r>
    <s v="2022"/>
    <x v="11"/>
    <s v="LS1"/>
    <x v="4"/>
    <x v="2"/>
    <x v="124"/>
    <x v="125"/>
    <n v="25"/>
    <n v="43.005000000000003"/>
  </r>
  <r>
    <s v="2022"/>
    <x v="11"/>
    <s v="LS1"/>
    <x v="4"/>
    <x v="3"/>
    <x v="125"/>
    <x v="126"/>
    <n v="1"/>
    <n v="4"/>
  </r>
  <r>
    <s v="2022"/>
    <x v="11"/>
    <s v="LS1"/>
    <x v="4"/>
    <x v="3"/>
    <x v="126"/>
    <x v="127"/>
    <n v="1"/>
    <n v="13"/>
  </r>
  <r>
    <s v="2022"/>
    <x v="11"/>
    <s v="LS1"/>
    <x v="4"/>
    <x v="3"/>
    <x v="127"/>
    <x v="128"/>
    <n v="3"/>
    <n v="1"/>
  </r>
  <r>
    <s v="2022"/>
    <x v="11"/>
    <s v="LS1"/>
    <x v="4"/>
    <x v="3"/>
    <x v="128"/>
    <x v="129"/>
    <n v="2"/>
    <n v="1"/>
  </r>
  <r>
    <s v="2022"/>
    <x v="11"/>
    <s v="LS1"/>
    <x v="4"/>
    <x v="3"/>
    <x v="129"/>
    <x v="130"/>
    <n v="1"/>
    <n v="4.0010000000000003"/>
  </r>
  <r>
    <s v="2022"/>
    <x v="11"/>
    <s v="LS1"/>
    <x v="4"/>
    <x v="4"/>
    <x v="130"/>
    <x v="131"/>
    <n v="8"/>
    <n v="0"/>
  </r>
  <r>
    <s v="2022"/>
    <x v="11"/>
    <s v="LS1"/>
    <x v="4"/>
    <x v="4"/>
    <x v="131"/>
    <x v="132"/>
    <n v="7"/>
    <n v="2"/>
  </r>
  <r>
    <s v="2022"/>
    <x v="11"/>
    <s v="LS1"/>
    <x v="4"/>
    <x v="4"/>
    <x v="132"/>
    <x v="133"/>
    <n v="1"/>
    <n v="0"/>
  </r>
  <r>
    <s v="2022"/>
    <x v="11"/>
    <s v="LS1"/>
    <x v="4"/>
    <x v="4"/>
    <x v="133"/>
    <x v="134"/>
    <n v="1"/>
    <n v="0"/>
  </r>
  <r>
    <s v="2022"/>
    <x v="11"/>
    <s v="LS1"/>
    <x v="4"/>
    <x v="4"/>
    <x v="134"/>
    <x v="135"/>
    <n v="2"/>
    <n v="0"/>
  </r>
  <r>
    <s v="2022"/>
    <x v="11"/>
    <s v="LS1"/>
    <x v="4"/>
    <x v="4"/>
    <x v="139"/>
    <x v="140"/>
    <n v="1"/>
    <n v="0"/>
  </r>
  <r>
    <s v="2022"/>
    <x v="11"/>
    <s v="LS1"/>
    <x v="4"/>
    <x v="4"/>
    <x v="135"/>
    <x v="136"/>
    <n v="1"/>
    <n v="0"/>
  </r>
  <r>
    <s v="2022"/>
    <x v="11"/>
    <s v="LS1"/>
    <x v="4"/>
    <x v="4"/>
    <x v="136"/>
    <x v="137"/>
    <n v="4"/>
    <n v="0"/>
  </r>
  <r>
    <s v="2022"/>
    <x v="11"/>
    <s v="LS2"/>
    <x v="1"/>
    <x v="6"/>
    <x v="71"/>
    <x v="71"/>
    <n v="25"/>
    <m/>
  </r>
  <r>
    <s v="2022"/>
    <x v="11"/>
    <s v="LS2"/>
    <x v="5"/>
    <x v="11"/>
    <x v="71"/>
    <x v="71"/>
    <n v="25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1">
  <r>
    <s v="LS1"/>
    <x v="0"/>
    <x v="0"/>
    <x v="0"/>
    <x v="0"/>
    <n v="349"/>
    <n v="2027.3040000000001"/>
  </r>
  <r>
    <s v="LS1"/>
    <x v="0"/>
    <x v="0"/>
    <x v="1"/>
    <x v="1"/>
    <n v="15056"/>
    <n v="2372.8150000000001"/>
  </r>
  <r>
    <s v="LS1"/>
    <x v="0"/>
    <x v="0"/>
    <x v="2"/>
    <x v="2"/>
    <n v="127"/>
    <n v="831.678"/>
  </r>
  <r>
    <s v="LS1"/>
    <x v="0"/>
    <x v="0"/>
    <x v="3"/>
    <x v="3"/>
    <n v="1"/>
    <n v="0"/>
  </r>
  <r>
    <s v="LS1"/>
    <x v="0"/>
    <x v="0"/>
    <x v="4"/>
    <x v="4"/>
    <n v="631"/>
    <n v="4295.66"/>
  </r>
  <r>
    <s v="LS1"/>
    <x v="0"/>
    <x v="0"/>
    <x v="5"/>
    <x v="5"/>
    <n v="93"/>
    <n v="17.001000000000001"/>
  </r>
  <r>
    <s v="LS1"/>
    <x v="0"/>
    <x v="0"/>
    <x v="6"/>
    <x v="6"/>
    <n v="4576"/>
    <n v="896.30399999999997"/>
  </r>
  <r>
    <s v="LS1"/>
    <x v="0"/>
    <x v="0"/>
    <x v="7"/>
    <x v="7"/>
    <n v="3357"/>
    <n v="917.05100000000004"/>
  </r>
  <r>
    <s v="LS1"/>
    <x v="0"/>
    <x v="0"/>
    <x v="8"/>
    <x v="8"/>
    <n v="540"/>
    <n v="123.271"/>
  </r>
  <r>
    <s v="LS1"/>
    <x v="0"/>
    <x v="0"/>
    <x v="9"/>
    <x v="9"/>
    <n v="99"/>
    <n v="15.192"/>
  </r>
  <r>
    <s v="LS1"/>
    <x v="0"/>
    <x v="0"/>
    <x v="10"/>
    <x v="10"/>
    <n v="3260"/>
    <n v="670.95299999999997"/>
  </r>
  <r>
    <s v="LS1"/>
    <x v="0"/>
    <x v="0"/>
    <x v="11"/>
    <x v="11"/>
    <n v="862"/>
    <n v="255.33199999999999"/>
  </r>
  <r>
    <s v="LS1"/>
    <x v="0"/>
    <x v="0"/>
    <x v="12"/>
    <x v="12"/>
    <n v="75"/>
    <n v="37.003"/>
  </r>
  <r>
    <s v="LS1"/>
    <x v="0"/>
    <x v="0"/>
    <x v="13"/>
    <x v="13"/>
    <n v="118"/>
    <n v="38.950000000000003"/>
  </r>
  <r>
    <s v="LS1"/>
    <x v="0"/>
    <x v="0"/>
    <x v="14"/>
    <x v="14"/>
    <n v="4246"/>
    <n v="482.14499999999998"/>
  </r>
  <r>
    <s v="LS1"/>
    <x v="0"/>
    <x v="0"/>
    <x v="15"/>
    <x v="15"/>
    <n v="47"/>
    <n v="1"/>
  </r>
  <r>
    <s v="LS1"/>
    <x v="0"/>
    <x v="0"/>
    <x v="16"/>
    <x v="16"/>
    <n v="318"/>
    <n v="118.72499999999999"/>
  </r>
  <r>
    <s v="LS1"/>
    <x v="0"/>
    <x v="0"/>
    <x v="17"/>
    <x v="17"/>
    <n v="7273"/>
    <n v="902.529"/>
  </r>
  <r>
    <s v="LS1"/>
    <x v="0"/>
    <x v="1"/>
    <x v="18"/>
    <x v="18"/>
    <n v="1"/>
    <n v="24"/>
  </r>
  <r>
    <s v="LS1"/>
    <x v="0"/>
    <x v="2"/>
    <x v="19"/>
    <x v="19"/>
    <n v="4787"/>
    <n v="15002.344999999999"/>
  </r>
  <r>
    <s v="LS1"/>
    <x v="0"/>
    <x v="2"/>
    <x v="20"/>
    <x v="20"/>
    <n v="372"/>
    <n v="2186.136"/>
  </r>
  <r>
    <s v="LS1"/>
    <x v="0"/>
    <x v="2"/>
    <x v="21"/>
    <x v="21"/>
    <n v="18"/>
    <n v="104"/>
  </r>
  <r>
    <s v="LS1"/>
    <x v="0"/>
    <x v="2"/>
    <x v="22"/>
    <x v="22"/>
    <n v="3272"/>
    <n v="17245.234"/>
  </r>
  <r>
    <s v="LS1"/>
    <x v="0"/>
    <x v="2"/>
    <x v="23"/>
    <x v="23"/>
    <n v="3485"/>
    <n v="14352.583000000001"/>
  </r>
  <r>
    <s v="LS1"/>
    <x v="0"/>
    <x v="2"/>
    <x v="24"/>
    <x v="24"/>
    <n v="1512"/>
    <n v="3153.2449999999999"/>
  </r>
  <r>
    <s v="LS1"/>
    <x v="0"/>
    <x v="2"/>
    <x v="25"/>
    <x v="25"/>
    <n v="129"/>
    <n v="613.52099999999996"/>
  </r>
  <r>
    <s v="LS1"/>
    <x v="0"/>
    <x v="2"/>
    <x v="26"/>
    <x v="26"/>
    <n v="580"/>
    <n v="4208.9669999999996"/>
  </r>
  <r>
    <s v="LS1"/>
    <x v="0"/>
    <x v="2"/>
    <x v="27"/>
    <x v="27"/>
    <n v="590"/>
    <n v="1235.7449999999999"/>
  </r>
  <r>
    <s v="LS1"/>
    <x v="0"/>
    <x v="2"/>
    <x v="28"/>
    <x v="28"/>
    <n v="352"/>
    <n v="4251.741"/>
  </r>
  <r>
    <s v="LS1"/>
    <x v="0"/>
    <x v="2"/>
    <x v="29"/>
    <x v="29"/>
    <n v="9962"/>
    <n v="14837.802"/>
  </r>
  <r>
    <s v="LS1"/>
    <x v="0"/>
    <x v="2"/>
    <x v="30"/>
    <x v="30"/>
    <n v="620"/>
    <n v="2393.614"/>
  </r>
  <r>
    <s v="LS1"/>
    <x v="0"/>
    <x v="2"/>
    <x v="31"/>
    <x v="31"/>
    <n v="20"/>
    <n v="51.002000000000002"/>
  </r>
  <r>
    <s v="LS1"/>
    <x v="0"/>
    <x v="2"/>
    <x v="32"/>
    <x v="32"/>
    <n v="150"/>
    <n v="1640.6289999999999"/>
  </r>
  <r>
    <s v="LS1"/>
    <x v="0"/>
    <x v="2"/>
    <x v="33"/>
    <x v="33"/>
    <n v="413"/>
    <n v="6457.0879999999997"/>
  </r>
  <r>
    <s v="LS1"/>
    <x v="0"/>
    <x v="2"/>
    <x v="34"/>
    <x v="34"/>
    <n v="15203"/>
    <n v="89965.729000000007"/>
  </r>
  <r>
    <s v="LS1"/>
    <x v="0"/>
    <x v="2"/>
    <x v="35"/>
    <x v="35"/>
    <n v="1073"/>
    <n v="20866.582999999999"/>
  </r>
  <r>
    <s v="LS1"/>
    <x v="0"/>
    <x v="2"/>
    <x v="36"/>
    <x v="36"/>
    <n v="13"/>
    <n v="59.091000000000001"/>
  </r>
  <r>
    <s v="LS1"/>
    <x v="0"/>
    <x v="2"/>
    <x v="37"/>
    <x v="37"/>
    <n v="34"/>
    <n v="551.99900000000002"/>
  </r>
  <r>
    <s v="LS1"/>
    <x v="0"/>
    <x v="2"/>
    <x v="38"/>
    <x v="38"/>
    <n v="351"/>
    <n v="3926.2139999999999"/>
  </r>
  <r>
    <s v="LS1"/>
    <x v="0"/>
    <x v="2"/>
    <x v="39"/>
    <x v="39"/>
    <n v="139"/>
    <n v="2254.0120000000002"/>
  </r>
  <r>
    <s v="LS1"/>
    <x v="0"/>
    <x v="3"/>
    <x v="40"/>
    <x v="40"/>
    <n v="15"/>
    <n v="178.37700000000001"/>
  </r>
  <r>
    <s v="LS1"/>
    <x v="0"/>
    <x v="3"/>
    <x v="41"/>
    <x v="41"/>
    <n v="21"/>
    <n v="24.004000000000001"/>
  </r>
  <r>
    <s v="LS1"/>
    <x v="0"/>
    <x v="3"/>
    <x v="42"/>
    <x v="42"/>
    <n v="296"/>
    <n v="2349.527"/>
  </r>
  <r>
    <s v="LS1"/>
    <x v="0"/>
    <x v="3"/>
    <x v="43"/>
    <x v="43"/>
    <n v="44"/>
    <n v="188"/>
  </r>
  <r>
    <s v="LS1"/>
    <x v="0"/>
    <x v="3"/>
    <x v="44"/>
    <x v="44"/>
    <n v="146"/>
    <n v="441.82900000000001"/>
  </r>
  <r>
    <s v="LS1"/>
    <x v="0"/>
    <x v="3"/>
    <x v="45"/>
    <x v="45"/>
    <n v="19"/>
    <n v="33.006999999999998"/>
  </r>
  <r>
    <s v="LS1"/>
    <x v="0"/>
    <x v="3"/>
    <x v="46"/>
    <x v="46"/>
    <n v="121"/>
    <n v="703.005"/>
  </r>
  <r>
    <s v="LS1"/>
    <x v="0"/>
    <x v="3"/>
    <x v="47"/>
    <x v="47"/>
    <n v="243"/>
    <n v="2117.799"/>
  </r>
  <r>
    <s v="LS1"/>
    <x v="0"/>
    <x v="3"/>
    <x v="48"/>
    <x v="48"/>
    <n v="107"/>
    <n v="219.423"/>
  </r>
  <r>
    <s v="LS1"/>
    <x v="0"/>
    <x v="3"/>
    <x v="49"/>
    <x v="49"/>
    <n v="13"/>
    <n v="57.002000000000002"/>
  </r>
  <r>
    <s v="LS1"/>
    <x v="0"/>
    <x v="3"/>
    <x v="50"/>
    <x v="50"/>
    <n v="631"/>
    <n v="5738.1729999999998"/>
  </r>
  <r>
    <s v="LS1"/>
    <x v="0"/>
    <x v="3"/>
    <x v="51"/>
    <x v="51"/>
    <n v="15"/>
    <n v="19"/>
  </r>
  <r>
    <s v="LS1"/>
    <x v="0"/>
    <x v="3"/>
    <x v="52"/>
    <x v="52"/>
    <n v="420"/>
    <n v="1288.857"/>
  </r>
  <r>
    <s v="LS1"/>
    <x v="0"/>
    <x v="3"/>
    <x v="53"/>
    <x v="53"/>
    <n v="606"/>
    <n v="1513.5740000000001"/>
  </r>
  <r>
    <s v="LS1"/>
    <x v="0"/>
    <x v="3"/>
    <x v="54"/>
    <x v="54"/>
    <n v="37"/>
    <n v="663.4"/>
  </r>
  <r>
    <s v="LS1"/>
    <x v="0"/>
    <x v="3"/>
    <x v="55"/>
    <x v="55"/>
    <n v="137"/>
    <n v="3151.5680000000002"/>
  </r>
  <r>
    <s v="LS1"/>
    <x v="0"/>
    <x v="3"/>
    <x v="56"/>
    <x v="56"/>
    <n v="66"/>
    <n v="1123.105"/>
  </r>
  <r>
    <s v="LS1"/>
    <x v="0"/>
    <x v="4"/>
    <x v="57"/>
    <x v="57"/>
    <n v="748"/>
    <n v="82.492000000000004"/>
  </r>
  <r>
    <s v="LS1"/>
    <x v="0"/>
    <x v="4"/>
    <x v="58"/>
    <x v="58"/>
    <n v="614"/>
    <n v="125.152"/>
  </r>
  <r>
    <s v="LS1"/>
    <x v="0"/>
    <x v="4"/>
    <x v="59"/>
    <x v="59"/>
    <n v="7"/>
    <n v="1"/>
  </r>
  <r>
    <s v="LS1"/>
    <x v="0"/>
    <x v="4"/>
    <x v="60"/>
    <x v="60"/>
    <n v="17"/>
    <n v="20.097000000000001"/>
  </r>
  <r>
    <s v="LS1"/>
    <x v="0"/>
    <x v="4"/>
    <x v="61"/>
    <x v="61"/>
    <n v="3"/>
    <n v="0"/>
  </r>
  <r>
    <s v="LS1"/>
    <x v="0"/>
    <x v="4"/>
    <x v="62"/>
    <x v="62"/>
    <n v="45"/>
    <n v="91.784999999999997"/>
  </r>
  <r>
    <s v="LS1"/>
    <x v="0"/>
    <x v="4"/>
    <x v="63"/>
    <x v="63"/>
    <n v="65"/>
    <n v="170.83099999999999"/>
  </r>
  <r>
    <s v="LS1"/>
    <x v="0"/>
    <x v="4"/>
    <x v="64"/>
    <x v="64"/>
    <n v="3"/>
    <n v="0"/>
  </r>
  <r>
    <s v="LS1"/>
    <x v="0"/>
    <x v="4"/>
    <x v="65"/>
    <x v="65"/>
    <n v="40"/>
    <n v="2"/>
  </r>
  <r>
    <s v="LS1"/>
    <x v="0"/>
    <x v="4"/>
    <x v="66"/>
    <x v="66"/>
    <n v="42"/>
    <n v="8"/>
  </r>
  <r>
    <s v="LS1"/>
    <x v="0"/>
    <x v="4"/>
    <x v="67"/>
    <x v="67"/>
    <n v="82"/>
    <n v="15.004"/>
  </r>
  <r>
    <s v="LS1"/>
    <x v="0"/>
    <x v="4"/>
    <x v="68"/>
    <x v="68"/>
    <n v="208"/>
    <n v="15"/>
  </r>
  <r>
    <s v="LS1"/>
    <x v="0"/>
    <x v="4"/>
    <x v="69"/>
    <x v="69"/>
    <n v="481"/>
    <n v="101.792"/>
  </r>
  <r>
    <s v="LS1"/>
    <x v="0"/>
    <x v="4"/>
    <x v="70"/>
    <x v="70"/>
    <n v="538"/>
    <n v="93.406000000000006"/>
  </r>
  <r>
    <s v="LS1"/>
    <x v="1"/>
    <x v="5"/>
    <x v="71"/>
    <x v="71"/>
    <n v="215"/>
    <m/>
  </r>
  <r>
    <s v="LS1"/>
    <x v="1"/>
    <x v="6"/>
    <x v="71"/>
    <x v="71"/>
    <n v="39790"/>
    <m/>
  </r>
  <r>
    <s v="LS1"/>
    <x v="2"/>
    <x v="7"/>
    <x v="72"/>
    <x v="72"/>
    <n v="43"/>
    <n v="280"/>
  </r>
  <r>
    <s v="LS1"/>
    <x v="2"/>
    <x v="8"/>
    <x v="73"/>
    <x v="73"/>
    <n v="9"/>
    <n v="10"/>
  </r>
  <r>
    <s v="LS1"/>
    <x v="3"/>
    <x v="9"/>
    <x v="74"/>
    <x v="74"/>
    <n v="33"/>
    <n v="27"/>
  </r>
  <r>
    <s v="LS1"/>
    <x v="3"/>
    <x v="9"/>
    <x v="74"/>
    <x v="75"/>
    <n v="11208"/>
    <n v="16022.388999999999"/>
  </r>
  <r>
    <s v="LS1"/>
    <x v="3"/>
    <x v="9"/>
    <x v="75"/>
    <x v="76"/>
    <n v="1233"/>
    <n v="4475.5550000000003"/>
  </r>
  <r>
    <s v="LS1"/>
    <x v="3"/>
    <x v="9"/>
    <x v="76"/>
    <x v="77"/>
    <n v="6748"/>
    <n v="18614.7"/>
  </r>
  <r>
    <s v="LS1"/>
    <x v="3"/>
    <x v="9"/>
    <x v="77"/>
    <x v="78"/>
    <n v="743"/>
    <n v="1648.107"/>
  </r>
  <r>
    <s v="LS1"/>
    <x v="3"/>
    <x v="9"/>
    <x v="78"/>
    <x v="79"/>
    <n v="303"/>
    <n v="1094.8119999999999"/>
  </r>
  <r>
    <s v="LS1"/>
    <x v="3"/>
    <x v="10"/>
    <x v="79"/>
    <x v="80"/>
    <n v="14"/>
    <n v="33.008000000000003"/>
  </r>
  <r>
    <s v="LS1"/>
    <x v="3"/>
    <x v="10"/>
    <x v="80"/>
    <x v="81"/>
    <n v="27"/>
    <n v="84.2"/>
  </r>
  <r>
    <s v="LS1"/>
    <x v="3"/>
    <x v="10"/>
    <x v="81"/>
    <x v="82"/>
    <n v="8"/>
    <n v="111.002"/>
  </r>
  <r>
    <s v="LS1"/>
    <x v="3"/>
    <x v="10"/>
    <x v="82"/>
    <x v="83"/>
    <n v="79"/>
    <n v="374"/>
  </r>
  <r>
    <s v="LS1"/>
    <x v="3"/>
    <x v="10"/>
    <x v="83"/>
    <x v="84"/>
    <n v="18"/>
    <n v="717.43799999999999"/>
  </r>
  <r>
    <s v="LS1"/>
    <x v="3"/>
    <x v="10"/>
    <x v="84"/>
    <x v="85"/>
    <n v="19"/>
    <n v="2434.029"/>
  </r>
  <r>
    <s v="LS1"/>
    <x v="3"/>
    <x v="10"/>
    <x v="85"/>
    <x v="86"/>
    <n v="8"/>
    <n v="126"/>
  </r>
  <r>
    <s v="LS1"/>
    <x v="3"/>
    <x v="10"/>
    <x v="86"/>
    <x v="87"/>
    <n v="594"/>
    <n v="4143.9650000000001"/>
  </r>
  <r>
    <s v="LS1"/>
    <x v="3"/>
    <x v="10"/>
    <x v="87"/>
    <x v="88"/>
    <n v="1198"/>
    <n v="30321.561000000002"/>
  </r>
  <r>
    <s v="LS1"/>
    <x v="3"/>
    <x v="10"/>
    <x v="88"/>
    <x v="89"/>
    <n v="1218"/>
    <n v="13763.483"/>
  </r>
  <r>
    <s v="LS1"/>
    <x v="3"/>
    <x v="10"/>
    <x v="89"/>
    <x v="90"/>
    <n v="512"/>
    <n v="3762.7020000000002"/>
  </r>
  <r>
    <s v="LS1"/>
    <x v="3"/>
    <x v="10"/>
    <x v="90"/>
    <x v="91"/>
    <n v="110"/>
    <n v="1424.011"/>
  </r>
  <r>
    <s v="LS1"/>
    <x v="3"/>
    <x v="10"/>
    <x v="91"/>
    <x v="92"/>
    <n v="5"/>
    <n v="339.00900000000001"/>
  </r>
  <r>
    <s v="LS1"/>
    <x v="3"/>
    <x v="10"/>
    <x v="92"/>
    <x v="93"/>
    <n v="8"/>
    <n v="155.875"/>
  </r>
  <r>
    <s v="LS1"/>
    <x v="3"/>
    <x v="10"/>
    <x v="93"/>
    <x v="94"/>
    <n v="186"/>
    <n v="1599.0039999999999"/>
  </r>
  <r>
    <s v="LS1"/>
    <x v="3"/>
    <x v="10"/>
    <x v="94"/>
    <x v="95"/>
    <n v="4"/>
    <n v="47.003"/>
  </r>
  <r>
    <s v="LS1"/>
    <x v="3"/>
    <x v="10"/>
    <x v="95"/>
    <x v="96"/>
    <n v="9"/>
    <n v="22"/>
  </r>
  <r>
    <s v="LS1"/>
    <x v="3"/>
    <x v="10"/>
    <x v="96"/>
    <x v="97"/>
    <n v="639"/>
    <n v="18360.948"/>
  </r>
  <r>
    <s v="LS1"/>
    <x v="3"/>
    <x v="10"/>
    <x v="97"/>
    <x v="98"/>
    <n v="13"/>
    <n v="117"/>
  </r>
  <r>
    <s v="LS1"/>
    <x v="3"/>
    <x v="10"/>
    <x v="98"/>
    <x v="99"/>
    <n v="133"/>
    <n v="3389"/>
  </r>
  <r>
    <s v="LS1"/>
    <x v="3"/>
    <x v="10"/>
    <x v="99"/>
    <x v="100"/>
    <n v="17"/>
    <n v="140"/>
  </r>
  <r>
    <s v="LS1"/>
    <x v="3"/>
    <x v="10"/>
    <x v="100"/>
    <x v="101"/>
    <n v="19"/>
    <n v="148.00200000000001"/>
  </r>
  <r>
    <s v="LS1"/>
    <x v="3"/>
    <x v="10"/>
    <x v="101"/>
    <x v="102"/>
    <n v="2"/>
    <n v="48"/>
  </r>
  <r>
    <s v="LS1"/>
    <x v="3"/>
    <x v="10"/>
    <x v="102"/>
    <x v="103"/>
    <n v="352"/>
    <n v="3986.0410000000002"/>
  </r>
  <r>
    <s v="LS1"/>
    <x v="3"/>
    <x v="10"/>
    <x v="103"/>
    <x v="104"/>
    <n v="46"/>
    <n v="877.99800000000005"/>
  </r>
  <r>
    <s v="LS1"/>
    <x v="3"/>
    <x v="10"/>
    <x v="104"/>
    <x v="105"/>
    <n v="40"/>
    <n v="522.00400000000002"/>
  </r>
  <r>
    <s v="LS1"/>
    <x v="3"/>
    <x v="10"/>
    <x v="105"/>
    <x v="106"/>
    <n v="591"/>
    <n v="5732.232"/>
  </r>
  <r>
    <s v="LS1"/>
    <x v="3"/>
    <x v="10"/>
    <x v="106"/>
    <x v="107"/>
    <n v="765"/>
    <n v="16960.774000000001"/>
  </r>
  <r>
    <s v="LS1"/>
    <x v="4"/>
    <x v="0"/>
    <x v="107"/>
    <x v="108"/>
    <n v="1"/>
    <n v="0"/>
  </r>
  <r>
    <s v="LS1"/>
    <x v="4"/>
    <x v="0"/>
    <x v="108"/>
    <x v="109"/>
    <n v="3"/>
    <n v="0"/>
  </r>
  <r>
    <s v="LS1"/>
    <x v="4"/>
    <x v="0"/>
    <x v="109"/>
    <x v="110"/>
    <n v="1"/>
    <n v="0"/>
  </r>
  <r>
    <s v="LS1"/>
    <x v="4"/>
    <x v="0"/>
    <x v="110"/>
    <x v="111"/>
    <n v="5"/>
    <n v="1"/>
  </r>
  <r>
    <s v="LS1"/>
    <x v="4"/>
    <x v="0"/>
    <x v="111"/>
    <x v="112"/>
    <n v="1"/>
    <n v="0"/>
  </r>
  <r>
    <s v="LS1"/>
    <x v="4"/>
    <x v="0"/>
    <x v="112"/>
    <x v="113"/>
    <n v="5"/>
    <n v="0"/>
  </r>
  <r>
    <s v="LS1"/>
    <x v="4"/>
    <x v="0"/>
    <x v="113"/>
    <x v="114"/>
    <n v="1"/>
    <n v="0"/>
  </r>
  <r>
    <s v="LS1"/>
    <x v="4"/>
    <x v="0"/>
    <x v="114"/>
    <x v="115"/>
    <n v="2"/>
    <n v="0"/>
  </r>
  <r>
    <s v="LS1"/>
    <x v="4"/>
    <x v="0"/>
    <x v="115"/>
    <x v="116"/>
    <n v="1"/>
    <n v="0"/>
  </r>
  <r>
    <s v="LS1"/>
    <x v="4"/>
    <x v="2"/>
    <x v="116"/>
    <x v="117"/>
    <n v="8"/>
    <n v="23.721"/>
  </r>
  <r>
    <s v="LS1"/>
    <x v="4"/>
    <x v="2"/>
    <x v="117"/>
    <x v="118"/>
    <n v="1"/>
    <n v="1"/>
  </r>
  <r>
    <s v="LS1"/>
    <x v="4"/>
    <x v="2"/>
    <x v="118"/>
    <x v="119"/>
    <n v="46"/>
    <n v="37.003"/>
  </r>
  <r>
    <s v="LS1"/>
    <x v="4"/>
    <x v="2"/>
    <x v="119"/>
    <x v="120"/>
    <n v="3"/>
    <n v="8"/>
  </r>
  <r>
    <s v="LS1"/>
    <x v="4"/>
    <x v="2"/>
    <x v="120"/>
    <x v="121"/>
    <n v="3"/>
    <n v="1"/>
  </r>
  <r>
    <s v="LS1"/>
    <x v="4"/>
    <x v="2"/>
    <x v="121"/>
    <x v="122"/>
    <n v="5"/>
    <n v="3.7879999999999998"/>
  </r>
  <r>
    <s v="LS1"/>
    <x v="4"/>
    <x v="2"/>
    <x v="122"/>
    <x v="123"/>
    <n v="23"/>
    <n v="13.002000000000001"/>
  </r>
  <r>
    <s v="LS1"/>
    <x v="4"/>
    <x v="2"/>
    <x v="123"/>
    <x v="124"/>
    <n v="7"/>
    <n v="46"/>
  </r>
  <r>
    <s v="LS1"/>
    <x v="4"/>
    <x v="2"/>
    <x v="124"/>
    <x v="125"/>
    <n v="1"/>
    <n v="0"/>
  </r>
  <r>
    <s v="LS1"/>
    <x v="4"/>
    <x v="2"/>
    <x v="125"/>
    <x v="126"/>
    <n v="2"/>
    <n v="0.5"/>
  </r>
  <r>
    <s v="LS1"/>
    <x v="4"/>
    <x v="2"/>
    <x v="126"/>
    <x v="127"/>
    <n v="25"/>
    <n v="43.005000000000003"/>
  </r>
  <r>
    <s v="LS1"/>
    <x v="4"/>
    <x v="3"/>
    <x v="127"/>
    <x v="128"/>
    <n v="1"/>
    <n v="4"/>
  </r>
  <r>
    <s v="LS1"/>
    <x v="4"/>
    <x v="3"/>
    <x v="128"/>
    <x v="129"/>
    <n v="1"/>
    <n v="13"/>
  </r>
  <r>
    <s v="LS1"/>
    <x v="4"/>
    <x v="3"/>
    <x v="129"/>
    <x v="130"/>
    <n v="3"/>
    <n v="1"/>
  </r>
  <r>
    <s v="LS1"/>
    <x v="4"/>
    <x v="3"/>
    <x v="130"/>
    <x v="131"/>
    <n v="2"/>
    <n v="1"/>
  </r>
  <r>
    <s v="LS1"/>
    <x v="4"/>
    <x v="3"/>
    <x v="131"/>
    <x v="132"/>
    <n v="1"/>
    <n v="4.0010000000000003"/>
  </r>
  <r>
    <s v="LS1"/>
    <x v="4"/>
    <x v="4"/>
    <x v="132"/>
    <x v="133"/>
    <n v="8"/>
    <n v="0"/>
  </r>
  <r>
    <s v="LS1"/>
    <x v="4"/>
    <x v="4"/>
    <x v="133"/>
    <x v="134"/>
    <n v="7"/>
    <n v="2"/>
  </r>
  <r>
    <s v="LS1"/>
    <x v="4"/>
    <x v="4"/>
    <x v="134"/>
    <x v="135"/>
    <n v="1"/>
    <n v="0"/>
  </r>
  <r>
    <s v="LS1"/>
    <x v="4"/>
    <x v="4"/>
    <x v="135"/>
    <x v="136"/>
    <n v="1"/>
    <n v="0"/>
  </r>
  <r>
    <s v="LS1"/>
    <x v="4"/>
    <x v="4"/>
    <x v="136"/>
    <x v="137"/>
    <n v="2"/>
    <n v="0"/>
  </r>
  <r>
    <s v="LS1"/>
    <x v="4"/>
    <x v="4"/>
    <x v="137"/>
    <x v="138"/>
    <n v="1"/>
    <n v="0"/>
  </r>
  <r>
    <s v="LS1"/>
    <x v="4"/>
    <x v="4"/>
    <x v="138"/>
    <x v="139"/>
    <n v="1"/>
    <n v="0"/>
  </r>
  <r>
    <s v="LS1"/>
    <x v="4"/>
    <x v="4"/>
    <x v="139"/>
    <x v="140"/>
    <n v="4"/>
    <n v="0"/>
  </r>
  <r>
    <s v="LS2"/>
    <x v="1"/>
    <x v="6"/>
    <x v="71"/>
    <x v="71"/>
    <n v="25"/>
    <m/>
  </r>
  <r>
    <s v="LS2"/>
    <x v="5"/>
    <x v="11"/>
    <x v="71"/>
    <x v="71"/>
    <n v="25"/>
    <m/>
  </r>
  <r>
    <m/>
    <x v="6"/>
    <x v="12"/>
    <x v="140"/>
    <x v="141"/>
    <m/>
    <m/>
  </r>
  <r>
    <m/>
    <x v="6"/>
    <x v="12"/>
    <x v="140"/>
    <x v="141"/>
    <m/>
    <m/>
  </r>
  <r>
    <m/>
    <x v="6"/>
    <x v="12"/>
    <x v="140"/>
    <x v="141"/>
    <m/>
    <m/>
  </r>
  <r>
    <m/>
    <x v="6"/>
    <x v="12"/>
    <x v="140"/>
    <x v="141"/>
    <m/>
    <m/>
  </r>
  <r>
    <m/>
    <x v="6"/>
    <x v="12"/>
    <x v="140"/>
    <x v="141"/>
    <m/>
    <m/>
  </r>
  <r>
    <m/>
    <x v="6"/>
    <x v="12"/>
    <x v="140"/>
    <x v="141"/>
    <m/>
    <m/>
  </r>
  <r>
    <m/>
    <x v="6"/>
    <x v="12"/>
    <x v="140"/>
    <x v="141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5">
  <r>
    <x v="0"/>
    <x v="0"/>
    <x v="0"/>
    <n v="127"/>
    <x v="0"/>
    <x v="0"/>
  </r>
  <r>
    <x v="0"/>
    <x v="1"/>
    <x v="1"/>
    <n v="134068"/>
    <x v="0"/>
    <x v="1"/>
  </r>
  <r>
    <x v="0"/>
    <x v="1"/>
    <x v="2"/>
    <n v="783"/>
    <x v="0"/>
    <x v="1"/>
  </r>
  <r>
    <x v="0"/>
    <x v="1"/>
    <x v="3"/>
    <n v="399319"/>
    <x v="0"/>
    <x v="1"/>
  </r>
  <r>
    <x v="0"/>
    <x v="1"/>
    <x v="4"/>
    <n v="187640"/>
    <x v="0"/>
    <x v="1"/>
  </r>
  <r>
    <x v="0"/>
    <x v="1"/>
    <x v="5"/>
    <n v="1341"/>
    <x v="0"/>
    <x v="1"/>
  </r>
  <r>
    <x v="0"/>
    <x v="1"/>
    <x v="6"/>
    <n v="8687"/>
    <x v="0"/>
    <x v="1"/>
  </r>
  <r>
    <x v="0"/>
    <x v="1"/>
    <x v="7"/>
    <n v="1302"/>
    <x v="0"/>
    <x v="1"/>
  </r>
  <r>
    <x v="0"/>
    <x v="1"/>
    <x v="8"/>
    <n v="628"/>
    <x v="0"/>
    <x v="1"/>
  </r>
  <r>
    <x v="0"/>
    <x v="1"/>
    <x v="9"/>
    <n v="16087"/>
    <x v="0"/>
    <x v="1"/>
  </r>
  <r>
    <x v="0"/>
    <x v="1"/>
    <x v="10"/>
    <n v="8506"/>
    <x v="0"/>
    <x v="1"/>
  </r>
  <r>
    <x v="0"/>
    <x v="1"/>
    <x v="11"/>
    <n v="911"/>
    <x v="0"/>
    <x v="1"/>
  </r>
  <r>
    <x v="0"/>
    <x v="1"/>
    <x v="12"/>
    <n v="456"/>
    <x v="0"/>
    <x v="1"/>
  </r>
  <r>
    <x v="0"/>
    <x v="1"/>
    <x v="13"/>
    <n v="1124"/>
    <x v="0"/>
    <x v="1"/>
  </r>
  <r>
    <x v="0"/>
    <x v="1"/>
    <x v="14"/>
    <n v="24661"/>
    <x v="0"/>
    <x v="2"/>
  </r>
  <r>
    <x v="0"/>
    <x v="1"/>
    <x v="15"/>
    <n v="269"/>
    <x v="0"/>
    <x v="1"/>
  </r>
  <r>
    <x v="0"/>
    <x v="1"/>
    <x v="0"/>
    <n v="44242871"/>
    <x v="0"/>
    <x v="0"/>
  </r>
  <r>
    <x v="0"/>
    <x v="1"/>
    <x v="16"/>
    <n v="447266"/>
    <x v="0"/>
    <x v="1"/>
  </r>
  <r>
    <x v="0"/>
    <x v="1"/>
    <x v="17"/>
    <n v="259816"/>
    <x v="0"/>
    <x v="3"/>
  </r>
  <r>
    <x v="0"/>
    <x v="1"/>
    <x v="18"/>
    <n v="188901"/>
    <x v="0"/>
    <x v="4"/>
  </r>
  <r>
    <x v="0"/>
    <x v="1"/>
    <x v="19"/>
    <n v="266748"/>
    <x v="0"/>
    <x v="1"/>
  </r>
  <r>
    <x v="0"/>
    <x v="1"/>
    <x v="20"/>
    <n v="5299"/>
    <x v="0"/>
    <x v="1"/>
  </r>
  <r>
    <x v="0"/>
    <x v="2"/>
    <x v="1"/>
    <n v="31896"/>
    <x v="0"/>
    <x v="1"/>
  </r>
  <r>
    <x v="0"/>
    <x v="2"/>
    <x v="21"/>
    <n v="142"/>
    <x v="0"/>
    <x v="1"/>
  </r>
  <r>
    <x v="0"/>
    <x v="2"/>
    <x v="2"/>
    <n v="956"/>
    <x v="0"/>
    <x v="1"/>
  </r>
  <r>
    <x v="0"/>
    <x v="2"/>
    <x v="3"/>
    <n v="29494"/>
    <x v="0"/>
    <x v="1"/>
  </r>
  <r>
    <x v="0"/>
    <x v="2"/>
    <x v="4"/>
    <n v="15843"/>
    <x v="0"/>
    <x v="1"/>
  </r>
  <r>
    <x v="0"/>
    <x v="2"/>
    <x v="5"/>
    <n v="453"/>
    <x v="0"/>
    <x v="1"/>
  </r>
  <r>
    <x v="0"/>
    <x v="2"/>
    <x v="6"/>
    <n v="2002"/>
    <x v="0"/>
    <x v="1"/>
  </r>
  <r>
    <x v="0"/>
    <x v="2"/>
    <x v="7"/>
    <n v="2844"/>
    <x v="0"/>
    <x v="1"/>
  </r>
  <r>
    <x v="0"/>
    <x v="2"/>
    <x v="8"/>
    <n v="9871"/>
    <x v="0"/>
    <x v="1"/>
  </r>
  <r>
    <x v="0"/>
    <x v="2"/>
    <x v="9"/>
    <n v="2151"/>
    <x v="0"/>
    <x v="1"/>
  </r>
  <r>
    <x v="0"/>
    <x v="2"/>
    <x v="10"/>
    <n v="1540"/>
    <x v="0"/>
    <x v="1"/>
  </r>
  <r>
    <x v="0"/>
    <x v="2"/>
    <x v="13"/>
    <n v="92"/>
    <x v="0"/>
    <x v="1"/>
  </r>
  <r>
    <x v="0"/>
    <x v="2"/>
    <x v="14"/>
    <n v="6126703"/>
    <x v="0"/>
    <x v="2"/>
  </r>
  <r>
    <x v="0"/>
    <x v="2"/>
    <x v="15"/>
    <n v="50386"/>
    <x v="0"/>
    <x v="1"/>
  </r>
  <r>
    <x v="0"/>
    <x v="2"/>
    <x v="0"/>
    <n v="836928"/>
    <x v="0"/>
    <x v="0"/>
  </r>
  <r>
    <x v="0"/>
    <x v="2"/>
    <x v="16"/>
    <n v="39345"/>
    <x v="0"/>
    <x v="1"/>
  </r>
  <r>
    <x v="0"/>
    <x v="2"/>
    <x v="17"/>
    <n v="8954299"/>
    <x v="0"/>
    <x v="3"/>
  </r>
  <r>
    <x v="0"/>
    <x v="2"/>
    <x v="18"/>
    <n v="329311"/>
    <x v="0"/>
    <x v="4"/>
  </r>
  <r>
    <x v="0"/>
    <x v="2"/>
    <x v="19"/>
    <n v="85226"/>
    <x v="0"/>
    <x v="1"/>
  </r>
  <r>
    <x v="0"/>
    <x v="2"/>
    <x v="20"/>
    <n v="8638"/>
    <x v="0"/>
    <x v="1"/>
  </r>
  <r>
    <x v="0"/>
    <x v="3"/>
    <x v="1"/>
    <n v="873"/>
    <x v="0"/>
    <x v="1"/>
  </r>
  <r>
    <x v="0"/>
    <x v="3"/>
    <x v="17"/>
    <n v="91"/>
    <x v="0"/>
    <x v="3"/>
  </r>
  <r>
    <x v="0"/>
    <x v="3"/>
    <x v="18"/>
    <n v="15"/>
    <x v="0"/>
    <x v="4"/>
  </r>
  <r>
    <x v="0"/>
    <x v="4"/>
    <x v="1"/>
    <n v="13651"/>
    <x v="0"/>
    <x v="1"/>
  </r>
  <r>
    <x v="0"/>
    <x v="4"/>
    <x v="3"/>
    <n v="1068"/>
    <x v="0"/>
    <x v="1"/>
  </r>
  <r>
    <x v="0"/>
    <x v="4"/>
    <x v="4"/>
    <n v="7140"/>
    <x v="0"/>
    <x v="1"/>
  </r>
  <r>
    <x v="0"/>
    <x v="4"/>
    <x v="6"/>
    <n v="313"/>
    <x v="0"/>
    <x v="1"/>
  </r>
  <r>
    <x v="0"/>
    <x v="4"/>
    <x v="7"/>
    <n v="9071"/>
    <x v="0"/>
    <x v="1"/>
  </r>
  <r>
    <x v="0"/>
    <x v="4"/>
    <x v="8"/>
    <n v="8716"/>
    <x v="0"/>
    <x v="1"/>
  </r>
  <r>
    <x v="0"/>
    <x v="4"/>
    <x v="10"/>
    <n v="1140"/>
    <x v="0"/>
    <x v="1"/>
  </r>
  <r>
    <x v="0"/>
    <x v="4"/>
    <x v="14"/>
    <n v="757072"/>
    <x v="0"/>
    <x v="2"/>
  </r>
  <r>
    <x v="0"/>
    <x v="4"/>
    <x v="15"/>
    <n v="86641"/>
    <x v="0"/>
    <x v="1"/>
  </r>
  <r>
    <x v="0"/>
    <x v="4"/>
    <x v="0"/>
    <n v="13572"/>
    <x v="0"/>
    <x v="0"/>
  </r>
  <r>
    <x v="0"/>
    <x v="4"/>
    <x v="16"/>
    <n v="24300"/>
    <x v="0"/>
    <x v="1"/>
  </r>
  <r>
    <x v="0"/>
    <x v="4"/>
    <x v="17"/>
    <n v="170474"/>
    <x v="0"/>
    <x v="3"/>
  </r>
  <r>
    <x v="0"/>
    <x v="4"/>
    <x v="18"/>
    <n v="3625286"/>
    <x v="0"/>
    <x v="4"/>
  </r>
  <r>
    <x v="0"/>
    <x v="4"/>
    <x v="19"/>
    <n v="29123"/>
    <x v="0"/>
    <x v="1"/>
  </r>
  <r>
    <x v="0"/>
    <x v="4"/>
    <x v="20"/>
    <n v="1486"/>
    <x v="0"/>
    <x v="1"/>
  </r>
  <r>
    <x v="1"/>
    <x v="0"/>
    <x v="1"/>
    <n v="112"/>
    <x v="0"/>
    <x v="1"/>
  </r>
  <r>
    <x v="1"/>
    <x v="0"/>
    <x v="16"/>
    <n v="5051"/>
    <x v="0"/>
    <x v="1"/>
  </r>
  <r>
    <x v="1"/>
    <x v="0"/>
    <x v="17"/>
    <n v="96"/>
    <x v="0"/>
    <x v="3"/>
  </r>
  <r>
    <x v="1"/>
    <x v="0"/>
    <x v="19"/>
    <n v="6589"/>
    <x v="0"/>
    <x v="1"/>
  </r>
  <r>
    <x v="1"/>
    <x v="1"/>
    <x v="0"/>
    <n v="12"/>
    <x v="0"/>
    <x v="0"/>
  </r>
  <r>
    <x v="1"/>
    <x v="5"/>
    <x v="22"/>
    <n v="7480"/>
    <x v="0"/>
    <x v="1"/>
  </r>
  <r>
    <x v="2"/>
    <x v="1"/>
    <x v="0"/>
    <n v="4017"/>
    <x v="0"/>
    <x v="0"/>
  </r>
  <r>
    <x v="2"/>
    <x v="2"/>
    <x v="9"/>
    <n v="102"/>
    <x v="0"/>
    <x v="1"/>
  </r>
  <r>
    <x v="2"/>
    <x v="2"/>
    <x v="14"/>
    <n v="12"/>
    <x v="0"/>
    <x v="2"/>
  </r>
  <r>
    <x v="2"/>
    <x v="2"/>
    <x v="0"/>
    <n v="76"/>
    <x v="0"/>
    <x v="0"/>
  </r>
  <r>
    <x v="2"/>
    <x v="2"/>
    <x v="16"/>
    <n v="259"/>
    <x v="0"/>
    <x v="1"/>
  </r>
  <r>
    <x v="2"/>
    <x v="2"/>
    <x v="17"/>
    <n v="7241"/>
    <x v="0"/>
    <x v="3"/>
  </r>
  <r>
    <x v="2"/>
    <x v="3"/>
    <x v="1"/>
    <n v="75015"/>
    <x v="0"/>
    <x v="1"/>
  </r>
  <r>
    <x v="2"/>
    <x v="3"/>
    <x v="21"/>
    <n v="426"/>
    <x v="0"/>
    <x v="1"/>
  </r>
  <r>
    <x v="2"/>
    <x v="3"/>
    <x v="3"/>
    <n v="738"/>
    <x v="0"/>
    <x v="1"/>
  </r>
  <r>
    <x v="2"/>
    <x v="3"/>
    <x v="6"/>
    <n v="942"/>
    <x v="0"/>
    <x v="1"/>
  </r>
  <r>
    <x v="2"/>
    <x v="3"/>
    <x v="7"/>
    <n v="564"/>
    <x v="0"/>
    <x v="1"/>
  </r>
  <r>
    <x v="2"/>
    <x v="3"/>
    <x v="8"/>
    <n v="479"/>
    <x v="0"/>
    <x v="1"/>
  </r>
  <r>
    <x v="2"/>
    <x v="3"/>
    <x v="9"/>
    <n v="4419"/>
    <x v="0"/>
    <x v="1"/>
  </r>
  <r>
    <x v="2"/>
    <x v="3"/>
    <x v="14"/>
    <n v="21050094"/>
    <x v="0"/>
    <x v="2"/>
  </r>
  <r>
    <x v="2"/>
    <x v="3"/>
    <x v="15"/>
    <n v="140"/>
    <x v="0"/>
    <x v="1"/>
  </r>
  <r>
    <x v="2"/>
    <x v="3"/>
    <x v="0"/>
    <n v="30453"/>
    <x v="0"/>
    <x v="0"/>
  </r>
  <r>
    <x v="2"/>
    <x v="3"/>
    <x v="16"/>
    <n v="996"/>
    <x v="0"/>
    <x v="1"/>
  </r>
  <r>
    <x v="2"/>
    <x v="3"/>
    <x v="17"/>
    <n v="3011784"/>
    <x v="0"/>
    <x v="3"/>
  </r>
  <r>
    <x v="2"/>
    <x v="3"/>
    <x v="18"/>
    <n v="2835316"/>
    <x v="0"/>
    <x v="4"/>
  </r>
  <r>
    <x v="2"/>
    <x v="3"/>
    <x v="19"/>
    <n v="148260"/>
    <x v="0"/>
    <x v="1"/>
  </r>
  <r>
    <x v="2"/>
    <x v="3"/>
    <x v="20"/>
    <n v="29937"/>
    <x v="0"/>
    <x v="1"/>
  </r>
  <r>
    <x v="2"/>
    <x v="4"/>
    <x v="4"/>
    <n v="15"/>
    <x v="0"/>
    <x v="1"/>
  </r>
  <r>
    <x v="2"/>
    <x v="4"/>
    <x v="18"/>
    <n v="2150"/>
    <x v="0"/>
    <x v="4"/>
  </r>
  <r>
    <x v="2"/>
    <x v="4"/>
    <x v="19"/>
    <n v="396"/>
    <x v="0"/>
    <x v="1"/>
  </r>
  <r>
    <x v="2"/>
    <x v="6"/>
    <x v="1"/>
    <n v="1686"/>
    <x v="0"/>
    <x v="1"/>
  </r>
  <r>
    <x v="2"/>
    <x v="6"/>
    <x v="6"/>
    <n v="849"/>
    <x v="0"/>
    <x v="1"/>
  </r>
  <r>
    <x v="2"/>
    <x v="6"/>
    <x v="14"/>
    <n v="2208"/>
    <x v="0"/>
    <x v="2"/>
  </r>
  <r>
    <x v="2"/>
    <x v="6"/>
    <x v="15"/>
    <n v="434220"/>
    <x v="0"/>
    <x v="1"/>
  </r>
  <r>
    <x v="2"/>
    <x v="6"/>
    <x v="0"/>
    <n v="531"/>
    <x v="0"/>
    <x v="0"/>
  </r>
  <r>
    <x v="2"/>
    <x v="6"/>
    <x v="16"/>
    <n v="72"/>
    <x v="0"/>
    <x v="1"/>
  </r>
  <r>
    <x v="2"/>
    <x v="6"/>
    <x v="17"/>
    <n v="15165"/>
    <x v="0"/>
    <x v="3"/>
  </r>
  <r>
    <x v="2"/>
    <x v="6"/>
    <x v="18"/>
    <n v="391113"/>
    <x v="0"/>
    <x v="4"/>
  </r>
  <r>
    <x v="2"/>
    <x v="6"/>
    <x v="19"/>
    <n v="17478"/>
    <x v="0"/>
    <x v="1"/>
  </r>
  <r>
    <x v="3"/>
    <x v="0"/>
    <x v="1"/>
    <n v="2746"/>
    <x v="0"/>
    <x v="1"/>
  </r>
  <r>
    <x v="3"/>
    <x v="0"/>
    <x v="2"/>
    <n v="2065"/>
    <x v="0"/>
    <x v="1"/>
  </r>
  <r>
    <x v="3"/>
    <x v="0"/>
    <x v="3"/>
    <n v="675"/>
    <x v="0"/>
    <x v="1"/>
  </r>
  <r>
    <x v="3"/>
    <x v="0"/>
    <x v="5"/>
    <n v="156"/>
    <x v="0"/>
    <x v="1"/>
  </r>
  <r>
    <x v="3"/>
    <x v="0"/>
    <x v="6"/>
    <n v="1404"/>
    <x v="0"/>
    <x v="1"/>
  </r>
  <r>
    <x v="3"/>
    <x v="0"/>
    <x v="14"/>
    <n v="1593"/>
    <x v="0"/>
    <x v="2"/>
  </r>
  <r>
    <x v="3"/>
    <x v="0"/>
    <x v="15"/>
    <n v="178"/>
    <x v="0"/>
    <x v="1"/>
  </r>
  <r>
    <x v="3"/>
    <x v="0"/>
    <x v="0"/>
    <n v="27694"/>
    <x v="0"/>
    <x v="0"/>
  </r>
  <r>
    <x v="3"/>
    <x v="0"/>
    <x v="16"/>
    <n v="658903"/>
    <x v="0"/>
    <x v="1"/>
  </r>
  <r>
    <x v="3"/>
    <x v="0"/>
    <x v="17"/>
    <n v="1531"/>
    <x v="0"/>
    <x v="3"/>
  </r>
  <r>
    <x v="3"/>
    <x v="0"/>
    <x v="18"/>
    <n v="1075"/>
    <x v="0"/>
    <x v="4"/>
  </r>
  <r>
    <x v="3"/>
    <x v="0"/>
    <x v="19"/>
    <n v="193"/>
    <x v="0"/>
    <x v="1"/>
  </r>
  <r>
    <x v="3"/>
    <x v="1"/>
    <x v="0"/>
    <n v="15"/>
    <x v="0"/>
    <x v="0"/>
  </r>
  <r>
    <x v="3"/>
    <x v="7"/>
    <x v="4"/>
    <n v="139"/>
    <x v="0"/>
    <x v="1"/>
  </r>
  <r>
    <x v="3"/>
    <x v="7"/>
    <x v="12"/>
    <n v="456"/>
    <x v="0"/>
    <x v="1"/>
  </r>
  <r>
    <x v="3"/>
    <x v="7"/>
    <x v="13"/>
    <n v="13290"/>
    <x v="0"/>
    <x v="1"/>
  </r>
  <r>
    <x v="3"/>
    <x v="7"/>
    <x v="14"/>
    <n v="241"/>
    <x v="0"/>
    <x v="2"/>
  </r>
  <r>
    <x v="3"/>
    <x v="7"/>
    <x v="0"/>
    <n v="788"/>
    <x v="0"/>
    <x v="0"/>
  </r>
  <r>
    <x v="3"/>
    <x v="2"/>
    <x v="13"/>
    <n v="276"/>
    <x v="0"/>
    <x v="1"/>
  </r>
  <r>
    <x v="3"/>
    <x v="2"/>
    <x v="0"/>
    <n v="32"/>
    <x v="0"/>
    <x v="0"/>
  </r>
  <r>
    <x v="3"/>
    <x v="2"/>
    <x v="17"/>
    <n v="1141"/>
    <x v="0"/>
    <x v="3"/>
  </r>
  <r>
    <x v="3"/>
    <x v="2"/>
    <x v="19"/>
    <n v="123"/>
    <x v="0"/>
    <x v="1"/>
  </r>
  <r>
    <x v="4"/>
    <x v="0"/>
    <x v="2"/>
    <n v="9760"/>
    <x v="0"/>
    <x v="1"/>
  </r>
  <r>
    <x v="4"/>
    <x v="0"/>
    <x v="8"/>
    <n v="483"/>
    <x v="0"/>
    <x v="1"/>
  </r>
  <r>
    <x v="4"/>
    <x v="0"/>
    <x v="9"/>
    <n v="632"/>
    <x v="0"/>
    <x v="1"/>
  </r>
  <r>
    <x v="4"/>
    <x v="0"/>
    <x v="10"/>
    <n v="435"/>
    <x v="0"/>
    <x v="1"/>
  </r>
  <r>
    <x v="4"/>
    <x v="0"/>
    <x v="16"/>
    <n v="366"/>
    <x v="0"/>
    <x v="1"/>
  </r>
  <r>
    <x v="4"/>
    <x v="1"/>
    <x v="1"/>
    <n v="85"/>
    <x v="0"/>
    <x v="1"/>
  </r>
  <r>
    <x v="4"/>
    <x v="1"/>
    <x v="3"/>
    <n v="3569"/>
    <x v="0"/>
    <x v="1"/>
  </r>
  <r>
    <x v="4"/>
    <x v="1"/>
    <x v="4"/>
    <n v="706"/>
    <x v="0"/>
    <x v="1"/>
  </r>
  <r>
    <x v="4"/>
    <x v="1"/>
    <x v="5"/>
    <n v="786"/>
    <x v="0"/>
    <x v="1"/>
  </r>
  <r>
    <x v="4"/>
    <x v="1"/>
    <x v="6"/>
    <n v="48799"/>
    <x v="0"/>
    <x v="1"/>
  </r>
  <r>
    <x v="4"/>
    <x v="1"/>
    <x v="8"/>
    <n v="6954"/>
    <x v="0"/>
    <x v="1"/>
  </r>
  <r>
    <x v="4"/>
    <x v="1"/>
    <x v="9"/>
    <n v="5332"/>
    <x v="0"/>
    <x v="1"/>
  </r>
  <r>
    <x v="4"/>
    <x v="1"/>
    <x v="0"/>
    <n v="8250"/>
    <x v="0"/>
    <x v="0"/>
  </r>
  <r>
    <x v="4"/>
    <x v="1"/>
    <x v="16"/>
    <n v="1263"/>
    <x v="0"/>
    <x v="1"/>
  </r>
  <r>
    <x v="4"/>
    <x v="1"/>
    <x v="17"/>
    <n v="1910"/>
    <x v="0"/>
    <x v="3"/>
  </r>
  <r>
    <x v="4"/>
    <x v="1"/>
    <x v="18"/>
    <n v="436"/>
    <x v="0"/>
    <x v="4"/>
  </r>
  <r>
    <x v="4"/>
    <x v="1"/>
    <x v="19"/>
    <n v="10048"/>
    <x v="0"/>
    <x v="1"/>
  </r>
  <r>
    <x v="4"/>
    <x v="1"/>
    <x v="20"/>
    <n v="348"/>
    <x v="0"/>
    <x v="1"/>
  </r>
  <r>
    <x v="4"/>
    <x v="8"/>
    <x v="1"/>
    <n v="161"/>
    <x v="0"/>
    <x v="1"/>
  </r>
  <r>
    <x v="4"/>
    <x v="8"/>
    <x v="3"/>
    <n v="278"/>
    <x v="0"/>
    <x v="1"/>
  </r>
  <r>
    <x v="4"/>
    <x v="8"/>
    <x v="4"/>
    <n v="2121"/>
    <x v="0"/>
    <x v="1"/>
  </r>
  <r>
    <x v="4"/>
    <x v="8"/>
    <x v="7"/>
    <n v="1272"/>
    <x v="0"/>
    <x v="1"/>
  </r>
  <r>
    <x v="4"/>
    <x v="8"/>
    <x v="8"/>
    <n v="355"/>
    <x v="0"/>
    <x v="1"/>
  </r>
  <r>
    <x v="4"/>
    <x v="8"/>
    <x v="9"/>
    <n v="90743"/>
    <x v="0"/>
    <x v="1"/>
  </r>
  <r>
    <x v="4"/>
    <x v="8"/>
    <x v="14"/>
    <n v="1774"/>
    <x v="0"/>
    <x v="2"/>
  </r>
  <r>
    <x v="4"/>
    <x v="8"/>
    <x v="15"/>
    <n v="364"/>
    <x v="0"/>
    <x v="1"/>
  </r>
  <r>
    <x v="4"/>
    <x v="8"/>
    <x v="0"/>
    <n v="4520"/>
    <x v="0"/>
    <x v="0"/>
  </r>
  <r>
    <x v="4"/>
    <x v="8"/>
    <x v="16"/>
    <n v="387"/>
    <x v="0"/>
    <x v="1"/>
  </r>
  <r>
    <x v="4"/>
    <x v="8"/>
    <x v="17"/>
    <n v="1178"/>
    <x v="0"/>
    <x v="3"/>
  </r>
  <r>
    <x v="4"/>
    <x v="8"/>
    <x v="19"/>
    <n v="4756"/>
    <x v="0"/>
    <x v="1"/>
  </r>
  <r>
    <x v="4"/>
    <x v="7"/>
    <x v="1"/>
    <n v="170"/>
    <x v="0"/>
    <x v="1"/>
  </r>
  <r>
    <x v="4"/>
    <x v="7"/>
    <x v="3"/>
    <n v="1747"/>
    <x v="0"/>
    <x v="1"/>
  </r>
  <r>
    <x v="4"/>
    <x v="7"/>
    <x v="5"/>
    <n v="13099"/>
    <x v="0"/>
    <x v="1"/>
  </r>
  <r>
    <x v="4"/>
    <x v="7"/>
    <x v="8"/>
    <n v="349"/>
    <x v="0"/>
    <x v="1"/>
  </r>
  <r>
    <x v="4"/>
    <x v="7"/>
    <x v="9"/>
    <n v="122"/>
    <x v="0"/>
    <x v="1"/>
  </r>
  <r>
    <x v="4"/>
    <x v="7"/>
    <x v="0"/>
    <n v="783"/>
    <x v="0"/>
    <x v="0"/>
  </r>
  <r>
    <x v="4"/>
    <x v="7"/>
    <x v="17"/>
    <n v="921"/>
    <x v="0"/>
    <x v="3"/>
  </r>
  <r>
    <x v="4"/>
    <x v="7"/>
    <x v="18"/>
    <n v="54"/>
    <x v="0"/>
    <x v="4"/>
  </r>
  <r>
    <x v="4"/>
    <x v="7"/>
    <x v="19"/>
    <n v="819"/>
    <x v="0"/>
    <x v="1"/>
  </r>
  <r>
    <x v="4"/>
    <x v="2"/>
    <x v="1"/>
    <n v="4369"/>
    <x v="0"/>
    <x v="1"/>
  </r>
  <r>
    <x v="4"/>
    <x v="2"/>
    <x v="3"/>
    <n v="2108"/>
    <x v="0"/>
    <x v="1"/>
  </r>
  <r>
    <x v="4"/>
    <x v="2"/>
    <x v="4"/>
    <n v="1467"/>
    <x v="0"/>
    <x v="1"/>
  </r>
  <r>
    <x v="4"/>
    <x v="2"/>
    <x v="5"/>
    <n v="2208"/>
    <x v="0"/>
    <x v="1"/>
  </r>
  <r>
    <x v="4"/>
    <x v="2"/>
    <x v="6"/>
    <n v="14678"/>
    <x v="0"/>
    <x v="1"/>
  </r>
  <r>
    <x v="4"/>
    <x v="2"/>
    <x v="7"/>
    <n v="134987"/>
    <x v="0"/>
    <x v="1"/>
  </r>
  <r>
    <x v="4"/>
    <x v="2"/>
    <x v="8"/>
    <n v="57259"/>
    <x v="0"/>
    <x v="1"/>
  </r>
  <r>
    <x v="4"/>
    <x v="2"/>
    <x v="9"/>
    <n v="4914"/>
    <x v="0"/>
    <x v="1"/>
  </r>
  <r>
    <x v="4"/>
    <x v="2"/>
    <x v="10"/>
    <n v="9037"/>
    <x v="0"/>
    <x v="1"/>
  </r>
  <r>
    <x v="4"/>
    <x v="2"/>
    <x v="14"/>
    <n v="2649"/>
    <x v="0"/>
    <x v="2"/>
  </r>
  <r>
    <x v="4"/>
    <x v="2"/>
    <x v="0"/>
    <n v="8316"/>
    <x v="0"/>
    <x v="0"/>
  </r>
  <r>
    <x v="4"/>
    <x v="2"/>
    <x v="16"/>
    <n v="870"/>
    <x v="0"/>
    <x v="1"/>
  </r>
  <r>
    <x v="4"/>
    <x v="2"/>
    <x v="17"/>
    <n v="19385"/>
    <x v="0"/>
    <x v="3"/>
  </r>
  <r>
    <x v="4"/>
    <x v="2"/>
    <x v="18"/>
    <n v="3559"/>
    <x v="0"/>
    <x v="4"/>
  </r>
  <r>
    <x v="4"/>
    <x v="2"/>
    <x v="19"/>
    <n v="4497"/>
    <x v="0"/>
    <x v="1"/>
  </r>
  <r>
    <x v="4"/>
    <x v="9"/>
    <x v="0"/>
    <n v="406"/>
    <x v="0"/>
    <x v="0"/>
  </r>
  <r>
    <x v="4"/>
    <x v="9"/>
    <x v="17"/>
    <n v="384"/>
    <x v="0"/>
    <x v="3"/>
  </r>
  <r>
    <x v="4"/>
    <x v="9"/>
    <x v="19"/>
    <n v="7793"/>
    <x v="0"/>
    <x v="1"/>
  </r>
  <r>
    <x v="4"/>
    <x v="10"/>
    <x v="1"/>
    <n v="2919"/>
    <x v="0"/>
    <x v="1"/>
  </r>
  <r>
    <x v="4"/>
    <x v="10"/>
    <x v="3"/>
    <n v="38408"/>
    <x v="0"/>
    <x v="1"/>
  </r>
  <r>
    <x v="4"/>
    <x v="10"/>
    <x v="4"/>
    <n v="265078"/>
    <x v="0"/>
    <x v="1"/>
  </r>
  <r>
    <x v="4"/>
    <x v="10"/>
    <x v="5"/>
    <n v="210"/>
    <x v="0"/>
    <x v="1"/>
  </r>
  <r>
    <x v="4"/>
    <x v="10"/>
    <x v="6"/>
    <n v="229"/>
    <x v="0"/>
    <x v="1"/>
  </r>
  <r>
    <x v="4"/>
    <x v="10"/>
    <x v="7"/>
    <n v="344"/>
    <x v="0"/>
    <x v="1"/>
  </r>
  <r>
    <x v="4"/>
    <x v="10"/>
    <x v="8"/>
    <n v="803"/>
    <x v="0"/>
    <x v="1"/>
  </r>
  <r>
    <x v="4"/>
    <x v="10"/>
    <x v="9"/>
    <n v="2517"/>
    <x v="0"/>
    <x v="1"/>
  </r>
  <r>
    <x v="4"/>
    <x v="10"/>
    <x v="14"/>
    <n v="370"/>
    <x v="0"/>
    <x v="2"/>
  </r>
  <r>
    <x v="4"/>
    <x v="10"/>
    <x v="0"/>
    <n v="27504"/>
    <x v="0"/>
    <x v="0"/>
  </r>
  <r>
    <x v="4"/>
    <x v="10"/>
    <x v="16"/>
    <n v="2189"/>
    <x v="0"/>
    <x v="1"/>
  </r>
  <r>
    <x v="4"/>
    <x v="10"/>
    <x v="17"/>
    <n v="5719"/>
    <x v="0"/>
    <x v="3"/>
  </r>
  <r>
    <x v="4"/>
    <x v="10"/>
    <x v="18"/>
    <n v="922"/>
    <x v="0"/>
    <x v="4"/>
  </r>
  <r>
    <x v="4"/>
    <x v="10"/>
    <x v="19"/>
    <n v="2793"/>
    <x v="0"/>
    <x v="1"/>
  </r>
  <r>
    <x v="4"/>
    <x v="11"/>
    <x v="4"/>
    <n v="1583"/>
    <x v="0"/>
    <x v="1"/>
  </r>
  <r>
    <x v="4"/>
    <x v="11"/>
    <x v="11"/>
    <n v="911"/>
    <x v="0"/>
    <x v="1"/>
  </r>
  <r>
    <x v="4"/>
    <x v="11"/>
    <x v="0"/>
    <n v="317"/>
    <x v="0"/>
    <x v="0"/>
  </r>
  <r>
    <x v="4"/>
    <x v="11"/>
    <x v="17"/>
    <n v="15"/>
    <x v="0"/>
    <x v="3"/>
  </r>
  <r>
    <x v="4"/>
    <x v="4"/>
    <x v="1"/>
    <n v="5716"/>
    <x v="0"/>
    <x v="1"/>
  </r>
  <r>
    <x v="4"/>
    <x v="4"/>
    <x v="2"/>
    <n v="1809"/>
    <x v="0"/>
    <x v="1"/>
  </r>
  <r>
    <x v="4"/>
    <x v="4"/>
    <x v="5"/>
    <n v="843"/>
    <x v="0"/>
    <x v="1"/>
  </r>
  <r>
    <x v="4"/>
    <x v="4"/>
    <x v="6"/>
    <n v="1095"/>
    <x v="0"/>
    <x v="1"/>
  </r>
  <r>
    <x v="4"/>
    <x v="4"/>
    <x v="7"/>
    <n v="74709"/>
    <x v="0"/>
    <x v="1"/>
  </r>
  <r>
    <x v="4"/>
    <x v="4"/>
    <x v="8"/>
    <n v="320950"/>
    <x v="0"/>
    <x v="1"/>
  </r>
  <r>
    <x v="4"/>
    <x v="4"/>
    <x v="9"/>
    <n v="1725"/>
    <x v="0"/>
    <x v="1"/>
  </r>
  <r>
    <x v="4"/>
    <x v="4"/>
    <x v="10"/>
    <n v="6063"/>
    <x v="0"/>
    <x v="1"/>
  </r>
  <r>
    <x v="4"/>
    <x v="4"/>
    <x v="14"/>
    <n v="2258"/>
    <x v="0"/>
    <x v="2"/>
  </r>
  <r>
    <x v="4"/>
    <x v="4"/>
    <x v="0"/>
    <n v="46"/>
    <x v="0"/>
    <x v="0"/>
  </r>
  <r>
    <x v="4"/>
    <x v="4"/>
    <x v="16"/>
    <n v="342"/>
    <x v="0"/>
    <x v="1"/>
  </r>
  <r>
    <x v="4"/>
    <x v="4"/>
    <x v="17"/>
    <n v="4941"/>
    <x v="0"/>
    <x v="3"/>
  </r>
  <r>
    <x v="4"/>
    <x v="4"/>
    <x v="18"/>
    <n v="8790"/>
    <x v="0"/>
    <x v="4"/>
  </r>
  <r>
    <x v="4"/>
    <x v="4"/>
    <x v="19"/>
    <n v="2739"/>
    <x v="0"/>
    <x v="1"/>
  </r>
  <r>
    <x v="4"/>
    <x v="12"/>
    <x v="1"/>
    <n v="2459"/>
    <x v="0"/>
    <x v="1"/>
  </r>
  <r>
    <x v="4"/>
    <x v="12"/>
    <x v="3"/>
    <n v="1812651"/>
    <x v="0"/>
    <x v="1"/>
  </r>
  <r>
    <x v="4"/>
    <x v="12"/>
    <x v="4"/>
    <n v="12354"/>
    <x v="0"/>
    <x v="1"/>
  </r>
  <r>
    <x v="4"/>
    <x v="12"/>
    <x v="5"/>
    <n v="4744"/>
    <x v="0"/>
    <x v="1"/>
  </r>
  <r>
    <x v="4"/>
    <x v="12"/>
    <x v="6"/>
    <n v="8505"/>
    <x v="0"/>
    <x v="1"/>
  </r>
  <r>
    <x v="4"/>
    <x v="12"/>
    <x v="7"/>
    <n v="298"/>
    <x v="0"/>
    <x v="1"/>
  </r>
  <r>
    <x v="4"/>
    <x v="12"/>
    <x v="9"/>
    <n v="5155"/>
    <x v="0"/>
    <x v="1"/>
  </r>
  <r>
    <x v="4"/>
    <x v="12"/>
    <x v="13"/>
    <n v="422"/>
    <x v="0"/>
    <x v="1"/>
  </r>
  <r>
    <x v="4"/>
    <x v="12"/>
    <x v="14"/>
    <n v="126"/>
    <x v="0"/>
    <x v="2"/>
  </r>
  <r>
    <x v="4"/>
    <x v="12"/>
    <x v="0"/>
    <n v="38856"/>
    <x v="0"/>
    <x v="0"/>
  </r>
  <r>
    <x v="4"/>
    <x v="12"/>
    <x v="16"/>
    <n v="10550"/>
    <x v="0"/>
    <x v="1"/>
  </r>
  <r>
    <x v="4"/>
    <x v="12"/>
    <x v="17"/>
    <n v="26760"/>
    <x v="0"/>
    <x v="3"/>
  </r>
  <r>
    <x v="4"/>
    <x v="12"/>
    <x v="19"/>
    <n v="21756"/>
    <x v="0"/>
    <x v="1"/>
  </r>
  <r>
    <x v="5"/>
    <x v="9"/>
    <x v="4"/>
    <n v="7362"/>
    <x v="0"/>
    <x v="1"/>
  </r>
  <r>
    <x v="5"/>
    <x v="9"/>
    <x v="17"/>
    <n v="355"/>
    <x v="0"/>
    <x v="3"/>
  </r>
  <r>
    <x v="5"/>
    <x v="9"/>
    <x v="19"/>
    <n v="1171"/>
    <x v="0"/>
    <x v="1"/>
  </r>
  <r>
    <x v="6"/>
    <x v="13"/>
    <x v="1"/>
    <n v="199295"/>
    <x v="1"/>
    <x v="1"/>
  </r>
  <r>
    <x v="6"/>
    <x v="13"/>
    <x v="23"/>
    <n v="135"/>
    <x v="1"/>
    <x v="1"/>
  </r>
  <r>
    <x v="6"/>
    <x v="13"/>
    <x v="24"/>
    <n v="104"/>
    <x v="1"/>
    <x v="5"/>
  </r>
  <r>
    <x v="6"/>
    <x v="13"/>
    <x v="20"/>
    <n v="539"/>
    <x v="1"/>
    <x v="1"/>
  </r>
  <r>
    <x v="0"/>
    <x v="1"/>
    <x v="3"/>
    <n v="8619"/>
    <x v="1"/>
    <x v="1"/>
  </r>
  <r>
    <x v="0"/>
    <x v="1"/>
    <x v="4"/>
    <n v="7018"/>
    <x v="1"/>
    <x v="1"/>
  </r>
  <r>
    <x v="0"/>
    <x v="1"/>
    <x v="5"/>
    <n v="2418"/>
    <x v="1"/>
    <x v="1"/>
  </r>
  <r>
    <x v="0"/>
    <x v="1"/>
    <x v="9"/>
    <n v="5520"/>
    <x v="1"/>
    <x v="1"/>
  </r>
  <r>
    <x v="0"/>
    <x v="1"/>
    <x v="0"/>
    <n v="2728101"/>
    <x v="1"/>
    <x v="0"/>
  </r>
  <r>
    <x v="0"/>
    <x v="1"/>
    <x v="16"/>
    <n v="3379"/>
    <x v="1"/>
    <x v="1"/>
  </r>
  <r>
    <x v="0"/>
    <x v="1"/>
    <x v="17"/>
    <n v="24887"/>
    <x v="1"/>
    <x v="3"/>
  </r>
  <r>
    <x v="0"/>
    <x v="1"/>
    <x v="18"/>
    <n v="4793"/>
    <x v="1"/>
    <x v="4"/>
  </r>
  <r>
    <x v="0"/>
    <x v="1"/>
    <x v="25"/>
    <n v="1520"/>
    <x v="1"/>
    <x v="6"/>
  </r>
  <r>
    <x v="0"/>
    <x v="1"/>
    <x v="23"/>
    <n v="378"/>
    <x v="1"/>
    <x v="1"/>
  </r>
  <r>
    <x v="0"/>
    <x v="1"/>
    <x v="26"/>
    <n v="427"/>
    <x v="1"/>
    <x v="1"/>
  </r>
  <r>
    <x v="0"/>
    <x v="1"/>
    <x v="24"/>
    <n v="919"/>
    <x v="1"/>
    <x v="5"/>
  </r>
  <r>
    <x v="0"/>
    <x v="1"/>
    <x v="27"/>
    <n v="205"/>
    <x v="1"/>
    <x v="5"/>
  </r>
  <r>
    <x v="0"/>
    <x v="1"/>
    <x v="20"/>
    <n v="8546"/>
    <x v="1"/>
    <x v="1"/>
  </r>
  <r>
    <x v="0"/>
    <x v="2"/>
    <x v="3"/>
    <n v="3033"/>
    <x v="1"/>
    <x v="1"/>
  </r>
  <r>
    <x v="0"/>
    <x v="2"/>
    <x v="4"/>
    <n v="2806"/>
    <x v="1"/>
    <x v="1"/>
  </r>
  <r>
    <x v="0"/>
    <x v="2"/>
    <x v="5"/>
    <n v="898"/>
    <x v="1"/>
    <x v="1"/>
  </r>
  <r>
    <x v="0"/>
    <x v="2"/>
    <x v="28"/>
    <n v="2112"/>
    <x v="1"/>
    <x v="1"/>
  </r>
  <r>
    <x v="0"/>
    <x v="2"/>
    <x v="7"/>
    <n v="1040"/>
    <x v="1"/>
    <x v="1"/>
  </r>
  <r>
    <x v="0"/>
    <x v="2"/>
    <x v="29"/>
    <n v="200"/>
    <x v="1"/>
    <x v="1"/>
  </r>
  <r>
    <x v="0"/>
    <x v="2"/>
    <x v="9"/>
    <n v="1417"/>
    <x v="1"/>
    <x v="1"/>
  </r>
  <r>
    <x v="0"/>
    <x v="2"/>
    <x v="0"/>
    <n v="23791"/>
    <x v="1"/>
    <x v="0"/>
  </r>
  <r>
    <x v="0"/>
    <x v="2"/>
    <x v="16"/>
    <n v="2340"/>
    <x v="1"/>
    <x v="1"/>
  </r>
  <r>
    <x v="0"/>
    <x v="2"/>
    <x v="17"/>
    <n v="1157091"/>
    <x v="1"/>
    <x v="3"/>
  </r>
  <r>
    <x v="0"/>
    <x v="2"/>
    <x v="18"/>
    <n v="5483"/>
    <x v="1"/>
    <x v="4"/>
  </r>
  <r>
    <x v="0"/>
    <x v="2"/>
    <x v="25"/>
    <n v="1108"/>
    <x v="1"/>
    <x v="6"/>
  </r>
  <r>
    <x v="0"/>
    <x v="2"/>
    <x v="30"/>
    <n v="460"/>
    <x v="1"/>
    <x v="7"/>
  </r>
  <r>
    <x v="0"/>
    <x v="2"/>
    <x v="24"/>
    <n v="501"/>
    <x v="1"/>
    <x v="5"/>
  </r>
  <r>
    <x v="0"/>
    <x v="2"/>
    <x v="27"/>
    <n v="131"/>
    <x v="1"/>
    <x v="5"/>
  </r>
  <r>
    <x v="0"/>
    <x v="2"/>
    <x v="20"/>
    <n v="2169"/>
    <x v="1"/>
    <x v="1"/>
  </r>
  <r>
    <x v="0"/>
    <x v="4"/>
    <x v="3"/>
    <n v="169"/>
    <x v="1"/>
    <x v="1"/>
  </r>
  <r>
    <x v="0"/>
    <x v="4"/>
    <x v="4"/>
    <n v="291"/>
    <x v="1"/>
    <x v="1"/>
  </r>
  <r>
    <x v="0"/>
    <x v="4"/>
    <x v="28"/>
    <n v="244"/>
    <x v="1"/>
    <x v="1"/>
  </r>
  <r>
    <x v="0"/>
    <x v="4"/>
    <x v="7"/>
    <n v="725"/>
    <x v="1"/>
    <x v="1"/>
  </r>
  <r>
    <x v="0"/>
    <x v="4"/>
    <x v="9"/>
    <n v="76"/>
    <x v="1"/>
    <x v="1"/>
  </r>
  <r>
    <x v="0"/>
    <x v="4"/>
    <x v="0"/>
    <n v="1164"/>
    <x v="1"/>
    <x v="0"/>
  </r>
  <r>
    <x v="0"/>
    <x v="4"/>
    <x v="17"/>
    <n v="2319"/>
    <x v="1"/>
    <x v="3"/>
  </r>
  <r>
    <x v="0"/>
    <x v="4"/>
    <x v="18"/>
    <n v="84196"/>
    <x v="1"/>
    <x v="4"/>
  </r>
  <r>
    <x v="0"/>
    <x v="4"/>
    <x v="25"/>
    <n v="49"/>
    <x v="1"/>
    <x v="6"/>
  </r>
  <r>
    <x v="0"/>
    <x v="4"/>
    <x v="31"/>
    <n v="103"/>
    <x v="1"/>
    <x v="8"/>
  </r>
  <r>
    <x v="1"/>
    <x v="11"/>
    <x v="1"/>
    <n v="139"/>
    <x v="1"/>
    <x v="1"/>
  </r>
  <r>
    <x v="1"/>
    <x v="11"/>
    <x v="3"/>
    <n v="94"/>
    <x v="1"/>
    <x v="1"/>
  </r>
  <r>
    <x v="1"/>
    <x v="11"/>
    <x v="9"/>
    <n v="166"/>
    <x v="1"/>
    <x v="1"/>
  </r>
  <r>
    <x v="1"/>
    <x v="11"/>
    <x v="0"/>
    <n v="438"/>
    <x v="1"/>
    <x v="0"/>
  </r>
  <r>
    <x v="1"/>
    <x v="11"/>
    <x v="25"/>
    <n v="85"/>
    <x v="1"/>
    <x v="6"/>
  </r>
  <r>
    <x v="1"/>
    <x v="11"/>
    <x v="23"/>
    <n v="1696"/>
    <x v="1"/>
    <x v="1"/>
  </r>
  <r>
    <x v="1"/>
    <x v="11"/>
    <x v="26"/>
    <n v="2202894"/>
    <x v="1"/>
    <x v="1"/>
  </r>
  <r>
    <x v="1"/>
    <x v="11"/>
    <x v="24"/>
    <n v="1451"/>
    <x v="1"/>
    <x v="5"/>
  </r>
  <r>
    <x v="1"/>
    <x v="11"/>
    <x v="27"/>
    <n v="268"/>
    <x v="1"/>
    <x v="5"/>
  </r>
  <r>
    <x v="1"/>
    <x v="11"/>
    <x v="31"/>
    <n v="122"/>
    <x v="1"/>
    <x v="8"/>
  </r>
  <r>
    <x v="1"/>
    <x v="11"/>
    <x v="32"/>
    <n v="152"/>
    <x v="1"/>
    <x v="9"/>
  </r>
  <r>
    <x v="1"/>
    <x v="11"/>
    <x v="20"/>
    <n v="8126"/>
    <x v="1"/>
    <x v="1"/>
  </r>
  <r>
    <x v="3"/>
    <x v="0"/>
    <x v="1"/>
    <n v="1308"/>
    <x v="1"/>
    <x v="1"/>
  </r>
  <r>
    <x v="3"/>
    <x v="0"/>
    <x v="3"/>
    <n v="1947"/>
    <x v="1"/>
    <x v="1"/>
  </r>
  <r>
    <x v="3"/>
    <x v="0"/>
    <x v="4"/>
    <n v="2502"/>
    <x v="1"/>
    <x v="1"/>
  </r>
  <r>
    <x v="3"/>
    <x v="0"/>
    <x v="5"/>
    <n v="354"/>
    <x v="1"/>
    <x v="1"/>
  </r>
  <r>
    <x v="3"/>
    <x v="0"/>
    <x v="28"/>
    <n v="333"/>
    <x v="1"/>
    <x v="1"/>
  </r>
  <r>
    <x v="3"/>
    <x v="0"/>
    <x v="7"/>
    <n v="446"/>
    <x v="1"/>
    <x v="1"/>
  </r>
  <r>
    <x v="3"/>
    <x v="0"/>
    <x v="8"/>
    <n v="323"/>
    <x v="1"/>
    <x v="1"/>
  </r>
  <r>
    <x v="3"/>
    <x v="0"/>
    <x v="9"/>
    <n v="710"/>
    <x v="1"/>
    <x v="1"/>
  </r>
  <r>
    <x v="3"/>
    <x v="0"/>
    <x v="0"/>
    <n v="12546"/>
    <x v="1"/>
    <x v="0"/>
  </r>
  <r>
    <x v="3"/>
    <x v="0"/>
    <x v="16"/>
    <n v="632189"/>
    <x v="1"/>
    <x v="1"/>
  </r>
  <r>
    <x v="3"/>
    <x v="0"/>
    <x v="17"/>
    <n v="8618"/>
    <x v="1"/>
    <x v="3"/>
  </r>
  <r>
    <x v="3"/>
    <x v="0"/>
    <x v="18"/>
    <n v="344"/>
    <x v="1"/>
    <x v="4"/>
  </r>
  <r>
    <x v="3"/>
    <x v="0"/>
    <x v="25"/>
    <n v="1429"/>
    <x v="1"/>
    <x v="6"/>
  </r>
  <r>
    <x v="3"/>
    <x v="0"/>
    <x v="33"/>
    <n v="456"/>
    <x v="1"/>
    <x v="10"/>
  </r>
  <r>
    <x v="3"/>
    <x v="0"/>
    <x v="30"/>
    <n v="516"/>
    <x v="1"/>
    <x v="7"/>
  </r>
  <r>
    <x v="3"/>
    <x v="0"/>
    <x v="27"/>
    <n v="262"/>
    <x v="1"/>
    <x v="5"/>
  </r>
  <r>
    <x v="3"/>
    <x v="0"/>
    <x v="20"/>
    <n v="2873"/>
    <x v="1"/>
    <x v="1"/>
  </r>
  <r>
    <x v="3"/>
    <x v="1"/>
    <x v="1"/>
    <n v="2801"/>
    <x v="1"/>
    <x v="1"/>
  </r>
  <r>
    <x v="3"/>
    <x v="7"/>
    <x v="1"/>
    <n v="257"/>
    <x v="1"/>
    <x v="1"/>
  </r>
  <r>
    <x v="3"/>
    <x v="7"/>
    <x v="29"/>
    <n v="217"/>
    <x v="1"/>
    <x v="1"/>
  </r>
  <r>
    <x v="3"/>
    <x v="7"/>
    <x v="34"/>
    <n v="68"/>
    <x v="1"/>
    <x v="1"/>
  </r>
  <r>
    <x v="3"/>
    <x v="7"/>
    <x v="0"/>
    <n v="319"/>
    <x v="1"/>
    <x v="0"/>
  </r>
  <r>
    <x v="3"/>
    <x v="7"/>
    <x v="16"/>
    <n v="179"/>
    <x v="1"/>
    <x v="1"/>
  </r>
  <r>
    <x v="3"/>
    <x v="7"/>
    <x v="17"/>
    <n v="68"/>
    <x v="1"/>
    <x v="3"/>
  </r>
  <r>
    <x v="3"/>
    <x v="7"/>
    <x v="25"/>
    <n v="1352"/>
    <x v="1"/>
    <x v="6"/>
  </r>
  <r>
    <x v="3"/>
    <x v="7"/>
    <x v="30"/>
    <n v="141"/>
    <x v="1"/>
    <x v="7"/>
  </r>
  <r>
    <x v="3"/>
    <x v="7"/>
    <x v="35"/>
    <n v="113"/>
    <x v="1"/>
    <x v="11"/>
  </r>
  <r>
    <x v="3"/>
    <x v="7"/>
    <x v="23"/>
    <n v="14043"/>
    <x v="1"/>
    <x v="1"/>
  </r>
  <r>
    <x v="3"/>
    <x v="7"/>
    <x v="26"/>
    <n v="2820"/>
    <x v="1"/>
    <x v="1"/>
  </r>
  <r>
    <x v="3"/>
    <x v="7"/>
    <x v="24"/>
    <n v="6644935"/>
    <x v="1"/>
    <x v="5"/>
  </r>
  <r>
    <x v="3"/>
    <x v="7"/>
    <x v="36"/>
    <n v="122642"/>
    <x v="1"/>
    <x v="1"/>
  </r>
  <r>
    <x v="3"/>
    <x v="7"/>
    <x v="27"/>
    <n v="10683"/>
    <x v="1"/>
    <x v="5"/>
  </r>
  <r>
    <x v="3"/>
    <x v="7"/>
    <x v="31"/>
    <n v="838"/>
    <x v="1"/>
    <x v="8"/>
  </r>
  <r>
    <x v="3"/>
    <x v="7"/>
    <x v="32"/>
    <n v="40"/>
    <x v="1"/>
    <x v="9"/>
  </r>
  <r>
    <x v="3"/>
    <x v="7"/>
    <x v="20"/>
    <n v="26322"/>
    <x v="1"/>
    <x v="1"/>
  </r>
  <r>
    <x v="3"/>
    <x v="2"/>
    <x v="1"/>
    <n v="987"/>
    <x v="1"/>
    <x v="1"/>
  </r>
  <r>
    <x v="3"/>
    <x v="2"/>
    <x v="3"/>
    <n v="506"/>
    <x v="1"/>
    <x v="1"/>
  </r>
  <r>
    <x v="3"/>
    <x v="2"/>
    <x v="4"/>
    <n v="211"/>
    <x v="1"/>
    <x v="1"/>
  </r>
  <r>
    <x v="3"/>
    <x v="2"/>
    <x v="5"/>
    <n v="732"/>
    <x v="1"/>
    <x v="1"/>
  </r>
  <r>
    <x v="3"/>
    <x v="2"/>
    <x v="28"/>
    <n v="84"/>
    <x v="1"/>
    <x v="1"/>
  </r>
  <r>
    <x v="3"/>
    <x v="2"/>
    <x v="9"/>
    <n v="146"/>
    <x v="1"/>
    <x v="1"/>
  </r>
  <r>
    <x v="3"/>
    <x v="2"/>
    <x v="34"/>
    <n v="58"/>
    <x v="1"/>
    <x v="1"/>
  </r>
  <r>
    <x v="3"/>
    <x v="2"/>
    <x v="0"/>
    <n v="2020"/>
    <x v="1"/>
    <x v="0"/>
  </r>
  <r>
    <x v="3"/>
    <x v="2"/>
    <x v="16"/>
    <n v="507"/>
    <x v="1"/>
    <x v="1"/>
  </r>
  <r>
    <x v="3"/>
    <x v="2"/>
    <x v="17"/>
    <n v="1202"/>
    <x v="1"/>
    <x v="3"/>
  </r>
  <r>
    <x v="3"/>
    <x v="2"/>
    <x v="18"/>
    <n v="179"/>
    <x v="1"/>
    <x v="4"/>
  </r>
  <r>
    <x v="3"/>
    <x v="2"/>
    <x v="25"/>
    <n v="4952806"/>
    <x v="1"/>
    <x v="6"/>
  </r>
  <r>
    <x v="3"/>
    <x v="2"/>
    <x v="33"/>
    <n v="1795"/>
    <x v="1"/>
    <x v="10"/>
  </r>
  <r>
    <x v="3"/>
    <x v="2"/>
    <x v="30"/>
    <n v="207288"/>
    <x v="1"/>
    <x v="7"/>
  </r>
  <r>
    <x v="3"/>
    <x v="2"/>
    <x v="35"/>
    <n v="560"/>
    <x v="1"/>
    <x v="11"/>
  </r>
  <r>
    <x v="3"/>
    <x v="2"/>
    <x v="23"/>
    <n v="9140"/>
    <x v="1"/>
    <x v="1"/>
  </r>
  <r>
    <x v="3"/>
    <x v="2"/>
    <x v="26"/>
    <n v="1786"/>
    <x v="1"/>
    <x v="1"/>
  </r>
  <r>
    <x v="3"/>
    <x v="2"/>
    <x v="24"/>
    <n v="17040"/>
    <x v="1"/>
    <x v="5"/>
  </r>
  <r>
    <x v="3"/>
    <x v="2"/>
    <x v="36"/>
    <n v="1783"/>
    <x v="1"/>
    <x v="1"/>
  </r>
  <r>
    <x v="3"/>
    <x v="2"/>
    <x v="27"/>
    <n v="5420678"/>
    <x v="1"/>
    <x v="5"/>
  </r>
  <r>
    <x v="3"/>
    <x v="2"/>
    <x v="31"/>
    <n v="385854"/>
    <x v="1"/>
    <x v="8"/>
  </r>
  <r>
    <x v="3"/>
    <x v="2"/>
    <x v="32"/>
    <n v="1006"/>
    <x v="1"/>
    <x v="9"/>
  </r>
  <r>
    <x v="3"/>
    <x v="2"/>
    <x v="37"/>
    <n v="615"/>
    <x v="1"/>
    <x v="12"/>
  </r>
  <r>
    <x v="3"/>
    <x v="2"/>
    <x v="20"/>
    <n v="23227"/>
    <x v="1"/>
    <x v="1"/>
  </r>
  <r>
    <x v="3"/>
    <x v="9"/>
    <x v="1"/>
    <n v="184"/>
    <x v="1"/>
    <x v="1"/>
  </r>
  <r>
    <x v="3"/>
    <x v="11"/>
    <x v="1"/>
    <n v="654"/>
    <x v="1"/>
    <x v="1"/>
  </r>
  <r>
    <x v="3"/>
    <x v="11"/>
    <x v="3"/>
    <n v="76"/>
    <x v="1"/>
    <x v="1"/>
  </r>
  <r>
    <x v="3"/>
    <x v="11"/>
    <x v="5"/>
    <n v="54"/>
    <x v="1"/>
    <x v="1"/>
  </r>
  <r>
    <x v="3"/>
    <x v="11"/>
    <x v="9"/>
    <n v="78"/>
    <x v="1"/>
    <x v="1"/>
  </r>
  <r>
    <x v="3"/>
    <x v="11"/>
    <x v="34"/>
    <n v="39"/>
    <x v="1"/>
    <x v="1"/>
  </r>
  <r>
    <x v="3"/>
    <x v="11"/>
    <x v="0"/>
    <n v="693"/>
    <x v="1"/>
    <x v="0"/>
  </r>
  <r>
    <x v="3"/>
    <x v="11"/>
    <x v="17"/>
    <n v="252"/>
    <x v="1"/>
    <x v="3"/>
  </r>
  <r>
    <x v="3"/>
    <x v="11"/>
    <x v="18"/>
    <n v="109"/>
    <x v="1"/>
    <x v="4"/>
  </r>
  <r>
    <x v="3"/>
    <x v="11"/>
    <x v="25"/>
    <n v="163"/>
    <x v="1"/>
    <x v="6"/>
  </r>
  <r>
    <x v="3"/>
    <x v="11"/>
    <x v="23"/>
    <n v="2347743"/>
    <x v="1"/>
    <x v="1"/>
  </r>
  <r>
    <x v="3"/>
    <x v="11"/>
    <x v="26"/>
    <n v="3710"/>
    <x v="1"/>
    <x v="1"/>
  </r>
  <r>
    <x v="3"/>
    <x v="11"/>
    <x v="24"/>
    <n v="5455"/>
    <x v="1"/>
    <x v="5"/>
  </r>
  <r>
    <x v="3"/>
    <x v="11"/>
    <x v="36"/>
    <n v="518"/>
    <x v="1"/>
    <x v="1"/>
  </r>
  <r>
    <x v="3"/>
    <x v="11"/>
    <x v="27"/>
    <n v="2642"/>
    <x v="1"/>
    <x v="5"/>
  </r>
  <r>
    <x v="3"/>
    <x v="11"/>
    <x v="31"/>
    <n v="155"/>
    <x v="1"/>
    <x v="8"/>
  </r>
  <r>
    <x v="3"/>
    <x v="11"/>
    <x v="32"/>
    <n v="102"/>
    <x v="1"/>
    <x v="9"/>
  </r>
  <r>
    <x v="3"/>
    <x v="11"/>
    <x v="37"/>
    <n v="205"/>
    <x v="1"/>
    <x v="12"/>
  </r>
  <r>
    <x v="3"/>
    <x v="11"/>
    <x v="20"/>
    <n v="2582"/>
    <x v="1"/>
    <x v="1"/>
  </r>
  <r>
    <x v="3"/>
    <x v="4"/>
    <x v="4"/>
    <n v="43"/>
    <x v="1"/>
    <x v="1"/>
  </r>
  <r>
    <x v="3"/>
    <x v="4"/>
    <x v="38"/>
    <n v="49"/>
    <x v="1"/>
    <x v="1"/>
  </r>
  <r>
    <x v="3"/>
    <x v="4"/>
    <x v="34"/>
    <n v="64"/>
    <x v="1"/>
    <x v="1"/>
  </r>
  <r>
    <x v="3"/>
    <x v="4"/>
    <x v="16"/>
    <n v="46"/>
    <x v="1"/>
    <x v="1"/>
  </r>
  <r>
    <x v="3"/>
    <x v="4"/>
    <x v="25"/>
    <n v="637"/>
    <x v="1"/>
    <x v="6"/>
  </r>
  <r>
    <x v="3"/>
    <x v="4"/>
    <x v="33"/>
    <n v="219285"/>
    <x v="1"/>
    <x v="10"/>
  </r>
  <r>
    <x v="3"/>
    <x v="4"/>
    <x v="30"/>
    <n v="200"/>
    <x v="1"/>
    <x v="7"/>
  </r>
  <r>
    <x v="3"/>
    <x v="4"/>
    <x v="35"/>
    <n v="51985"/>
    <x v="1"/>
    <x v="11"/>
  </r>
  <r>
    <x v="3"/>
    <x v="4"/>
    <x v="23"/>
    <n v="246"/>
    <x v="1"/>
    <x v="1"/>
  </r>
  <r>
    <x v="3"/>
    <x v="4"/>
    <x v="26"/>
    <n v="157"/>
    <x v="1"/>
    <x v="1"/>
  </r>
  <r>
    <x v="3"/>
    <x v="4"/>
    <x v="24"/>
    <n v="296"/>
    <x v="1"/>
    <x v="5"/>
  </r>
  <r>
    <x v="3"/>
    <x v="4"/>
    <x v="36"/>
    <n v="95"/>
    <x v="1"/>
    <x v="1"/>
  </r>
  <r>
    <x v="3"/>
    <x v="4"/>
    <x v="27"/>
    <n v="608"/>
    <x v="1"/>
    <x v="5"/>
  </r>
  <r>
    <x v="3"/>
    <x v="4"/>
    <x v="31"/>
    <n v="598"/>
    <x v="1"/>
    <x v="8"/>
  </r>
  <r>
    <x v="3"/>
    <x v="4"/>
    <x v="32"/>
    <n v="209246"/>
    <x v="1"/>
    <x v="9"/>
  </r>
  <r>
    <x v="3"/>
    <x v="4"/>
    <x v="37"/>
    <n v="152335"/>
    <x v="1"/>
    <x v="12"/>
  </r>
  <r>
    <x v="3"/>
    <x v="4"/>
    <x v="20"/>
    <n v="351"/>
    <x v="1"/>
    <x v="1"/>
  </r>
  <r>
    <x v="4"/>
    <x v="0"/>
    <x v="1"/>
    <n v="268"/>
    <x v="1"/>
    <x v="1"/>
  </r>
  <r>
    <x v="4"/>
    <x v="0"/>
    <x v="3"/>
    <n v="1862"/>
    <x v="1"/>
    <x v="1"/>
  </r>
  <r>
    <x v="4"/>
    <x v="0"/>
    <x v="4"/>
    <n v="1084"/>
    <x v="1"/>
    <x v="1"/>
  </r>
  <r>
    <x v="4"/>
    <x v="0"/>
    <x v="5"/>
    <n v="1100"/>
    <x v="1"/>
    <x v="1"/>
  </r>
  <r>
    <x v="4"/>
    <x v="0"/>
    <x v="28"/>
    <n v="63718"/>
    <x v="1"/>
    <x v="1"/>
  </r>
  <r>
    <x v="4"/>
    <x v="0"/>
    <x v="8"/>
    <n v="180"/>
    <x v="1"/>
    <x v="1"/>
  </r>
  <r>
    <x v="4"/>
    <x v="0"/>
    <x v="29"/>
    <n v="120"/>
    <x v="1"/>
    <x v="1"/>
  </r>
  <r>
    <x v="4"/>
    <x v="0"/>
    <x v="9"/>
    <n v="847"/>
    <x v="1"/>
    <x v="1"/>
  </r>
  <r>
    <x v="4"/>
    <x v="0"/>
    <x v="0"/>
    <n v="319"/>
    <x v="1"/>
    <x v="0"/>
  </r>
  <r>
    <x v="4"/>
    <x v="0"/>
    <x v="17"/>
    <n v="2228"/>
    <x v="1"/>
    <x v="3"/>
  </r>
  <r>
    <x v="4"/>
    <x v="0"/>
    <x v="25"/>
    <n v="292"/>
    <x v="1"/>
    <x v="6"/>
  </r>
  <r>
    <x v="4"/>
    <x v="0"/>
    <x v="27"/>
    <n v="90"/>
    <x v="1"/>
    <x v="5"/>
  </r>
  <r>
    <x v="4"/>
    <x v="14"/>
    <x v="1"/>
    <n v="13175"/>
    <x v="1"/>
    <x v="1"/>
  </r>
  <r>
    <x v="4"/>
    <x v="1"/>
    <x v="1"/>
    <n v="0"/>
    <x v="1"/>
    <x v="1"/>
  </r>
  <r>
    <x v="4"/>
    <x v="8"/>
    <x v="3"/>
    <n v="9798"/>
    <x v="1"/>
    <x v="1"/>
  </r>
  <r>
    <x v="4"/>
    <x v="8"/>
    <x v="4"/>
    <n v="16668"/>
    <x v="1"/>
    <x v="1"/>
  </r>
  <r>
    <x v="4"/>
    <x v="8"/>
    <x v="5"/>
    <n v="1237"/>
    <x v="1"/>
    <x v="1"/>
  </r>
  <r>
    <x v="4"/>
    <x v="8"/>
    <x v="28"/>
    <n v="558"/>
    <x v="1"/>
    <x v="1"/>
  </r>
  <r>
    <x v="4"/>
    <x v="8"/>
    <x v="7"/>
    <n v="1881"/>
    <x v="1"/>
    <x v="1"/>
  </r>
  <r>
    <x v="4"/>
    <x v="8"/>
    <x v="29"/>
    <n v="333"/>
    <x v="1"/>
    <x v="1"/>
  </r>
  <r>
    <x v="4"/>
    <x v="8"/>
    <x v="9"/>
    <n v="609985"/>
    <x v="1"/>
    <x v="1"/>
  </r>
  <r>
    <x v="4"/>
    <x v="8"/>
    <x v="0"/>
    <n v="3891"/>
    <x v="1"/>
    <x v="0"/>
  </r>
  <r>
    <x v="4"/>
    <x v="8"/>
    <x v="16"/>
    <n v="843"/>
    <x v="1"/>
    <x v="1"/>
  </r>
  <r>
    <x v="4"/>
    <x v="8"/>
    <x v="17"/>
    <n v="3620"/>
    <x v="1"/>
    <x v="3"/>
  </r>
  <r>
    <x v="4"/>
    <x v="8"/>
    <x v="18"/>
    <n v="902"/>
    <x v="1"/>
    <x v="4"/>
  </r>
  <r>
    <x v="4"/>
    <x v="8"/>
    <x v="25"/>
    <n v="1276"/>
    <x v="1"/>
    <x v="6"/>
  </r>
  <r>
    <x v="4"/>
    <x v="8"/>
    <x v="23"/>
    <n v="262"/>
    <x v="1"/>
    <x v="1"/>
  </r>
  <r>
    <x v="4"/>
    <x v="8"/>
    <x v="27"/>
    <n v="68"/>
    <x v="1"/>
    <x v="5"/>
  </r>
  <r>
    <x v="4"/>
    <x v="8"/>
    <x v="20"/>
    <n v="1847"/>
    <x v="1"/>
    <x v="1"/>
  </r>
  <r>
    <x v="4"/>
    <x v="7"/>
    <x v="3"/>
    <n v="1852"/>
    <x v="1"/>
    <x v="1"/>
  </r>
  <r>
    <x v="4"/>
    <x v="7"/>
    <x v="4"/>
    <n v="6076"/>
    <x v="1"/>
    <x v="1"/>
  </r>
  <r>
    <x v="4"/>
    <x v="7"/>
    <x v="5"/>
    <n v="266748"/>
    <x v="1"/>
    <x v="1"/>
  </r>
  <r>
    <x v="4"/>
    <x v="7"/>
    <x v="28"/>
    <n v="444"/>
    <x v="1"/>
    <x v="1"/>
  </r>
  <r>
    <x v="4"/>
    <x v="7"/>
    <x v="7"/>
    <n v="964"/>
    <x v="1"/>
    <x v="1"/>
  </r>
  <r>
    <x v="4"/>
    <x v="7"/>
    <x v="8"/>
    <n v="202"/>
    <x v="1"/>
    <x v="1"/>
  </r>
  <r>
    <x v="4"/>
    <x v="7"/>
    <x v="9"/>
    <n v="891"/>
    <x v="1"/>
    <x v="1"/>
  </r>
  <r>
    <x v="4"/>
    <x v="7"/>
    <x v="0"/>
    <n v="518"/>
    <x v="1"/>
    <x v="0"/>
  </r>
  <r>
    <x v="4"/>
    <x v="7"/>
    <x v="16"/>
    <n v="108"/>
    <x v="1"/>
    <x v="1"/>
  </r>
  <r>
    <x v="4"/>
    <x v="7"/>
    <x v="17"/>
    <n v="1997"/>
    <x v="1"/>
    <x v="3"/>
  </r>
  <r>
    <x v="4"/>
    <x v="7"/>
    <x v="18"/>
    <n v="202"/>
    <x v="1"/>
    <x v="4"/>
  </r>
  <r>
    <x v="4"/>
    <x v="7"/>
    <x v="25"/>
    <n v="640"/>
    <x v="1"/>
    <x v="6"/>
  </r>
  <r>
    <x v="4"/>
    <x v="7"/>
    <x v="20"/>
    <n v="3139"/>
    <x v="1"/>
    <x v="1"/>
  </r>
  <r>
    <x v="4"/>
    <x v="2"/>
    <x v="1"/>
    <n v="294"/>
    <x v="1"/>
    <x v="1"/>
  </r>
  <r>
    <x v="4"/>
    <x v="2"/>
    <x v="3"/>
    <n v="1127"/>
    <x v="1"/>
    <x v="1"/>
  </r>
  <r>
    <x v="4"/>
    <x v="2"/>
    <x v="4"/>
    <n v="1106"/>
    <x v="1"/>
    <x v="1"/>
  </r>
  <r>
    <x v="4"/>
    <x v="2"/>
    <x v="5"/>
    <n v="390"/>
    <x v="1"/>
    <x v="1"/>
  </r>
  <r>
    <x v="4"/>
    <x v="2"/>
    <x v="28"/>
    <n v="446"/>
    <x v="1"/>
    <x v="1"/>
  </r>
  <r>
    <x v="4"/>
    <x v="2"/>
    <x v="7"/>
    <n v="61650"/>
    <x v="1"/>
    <x v="1"/>
  </r>
  <r>
    <x v="4"/>
    <x v="2"/>
    <x v="9"/>
    <n v="3488"/>
    <x v="1"/>
    <x v="1"/>
  </r>
  <r>
    <x v="4"/>
    <x v="2"/>
    <x v="16"/>
    <n v="462"/>
    <x v="1"/>
    <x v="1"/>
  </r>
  <r>
    <x v="4"/>
    <x v="2"/>
    <x v="17"/>
    <n v="112"/>
    <x v="1"/>
    <x v="3"/>
  </r>
  <r>
    <x v="4"/>
    <x v="2"/>
    <x v="33"/>
    <n v="298"/>
    <x v="1"/>
    <x v="10"/>
  </r>
  <r>
    <x v="4"/>
    <x v="2"/>
    <x v="35"/>
    <n v="292"/>
    <x v="1"/>
    <x v="11"/>
  </r>
  <r>
    <x v="4"/>
    <x v="2"/>
    <x v="32"/>
    <n v="288"/>
    <x v="1"/>
    <x v="9"/>
  </r>
  <r>
    <x v="4"/>
    <x v="2"/>
    <x v="20"/>
    <n v="112"/>
    <x v="1"/>
    <x v="1"/>
  </r>
  <r>
    <x v="4"/>
    <x v="9"/>
    <x v="1"/>
    <n v="385"/>
    <x v="1"/>
    <x v="1"/>
  </r>
  <r>
    <x v="4"/>
    <x v="10"/>
    <x v="3"/>
    <n v="34359"/>
    <x v="1"/>
    <x v="1"/>
  </r>
  <r>
    <x v="4"/>
    <x v="10"/>
    <x v="4"/>
    <n v="752519"/>
    <x v="1"/>
    <x v="1"/>
  </r>
  <r>
    <x v="4"/>
    <x v="10"/>
    <x v="5"/>
    <n v="1466"/>
    <x v="1"/>
    <x v="1"/>
  </r>
  <r>
    <x v="4"/>
    <x v="10"/>
    <x v="28"/>
    <n v="280"/>
    <x v="1"/>
    <x v="1"/>
  </r>
  <r>
    <x v="4"/>
    <x v="10"/>
    <x v="7"/>
    <n v="1082"/>
    <x v="1"/>
    <x v="1"/>
  </r>
  <r>
    <x v="4"/>
    <x v="10"/>
    <x v="8"/>
    <n v="446"/>
    <x v="1"/>
    <x v="1"/>
  </r>
  <r>
    <x v="4"/>
    <x v="10"/>
    <x v="29"/>
    <n v="1427"/>
    <x v="1"/>
    <x v="1"/>
  </r>
  <r>
    <x v="4"/>
    <x v="10"/>
    <x v="9"/>
    <n v="5123"/>
    <x v="1"/>
    <x v="1"/>
  </r>
  <r>
    <x v="4"/>
    <x v="10"/>
    <x v="0"/>
    <n v="6331"/>
    <x v="1"/>
    <x v="0"/>
  </r>
  <r>
    <x v="4"/>
    <x v="10"/>
    <x v="16"/>
    <n v="2183"/>
    <x v="1"/>
    <x v="1"/>
  </r>
  <r>
    <x v="4"/>
    <x v="10"/>
    <x v="17"/>
    <n v="8672"/>
    <x v="1"/>
    <x v="3"/>
  </r>
  <r>
    <x v="4"/>
    <x v="10"/>
    <x v="18"/>
    <n v="1454"/>
    <x v="1"/>
    <x v="4"/>
  </r>
  <r>
    <x v="4"/>
    <x v="10"/>
    <x v="25"/>
    <n v="472"/>
    <x v="1"/>
    <x v="6"/>
  </r>
  <r>
    <x v="4"/>
    <x v="10"/>
    <x v="26"/>
    <n v="441"/>
    <x v="1"/>
    <x v="1"/>
  </r>
  <r>
    <x v="4"/>
    <x v="10"/>
    <x v="24"/>
    <n v="408"/>
    <x v="1"/>
    <x v="5"/>
  </r>
  <r>
    <x v="4"/>
    <x v="10"/>
    <x v="20"/>
    <n v="4799"/>
    <x v="1"/>
    <x v="1"/>
  </r>
  <r>
    <x v="4"/>
    <x v="4"/>
    <x v="4"/>
    <n v="544"/>
    <x v="1"/>
    <x v="1"/>
  </r>
  <r>
    <x v="4"/>
    <x v="4"/>
    <x v="5"/>
    <n v="165"/>
    <x v="1"/>
    <x v="1"/>
  </r>
  <r>
    <x v="4"/>
    <x v="4"/>
    <x v="7"/>
    <n v="48"/>
    <x v="1"/>
    <x v="1"/>
  </r>
  <r>
    <x v="4"/>
    <x v="4"/>
    <x v="8"/>
    <n v="7573"/>
    <x v="1"/>
    <x v="1"/>
  </r>
  <r>
    <x v="4"/>
    <x v="4"/>
    <x v="9"/>
    <n v="98"/>
    <x v="1"/>
    <x v="1"/>
  </r>
  <r>
    <x v="4"/>
    <x v="4"/>
    <x v="38"/>
    <n v="2854"/>
    <x v="1"/>
    <x v="1"/>
  </r>
  <r>
    <x v="4"/>
    <x v="4"/>
    <x v="16"/>
    <n v="225"/>
    <x v="1"/>
    <x v="1"/>
  </r>
  <r>
    <x v="4"/>
    <x v="15"/>
    <x v="34"/>
    <n v="5862"/>
    <x v="1"/>
    <x v="1"/>
  </r>
  <r>
    <x v="4"/>
    <x v="12"/>
    <x v="1"/>
    <n v="12100"/>
    <x v="1"/>
    <x v="1"/>
  </r>
  <r>
    <x v="4"/>
    <x v="12"/>
    <x v="3"/>
    <n v="353212"/>
    <x v="1"/>
    <x v="1"/>
  </r>
  <r>
    <x v="4"/>
    <x v="12"/>
    <x v="4"/>
    <n v="8247"/>
    <x v="1"/>
    <x v="1"/>
  </r>
  <r>
    <x v="4"/>
    <x v="12"/>
    <x v="5"/>
    <n v="1816"/>
    <x v="1"/>
    <x v="1"/>
  </r>
  <r>
    <x v="4"/>
    <x v="12"/>
    <x v="28"/>
    <n v="306"/>
    <x v="1"/>
    <x v="1"/>
  </r>
  <r>
    <x v="4"/>
    <x v="12"/>
    <x v="7"/>
    <n v="352"/>
    <x v="1"/>
    <x v="1"/>
  </r>
  <r>
    <x v="4"/>
    <x v="12"/>
    <x v="29"/>
    <n v="80691"/>
    <x v="1"/>
    <x v="1"/>
  </r>
  <r>
    <x v="4"/>
    <x v="12"/>
    <x v="9"/>
    <n v="2803"/>
    <x v="1"/>
    <x v="1"/>
  </r>
  <r>
    <x v="4"/>
    <x v="12"/>
    <x v="0"/>
    <n v="6556"/>
    <x v="1"/>
    <x v="0"/>
  </r>
  <r>
    <x v="4"/>
    <x v="12"/>
    <x v="16"/>
    <n v="510"/>
    <x v="1"/>
    <x v="1"/>
  </r>
  <r>
    <x v="4"/>
    <x v="12"/>
    <x v="17"/>
    <n v="3218"/>
    <x v="1"/>
    <x v="3"/>
  </r>
  <r>
    <x v="4"/>
    <x v="12"/>
    <x v="18"/>
    <n v="934"/>
    <x v="1"/>
    <x v="4"/>
  </r>
  <r>
    <x v="4"/>
    <x v="12"/>
    <x v="25"/>
    <n v="1758"/>
    <x v="1"/>
    <x v="6"/>
  </r>
  <r>
    <x v="4"/>
    <x v="12"/>
    <x v="30"/>
    <n v="173"/>
    <x v="1"/>
    <x v="7"/>
  </r>
  <r>
    <x v="4"/>
    <x v="12"/>
    <x v="26"/>
    <n v="588"/>
    <x v="1"/>
    <x v="1"/>
  </r>
  <r>
    <x v="4"/>
    <x v="12"/>
    <x v="24"/>
    <n v="363"/>
    <x v="1"/>
    <x v="5"/>
  </r>
  <r>
    <x v="4"/>
    <x v="12"/>
    <x v="27"/>
    <n v="343"/>
    <x v="1"/>
    <x v="5"/>
  </r>
  <r>
    <x v="4"/>
    <x v="12"/>
    <x v="20"/>
    <n v="208"/>
    <x v="1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9">
  <r>
    <x v="0"/>
    <n v="0"/>
    <x v="0"/>
    <x v="0"/>
    <s v="SINGLE-PHASE"/>
    <s v="13.2 KV"/>
    <x v="0"/>
    <s v="-"/>
    <x v="0"/>
    <s v="UNKNOWN"/>
    <n v="1"/>
  </r>
  <r>
    <x v="0"/>
    <n v="0"/>
    <x v="0"/>
    <x v="0"/>
    <s v="SINGLE-PHASE"/>
    <s v="13.2 KV"/>
    <x v="1"/>
    <s v="-"/>
    <x v="0"/>
    <s v="UNKNOWN"/>
    <n v="8"/>
  </r>
  <r>
    <x v="0"/>
    <n v="0"/>
    <x v="0"/>
    <x v="0"/>
    <s v="WYE-DELTA"/>
    <s v="13.2 KV"/>
    <x v="1"/>
    <s v="-"/>
    <x v="0"/>
    <s v="UNKNOWN"/>
    <n v="1"/>
  </r>
  <r>
    <x v="0"/>
    <n v="0"/>
    <x v="0"/>
    <x v="1"/>
    <s v="SINGLE-PHASE"/>
    <s v="13.2 KV"/>
    <x v="1"/>
    <s v="-"/>
    <x v="0"/>
    <s v="UNKNOWN"/>
    <n v="2"/>
  </r>
  <r>
    <x v="0"/>
    <n v="0"/>
    <x v="0"/>
    <x v="2"/>
    <s v="SINGLE-PHASE"/>
    <s v="13.2 KV"/>
    <x v="1"/>
    <s v="-"/>
    <x v="0"/>
    <s v="UNKNOWN"/>
    <n v="2"/>
  </r>
  <r>
    <x v="0"/>
    <n v="0"/>
    <x v="0"/>
    <x v="3"/>
    <s v="SINGLE-PHASE"/>
    <s v="13.2 KV"/>
    <x v="1"/>
    <s v="-"/>
    <x v="0"/>
    <s v="UNKNOWN"/>
    <n v="1"/>
  </r>
  <r>
    <x v="0"/>
    <n v="0"/>
    <x v="1"/>
    <x v="0"/>
    <s v="OPEN DELTA"/>
    <s v="13.2 KV"/>
    <x v="1"/>
    <s v="-"/>
    <x v="0"/>
    <s v="UNKNOWN"/>
    <n v="2"/>
  </r>
  <r>
    <x v="0"/>
    <n v="0"/>
    <x v="1"/>
    <x v="0"/>
    <s v="SINGLE-PHASE"/>
    <s v="13.2 KV"/>
    <x v="1"/>
    <s v="-"/>
    <x v="0"/>
    <s v="UNKNOWN"/>
    <n v="1"/>
  </r>
  <r>
    <x v="0"/>
    <n v="0"/>
    <x v="1"/>
    <x v="0"/>
    <s v="WYE-WYE"/>
    <s v="13.2 KV"/>
    <x v="0"/>
    <s v="-"/>
    <x v="0"/>
    <s v="UNKNOWN"/>
    <n v="1"/>
  </r>
  <r>
    <x v="0"/>
    <n v="0"/>
    <x v="1"/>
    <x v="3"/>
    <s v="OPEN DELTA"/>
    <s v="13.2 KV"/>
    <x v="1"/>
    <s v="-"/>
    <x v="0"/>
    <s v="UNKNOWN"/>
    <n v="1"/>
  </r>
  <r>
    <x v="0"/>
    <n v="0"/>
    <x v="1"/>
    <x v="3"/>
    <s v="WYE-DELTA"/>
    <s v="13.2 KV"/>
    <x v="1"/>
    <s v="-"/>
    <x v="0"/>
    <s v="UNKNOWN"/>
    <n v="3"/>
  </r>
  <r>
    <x v="0"/>
    <n v="0"/>
    <x v="1"/>
    <x v="3"/>
    <s v="WYE-WYE"/>
    <s v="13.2 KV"/>
    <x v="1"/>
    <s v="-"/>
    <x v="0"/>
    <s v="UNKNOWN"/>
    <n v="6"/>
  </r>
  <r>
    <x v="0"/>
    <n v="0"/>
    <x v="1"/>
    <x v="4"/>
    <s v="OPEN DELTA"/>
    <s v="13.2 KV"/>
    <x v="1"/>
    <s v="-"/>
    <x v="0"/>
    <s v="UNKNOWN"/>
    <n v="1"/>
  </r>
  <r>
    <x v="0"/>
    <n v="0"/>
    <x v="1"/>
    <x v="5"/>
    <s v="WYE-DELTA"/>
    <s v="13.2 KV"/>
    <x v="1"/>
    <s v="-"/>
    <x v="0"/>
    <s v="UNKNOWN"/>
    <n v="1"/>
  </r>
  <r>
    <x v="0"/>
    <n v="0"/>
    <x v="1"/>
    <x v="6"/>
    <s v="WYE-WYE"/>
    <s v="13.2 KV"/>
    <x v="1"/>
    <s v="-"/>
    <x v="0"/>
    <s v="UNKNOWN"/>
    <n v="1"/>
  </r>
  <r>
    <x v="0"/>
    <n v="0"/>
    <x v="1"/>
    <x v="7"/>
    <s v="WYE-WYE"/>
    <s v="13.2 KV"/>
    <x v="1"/>
    <s v="-"/>
    <x v="0"/>
    <s v="UNKNOWN"/>
    <n v="1"/>
  </r>
  <r>
    <x v="0"/>
    <n v="0"/>
    <x v="1"/>
    <x v="8"/>
    <s v="WYE-WYE"/>
    <s v="13.2 KV"/>
    <x v="1"/>
    <s v="-"/>
    <x v="0"/>
    <s v="UNKNOWN"/>
    <n v="1"/>
  </r>
  <r>
    <x v="0"/>
    <n v="0"/>
    <x v="1"/>
    <x v="9"/>
    <s v="WYE-WYE"/>
    <s v="13.2 KV"/>
    <x v="1"/>
    <s v="-"/>
    <x v="0"/>
    <s v="UNKNOWN"/>
    <n v="1"/>
  </r>
  <r>
    <x v="0"/>
    <n v="0"/>
    <x v="2"/>
    <x v="0"/>
    <s v="OPEN DELTA"/>
    <s v="13.2 KV"/>
    <x v="0"/>
    <s v="-"/>
    <x v="0"/>
    <s v="UNKNOWN"/>
    <n v="2"/>
  </r>
  <r>
    <x v="0"/>
    <n v="0"/>
    <x v="2"/>
    <x v="0"/>
    <s v="WYE-WYE"/>
    <s v="13.2 KV"/>
    <x v="0"/>
    <s v="-"/>
    <x v="0"/>
    <s v="UNKNOWN"/>
    <n v="3"/>
  </r>
  <r>
    <x v="0"/>
    <n v="0"/>
    <x v="3"/>
    <x v="10"/>
    <s v="WYE-DELTA"/>
    <s v="13.2 KV"/>
    <x v="1"/>
    <s v="-"/>
    <x v="0"/>
    <s v="UNKNOWN"/>
    <n v="1"/>
  </r>
  <r>
    <x v="0"/>
    <n v="0"/>
    <x v="3"/>
    <x v="7"/>
    <s v="SINGLE-PHASE"/>
    <s v="13.2 KV"/>
    <x v="1"/>
    <s v="-"/>
    <x v="0"/>
    <s v="UNKNOWN"/>
    <n v="1"/>
  </r>
  <r>
    <x v="0"/>
    <n v="0"/>
    <x v="3"/>
    <x v="7"/>
    <s v="SINGLE-PHASE"/>
    <s v="13.2 KV"/>
    <x v="2"/>
    <s v="-"/>
    <x v="0"/>
    <s v="UNKNOWN"/>
    <n v="1"/>
  </r>
  <r>
    <x v="0"/>
    <n v="201"/>
    <x v="1"/>
    <x v="3"/>
    <s v="WYE-WYE"/>
    <s v="13.2 KV"/>
    <x v="3"/>
    <s v="-"/>
    <x v="0"/>
    <s v="2.4/4.1"/>
    <n v="3"/>
  </r>
  <r>
    <x v="0"/>
    <n v="201"/>
    <x v="1"/>
    <x v="11"/>
    <s v="WYE-WYE"/>
    <s v="13.2 KV"/>
    <x v="3"/>
    <s v="-"/>
    <x v="0"/>
    <s v="2.4/4.1"/>
    <n v="3"/>
  </r>
  <r>
    <x v="0"/>
    <n v="202"/>
    <x v="0"/>
    <x v="12"/>
    <s v="SINGLE-PHASE"/>
    <s v="13.2 KV"/>
    <x v="1"/>
    <n v="2001336"/>
    <x v="0"/>
    <s v="2.4/4.1 x 7.6/13.2"/>
    <n v="1"/>
  </r>
  <r>
    <x v="0"/>
    <n v="202"/>
    <x v="1"/>
    <x v="3"/>
    <s v="WYE-WYE"/>
    <s v="13.2 KV"/>
    <x v="3"/>
    <n v="2001339"/>
    <x v="0"/>
    <s v="2.4/4.1 x 7.6/13.2"/>
    <n v="2"/>
  </r>
  <r>
    <x v="0"/>
    <n v="202"/>
    <x v="1"/>
    <x v="11"/>
    <s v="WYE-DELTA"/>
    <s v="13.2 KV"/>
    <x v="1"/>
    <s v="-"/>
    <x v="0"/>
    <s v="2.4/4.1 x 7.6/13.2"/>
    <n v="2"/>
  </r>
  <r>
    <x v="0"/>
    <n v="202"/>
    <x v="1"/>
    <x v="11"/>
    <s v="WYE-WYE"/>
    <s v="13.2 KV"/>
    <x v="3"/>
    <s v="-"/>
    <x v="0"/>
    <s v="2.4/4.1 x 7.6/13.2"/>
    <n v="3"/>
  </r>
  <r>
    <x v="0"/>
    <n v="202"/>
    <x v="1"/>
    <x v="4"/>
    <s v="WYE-DELTA"/>
    <s v="13.2 KV"/>
    <x v="1"/>
    <s v="-"/>
    <x v="0"/>
    <s v="2.4/4.1 x 7.6/13.2"/>
    <n v="1"/>
  </r>
  <r>
    <x v="0"/>
    <n v="202"/>
    <x v="1"/>
    <x v="12"/>
    <s v="WYE-DELTA"/>
    <s v="13.2 KV"/>
    <x v="1"/>
    <n v="2001371"/>
    <x v="1"/>
    <s v="2.4/4.1 x 7.6/13.2"/>
    <n v="1"/>
  </r>
  <r>
    <x v="0"/>
    <n v="202"/>
    <x v="1"/>
    <x v="12"/>
    <s v="WYE-WYE"/>
    <s v="13.2 KV"/>
    <x v="3"/>
    <s v="-"/>
    <x v="0"/>
    <s v="2.4/4.1 x 7.6/13.2"/>
    <n v="3"/>
  </r>
  <r>
    <x v="0"/>
    <n v="202"/>
    <x v="1"/>
    <x v="12"/>
    <s v="WYE-WYE"/>
    <s v="13.2 KV"/>
    <x v="3"/>
    <n v="2001336"/>
    <x v="0"/>
    <s v="2.4/4.1 x 7.6/13.2"/>
    <n v="3"/>
  </r>
  <r>
    <x v="0"/>
    <n v="203"/>
    <x v="1"/>
    <x v="3"/>
    <s v="WYE-WYE"/>
    <s v="13.2 KV"/>
    <x v="3"/>
    <n v="2001339"/>
    <x v="0"/>
    <s v="UNKNOWN"/>
    <n v="2"/>
  </r>
  <r>
    <x v="0"/>
    <n v="205"/>
    <x v="0"/>
    <x v="1"/>
    <s v="SINGLE-PHASE"/>
    <s v="13.2 KV"/>
    <x v="4"/>
    <n v="2001337"/>
    <x v="0"/>
    <s v="7.6/13.2"/>
    <n v="1"/>
  </r>
  <r>
    <x v="0"/>
    <n v="205"/>
    <x v="0"/>
    <x v="1"/>
    <s v="SINGLE-PHASE"/>
    <s v="13.2 KV"/>
    <x v="1"/>
    <n v="2001337"/>
    <x v="0"/>
    <s v="7.6/13.2"/>
    <n v="3"/>
  </r>
  <r>
    <x v="0"/>
    <n v="205"/>
    <x v="0"/>
    <x v="2"/>
    <s v="SINGLE-PHASE"/>
    <s v="13.2 KV"/>
    <x v="4"/>
    <n v="2001338"/>
    <x v="0"/>
    <s v="7.6/13.2"/>
    <n v="2"/>
  </r>
  <r>
    <x v="0"/>
    <n v="205"/>
    <x v="0"/>
    <x v="2"/>
    <s v="SINGLE-PHASE"/>
    <s v="13.2 KV"/>
    <x v="1"/>
    <n v="2001338"/>
    <x v="0"/>
    <s v="7.6/13.2"/>
    <n v="3"/>
  </r>
  <r>
    <x v="0"/>
    <n v="205"/>
    <x v="0"/>
    <x v="3"/>
    <s v="SINGLE-PHASE"/>
    <s v="13.2 KV"/>
    <x v="4"/>
    <n v="2001339"/>
    <x v="0"/>
    <s v="7.6/13.2"/>
    <n v="2"/>
  </r>
  <r>
    <x v="0"/>
    <n v="205"/>
    <x v="0"/>
    <x v="3"/>
    <s v="SINGLE-PHASE"/>
    <s v="13.2 KV"/>
    <x v="1"/>
    <s v="-"/>
    <x v="0"/>
    <s v="7.6/13.2"/>
    <n v="1"/>
  </r>
  <r>
    <x v="0"/>
    <n v="205"/>
    <x v="0"/>
    <x v="3"/>
    <s v="SINGLE-PHASE"/>
    <s v="13.2 KV"/>
    <x v="1"/>
    <n v="2001339"/>
    <x v="0"/>
    <s v="7.6/13.2"/>
    <n v="12"/>
  </r>
  <r>
    <x v="0"/>
    <n v="205"/>
    <x v="0"/>
    <x v="11"/>
    <s v="SINGLE-PHASE"/>
    <s v="13.2 KV"/>
    <x v="1"/>
    <s v="-"/>
    <x v="0"/>
    <s v="7.6/13.2"/>
    <n v="2"/>
  </r>
  <r>
    <x v="0"/>
    <n v="205"/>
    <x v="0"/>
    <x v="13"/>
    <s v="SINGLE-PHASE"/>
    <s v="13.2 KV"/>
    <x v="4"/>
    <n v="2001340"/>
    <x v="0"/>
    <s v="7.6/13.2"/>
    <n v="6"/>
  </r>
  <r>
    <x v="0"/>
    <n v="205"/>
    <x v="0"/>
    <x v="13"/>
    <s v="SINGLE-PHASE"/>
    <s v="13.2 KV"/>
    <x v="1"/>
    <n v="2001340"/>
    <x v="0"/>
    <s v="7.6/13.2"/>
    <n v="10"/>
  </r>
  <r>
    <x v="0"/>
    <n v="205"/>
    <x v="0"/>
    <x v="4"/>
    <s v="SINGLE-PHASE"/>
    <s v="13.2 KV"/>
    <x v="3"/>
    <n v="2001341"/>
    <x v="0"/>
    <s v="7.6/13.2"/>
    <n v="1"/>
  </r>
  <r>
    <x v="0"/>
    <n v="205"/>
    <x v="0"/>
    <x v="4"/>
    <s v="SINGLE-PHASE"/>
    <s v="13.2 KV"/>
    <x v="1"/>
    <n v="2001341"/>
    <x v="0"/>
    <s v="7.6/13.2"/>
    <n v="5"/>
  </r>
  <r>
    <x v="0"/>
    <n v="205"/>
    <x v="0"/>
    <x v="12"/>
    <s v="SINGLE-PHASE"/>
    <s v="13.2 KV"/>
    <x v="1"/>
    <s v="-"/>
    <x v="0"/>
    <s v="7.6/13.2"/>
    <n v="1"/>
  </r>
  <r>
    <x v="0"/>
    <n v="205"/>
    <x v="0"/>
    <x v="12"/>
    <s v="SINGLE-PHASE"/>
    <s v="13.2 KV"/>
    <x v="1"/>
    <n v="2001342"/>
    <x v="0"/>
    <s v="7.6/13.2"/>
    <n v="2"/>
  </r>
  <r>
    <x v="0"/>
    <n v="205"/>
    <x v="1"/>
    <x v="1"/>
    <s v="OPEN DELTA"/>
    <s v="13.2 KV"/>
    <x v="4"/>
    <n v="2001337"/>
    <x v="0"/>
    <s v="7.6/13.2"/>
    <n v="1"/>
  </r>
  <r>
    <x v="0"/>
    <n v="205"/>
    <x v="1"/>
    <x v="1"/>
    <s v="OPEN DELTA"/>
    <s v="13.2 KV"/>
    <x v="1"/>
    <n v="2001337"/>
    <x v="0"/>
    <s v="7.6/13.2"/>
    <n v="2"/>
  </r>
  <r>
    <x v="0"/>
    <n v="205"/>
    <x v="1"/>
    <x v="1"/>
    <s v="SINGLE-PHASE"/>
    <s v="13.2 KV"/>
    <x v="3"/>
    <n v="2001337"/>
    <x v="0"/>
    <s v="7.6/13.2"/>
    <n v="12"/>
  </r>
  <r>
    <x v="0"/>
    <n v="205"/>
    <x v="1"/>
    <x v="1"/>
    <s v="SINGLE-PHASE"/>
    <s v="13.2 KV"/>
    <x v="1"/>
    <n v="2001337"/>
    <x v="0"/>
    <s v="7.6/13.2"/>
    <n v="8"/>
  </r>
  <r>
    <x v="0"/>
    <n v="205"/>
    <x v="1"/>
    <x v="1"/>
    <s v="SINGLE-PHASE"/>
    <s v="13.2 KV"/>
    <x v="1"/>
    <n v="2001368"/>
    <x v="2"/>
    <s v="7.6/13.2"/>
    <n v="1"/>
  </r>
  <r>
    <x v="0"/>
    <n v="205"/>
    <x v="1"/>
    <x v="1"/>
    <s v="WYE-DELTA"/>
    <s v="13.2 KV"/>
    <x v="3"/>
    <n v="2001337"/>
    <x v="0"/>
    <s v="7.6/13.2"/>
    <n v="6"/>
  </r>
  <r>
    <x v="0"/>
    <n v="205"/>
    <x v="1"/>
    <x v="1"/>
    <s v="WYE-DELTA"/>
    <s v="13.2 KV"/>
    <x v="1"/>
    <n v="2001337"/>
    <x v="0"/>
    <s v="7.6/13.2"/>
    <n v="39"/>
  </r>
  <r>
    <x v="0"/>
    <n v="205"/>
    <x v="1"/>
    <x v="1"/>
    <s v="WYE-WYE"/>
    <s v="13.2 KV"/>
    <x v="4"/>
    <n v="2001337"/>
    <x v="0"/>
    <s v="7.6/13.2"/>
    <n v="8"/>
  </r>
  <r>
    <x v="0"/>
    <n v="205"/>
    <x v="1"/>
    <x v="1"/>
    <s v="WYE-WYE"/>
    <s v="13.2 KV"/>
    <x v="3"/>
    <s v="-"/>
    <x v="0"/>
    <s v="7.6/13.2"/>
    <n v="2"/>
  </r>
  <r>
    <x v="0"/>
    <n v="205"/>
    <x v="1"/>
    <x v="1"/>
    <s v="WYE-WYE"/>
    <s v="13.2 KV"/>
    <x v="3"/>
    <n v="2001337"/>
    <x v="0"/>
    <s v="7.6/13.2"/>
    <n v="196"/>
  </r>
  <r>
    <x v="0"/>
    <n v="205"/>
    <x v="1"/>
    <x v="1"/>
    <s v="WYE-WYE"/>
    <s v="13.2 KV"/>
    <x v="1"/>
    <n v="2001337"/>
    <x v="0"/>
    <s v="7.6/13.2"/>
    <n v="30"/>
  </r>
  <r>
    <x v="0"/>
    <n v="205"/>
    <x v="1"/>
    <x v="2"/>
    <s v="DELTA-WYE"/>
    <s v="13.2 KV"/>
    <x v="3"/>
    <n v="2001338"/>
    <x v="0"/>
    <s v="7.6/13.2"/>
    <n v="3"/>
  </r>
  <r>
    <x v="0"/>
    <n v="205"/>
    <x v="1"/>
    <x v="2"/>
    <s v="OPEN DELTA"/>
    <s v="13.2 KV"/>
    <x v="4"/>
    <n v="2001338"/>
    <x v="0"/>
    <s v="7.6/13.2"/>
    <n v="3"/>
  </r>
  <r>
    <x v="0"/>
    <n v="205"/>
    <x v="1"/>
    <x v="2"/>
    <s v="OPEN DELTA"/>
    <s v="13.2 KV"/>
    <x v="3"/>
    <n v="2001338"/>
    <x v="0"/>
    <s v="7.6/13.2"/>
    <n v="5"/>
  </r>
  <r>
    <x v="0"/>
    <n v="205"/>
    <x v="1"/>
    <x v="2"/>
    <s v="OPEN DELTA"/>
    <s v="13.2 KV"/>
    <x v="1"/>
    <n v="2001338"/>
    <x v="0"/>
    <s v="7.6/13.2"/>
    <n v="1"/>
  </r>
  <r>
    <x v="0"/>
    <n v="205"/>
    <x v="1"/>
    <x v="2"/>
    <s v="OPEN DELTA"/>
    <s v="13.2 KV"/>
    <x v="1"/>
    <n v="2001339"/>
    <x v="0"/>
    <s v="7.6/13.2"/>
    <n v="1"/>
  </r>
  <r>
    <x v="0"/>
    <n v="205"/>
    <x v="1"/>
    <x v="2"/>
    <s v="SINGLE-PHASE"/>
    <s v="13.2 KV"/>
    <x v="3"/>
    <n v="2001338"/>
    <x v="0"/>
    <s v="7.6/13.2"/>
    <n v="27"/>
  </r>
  <r>
    <x v="0"/>
    <n v="205"/>
    <x v="1"/>
    <x v="2"/>
    <s v="SINGLE-PHASE"/>
    <s v="13.2 KV"/>
    <x v="1"/>
    <n v="2001337"/>
    <x v="0"/>
    <s v="7.6/13.2"/>
    <n v="2"/>
  </r>
  <r>
    <x v="0"/>
    <n v="205"/>
    <x v="1"/>
    <x v="2"/>
    <s v="SINGLE-PHASE"/>
    <s v="13.2 KV"/>
    <x v="1"/>
    <n v="2001338"/>
    <x v="0"/>
    <s v="7.6/13.2"/>
    <n v="10"/>
  </r>
  <r>
    <x v="0"/>
    <n v="205"/>
    <x v="1"/>
    <x v="2"/>
    <s v="SINGLE-PHASE"/>
    <s v="13.2 KV"/>
    <x v="1"/>
    <n v="2001365"/>
    <x v="3"/>
    <s v="7.6/13.2"/>
    <n v="1"/>
  </r>
  <r>
    <x v="0"/>
    <n v="205"/>
    <x v="1"/>
    <x v="2"/>
    <s v="WYE-DELTA"/>
    <s v="13.2 KV"/>
    <x v="4"/>
    <n v="2001338"/>
    <x v="0"/>
    <s v="7.6/13.2"/>
    <n v="12"/>
  </r>
  <r>
    <x v="0"/>
    <n v="205"/>
    <x v="1"/>
    <x v="2"/>
    <s v="WYE-DELTA"/>
    <s v="13.2 KV"/>
    <x v="3"/>
    <n v="2001338"/>
    <x v="0"/>
    <s v="7.6/13.2"/>
    <n v="21"/>
  </r>
  <r>
    <x v="0"/>
    <n v="205"/>
    <x v="1"/>
    <x v="2"/>
    <s v="WYE-DELTA"/>
    <s v="13.2 KV"/>
    <x v="1"/>
    <n v="2001338"/>
    <x v="0"/>
    <s v="7.6/13.2"/>
    <n v="20"/>
  </r>
  <r>
    <x v="0"/>
    <n v="205"/>
    <x v="1"/>
    <x v="2"/>
    <s v="WYE-WYE"/>
    <s v="13.2 KV"/>
    <x v="4"/>
    <n v="2001338"/>
    <x v="0"/>
    <s v="7.6/13.2"/>
    <n v="33"/>
  </r>
  <r>
    <x v="0"/>
    <n v="205"/>
    <x v="1"/>
    <x v="2"/>
    <s v="WYE-WYE"/>
    <s v="13.2 KV"/>
    <x v="4"/>
    <n v="2001340"/>
    <x v="0"/>
    <s v="7.6/13.2"/>
    <n v="2"/>
  </r>
  <r>
    <x v="0"/>
    <n v="205"/>
    <x v="1"/>
    <x v="2"/>
    <s v="WYE-WYE"/>
    <s v="13.2 KV"/>
    <x v="3"/>
    <n v="2001338"/>
    <x v="0"/>
    <s v="7.6/13.2"/>
    <n v="560"/>
  </r>
  <r>
    <x v="0"/>
    <n v="205"/>
    <x v="1"/>
    <x v="2"/>
    <s v="WYE-WYE"/>
    <s v="13.2 KV"/>
    <x v="1"/>
    <n v="2001338"/>
    <x v="0"/>
    <s v="7.6/13.2"/>
    <n v="72"/>
  </r>
  <r>
    <x v="0"/>
    <n v="205"/>
    <x v="1"/>
    <x v="3"/>
    <s v="DELTA-DELTA"/>
    <s v="13.2 KV"/>
    <x v="4"/>
    <n v="2001339"/>
    <x v="0"/>
    <s v="7.6/13.2"/>
    <n v="6"/>
  </r>
  <r>
    <x v="0"/>
    <n v="205"/>
    <x v="1"/>
    <x v="3"/>
    <s v="DELTA-DELTA"/>
    <s v="13.2 KV"/>
    <x v="3"/>
    <n v="2001339"/>
    <x v="0"/>
    <s v="7.6/13.2"/>
    <n v="3"/>
  </r>
  <r>
    <x v="0"/>
    <n v="205"/>
    <x v="1"/>
    <x v="3"/>
    <s v="DELTA-WYE"/>
    <s v="13.2 KV"/>
    <x v="4"/>
    <n v="2001339"/>
    <x v="0"/>
    <s v="7.6/13.2"/>
    <n v="15"/>
  </r>
  <r>
    <x v="0"/>
    <n v="205"/>
    <x v="1"/>
    <x v="3"/>
    <s v="DELTA-WYE"/>
    <s v="13.2 KV"/>
    <x v="3"/>
    <n v="2001339"/>
    <x v="0"/>
    <s v="7.6/13.2"/>
    <n v="24"/>
  </r>
  <r>
    <x v="0"/>
    <n v="205"/>
    <x v="1"/>
    <x v="3"/>
    <s v="OPEN DELTA"/>
    <s v="13.2 KV"/>
    <x v="4"/>
    <n v="2001337"/>
    <x v="0"/>
    <s v="7.6/13.2"/>
    <n v="1"/>
  </r>
  <r>
    <x v="0"/>
    <n v="205"/>
    <x v="1"/>
    <x v="3"/>
    <s v="OPEN DELTA"/>
    <s v="13.2 KV"/>
    <x v="4"/>
    <n v="2001339"/>
    <x v="0"/>
    <s v="7.6/13.2"/>
    <n v="4"/>
  </r>
  <r>
    <x v="0"/>
    <n v="205"/>
    <x v="1"/>
    <x v="3"/>
    <s v="OPEN DELTA"/>
    <s v="13.2 KV"/>
    <x v="3"/>
    <n v="2001339"/>
    <x v="0"/>
    <s v="7.6/13.2"/>
    <n v="12"/>
  </r>
  <r>
    <x v="0"/>
    <n v="205"/>
    <x v="1"/>
    <x v="3"/>
    <s v="OPEN DELTA"/>
    <s v="13.2 KV"/>
    <x v="1"/>
    <n v="2001339"/>
    <x v="0"/>
    <s v="7.6/13.2"/>
    <n v="4"/>
  </r>
  <r>
    <x v="0"/>
    <n v="205"/>
    <x v="1"/>
    <x v="3"/>
    <s v="SINGLE-PHASE"/>
    <s v="13.2 KV"/>
    <x v="4"/>
    <n v="2001339"/>
    <x v="0"/>
    <s v="7.6/13.2"/>
    <n v="13"/>
  </r>
  <r>
    <x v="0"/>
    <n v="205"/>
    <x v="1"/>
    <x v="3"/>
    <s v="SINGLE-PHASE"/>
    <s v="13.2 KV"/>
    <x v="3"/>
    <n v="2001339"/>
    <x v="0"/>
    <s v="7.6/13.2"/>
    <n v="104"/>
  </r>
  <r>
    <x v="0"/>
    <n v="205"/>
    <x v="1"/>
    <x v="3"/>
    <s v="SINGLE-PHASE"/>
    <s v="13.2 KV"/>
    <x v="1"/>
    <n v="2001339"/>
    <x v="0"/>
    <s v="7.6/13.2"/>
    <n v="25"/>
  </r>
  <r>
    <x v="0"/>
    <n v="205"/>
    <x v="1"/>
    <x v="3"/>
    <s v="SINGLE-PHASE"/>
    <s v="13.2 KV"/>
    <x v="1"/>
    <n v="2001366"/>
    <x v="4"/>
    <s v="7.6/13.2"/>
    <n v="2"/>
  </r>
  <r>
    <x v="0"/>
    <n v="205"/>
    <x v="1"/>
    <x v="3"/>
    <s v="WYE-DELTA"/>
    <s v="13.2 KV"/>
    <x v="4"/>
    <n v="2001339"/>
    <x v="0"/>
    <s v="7.6/13.2"/>
    <n v="18"/>
  </r>
  <r>
    <x v="0"/>
    <n v="205"/>
    <x v="1"/>
    <x v="3"/>
    <s v="WYE-DELTA"/>
    <s v="13.2 KV"/>
    <x v="3"/>
    <n v="2001339"/>
    <x v="0"/>
    <s v="7.6/13.2"/>
    <n v="63"/>
  </r>
  <r>
    <x v="0"/>
    <n v="205"/>
    <x v="1"/>
    <x v="3"/>
    <s v="WYE-DELTA"/>
    <s v="13.2 KV"/>
    <x v="3"/>
    <n v="2001341"/>
    <x v="0"/>
    <s v="7.6/13.2"/>
    <n v="2"/>
  </r>
  <r>
    <x v="0"/>
    <n v="205"/>
    <x v="1"/>
    <x v="3"/>
    <s v="WYE-DELTA"/>
    <s v="13.2 KV"/>
    <x v="3"/>
    <n v="2001366"/>
    <x v="4"/>
    <s v="7.6/13.2"/>
    <n v="1"/>
  </r>
  <r>
    <x v="0"/>
    <n v="205"/>
    <x v="1"/>
    <x v="3"/>
    <s v="WYE-DELTA"/>
    <s v="13.2 KV"/>
    <x v="1"/>
    <n v="2001339"/>
    <x v="0"/>
    <s v="7.6/13.2"/>
    <n v="42"/>
  </r>
  <r>
    <x v="0"/>
    <n v="205"/>
    <x v="1"/>
    <x v="3"/>
    <s v="WYE-DELTA"/>
    <s v="13.2 KV"/>
    <x v="1"/>
    <n v="2001340"/>
    <x v="0"/>
    <s v="7.6/13.2"/>
    <n v="2"/>
  </r>
  <r>
    <x v="0"/>
    <n v="205"/>
    <x v="1"/>
    <x v="3"/>
    <s v="WYE-WYE"/>
    <s v="13.2 KV"/>
    <x v="4"/>
    <n v="2001339"/>
    <x v="0"/>
    <s v="7.6/13.2"/>
    <n v="170"/>
  </r>
  <r>
    <x v="0"/>
    <n v="205"/>
    <x v="1"/>
    <x v="3"/>
    <s v="WYE-WYE"/>
    <s v="13.2 KV"/>
    <x v="3"/>
    <n v="2001337"/>
    <x v="0"/>
    <s v="7.6/13.2"/>
    <n v="3"/>
  </r>
  <r>
    <x v="0"/>
    <n v="205"/>
    <x v="1"/>
    <x v="3"/>
    <s v="WYE-WYE"/>
    <s v="13.2 KV"/>
    <x v="3"/>
    <n v="2001339"/>
    <x v="0"/>
    <s v="7.6/13.2"/>
    <n v="1992"/>
  </r>
  <r>
    <x v="0"/>
    <n v="205"/>
    <x v="1"/>
    <x v="3"/>
    <s v="WYE-WYE"/>
    <s v="13.2 KV"/>
    <x v="3"/>
    <n v="2001340"/>
    <x v="0"/>
    <s v="7.6/13.2"/>
    <n v="2"/>
  </r>
  <r>
    <x v="0"/>
    <n v="205"/>
    <x v="1"/>
    <x v="3"/>
    <s v="WYE-WYE"/>
    <s v="13.2 KV"/>
    <x v="3"/>
    <n v="2001367"/>
    <x v="5"/>
    <s v="7.6/13.2"/>
    <n v="5"/>
  </r>
  <r>
    <x v="0"/>
    <n v="205"/>
    <x v="1"/>
    <x v="3"/>
    <s v="WYE-WYE"/>
    <s v="13.2 KV"/>
    <x v="1"/>
    <n v="2001339"/>
    <x v="0"/>
    <s v="7.6/13.2"/>
    <n v="239"/>
  </r>
  <r>
    <x v="0"/>
    <n v="205"/>
    <x v="1"/>
    <x v="3"/>
    <s v="WYE-WYE"/>
    <s v="13.2 KV"/>
    <x v="1"/>
    <n v="2001366"/>
    <x v="4"/>
    <s v="7.6/13.2"/>
    <n v="3"/>
  </r>
  <r>
    <x v="0"/>
    <n v="205"/>
    <x v="1"/>
    <x v="3"/>
    <s v="WYE-WYE"/>
    <s v="13.2 KV"/>
    <x v="1"/>
    <n v="2001367"/>
    <x v="5"/>
    <s v="7.6/13.2"/>
    <n v="7"/>
  </r>
  <r>
    <x v="0"/>
    <n v="205"/>
    <x v="1"/>
    <x v="3"/>
    <s v="WYE-WYE"/>
    <s v="13.2 KV"/>
    <x v="5"/>
    <n v="2001339"/>
    <x v="0"/>
    <s v="7.6/13.2"/>
    <n v="3"/>
  </r>
  <r>
    <x v="0"/>
    <n v="205"/>
    <x v="1"/>
    <x v="11"/>
    <s v="OPEN DELTA"/>
    <s v="13.2 KV"/>
    <x v="3"/>
    <n v="2001340"/>
    <x v="0"/>
    <s v="7.6/13.2"/>
    <n v="2"/>
  </r>
  <r>
    <x v="0"/>
    <n v="205"/>
    <x v="1"/>
    <x v="11"/>
    <s v="SINGLE-PHASE"/>
    <s v="13.2 KV"/>
    <x v="3"/>
    <n v="2001340"/>
    <x v="0"/>
    <s v="7.6/13.2"/>
    <n v="2"/>
  </r>
  <r>
    <x v="0"/>
    <n v="205"/>
    <x v="1"/>
    <x v="11"/>
    <s v="SINGLE-PHASE"/>
    <s v="13.2 KV"/>
    <x v="1"/>
    <n v="2001340"/>
    <x v="0"/>
    <s v="7.6/13.2"/>
    <n v="3"/>
  </r>
  <r>
    <x v="0"/>
    <n v="205"/>
    <x v="1"/>
    <x v="11"/>
    <s v="WYE-DELTA"/>
    <s v="13.2 KV"/>
    <x v="3"/>
    <n v="2001339"/>
    <x v="0"/>
    <s v="7.6/13.2"/>
    <n v="2"/>
  </r>
  <r>
    <x v="0"/>
    <n v="205"/>
    <x v="1"/>
    <x v="11"/>
    <s v="WYE-DELTA"/>
    <s v="13.2 KV"/>
    <x v="3"/>
    <n v="2001340"/>
    <x v="0"/>
    <s v="7.6/13.2"/>
    <n v="1"/>
  </r>
  <r>
    <x v="0"/>
    <n v="205"/>
    <x v="1"/>
    <x v="11"/>
    <s v="WYE-DELTA"/>
    <s v="13.2 KV"/>
    <x v="1"/>
    <n v="2001339"/>
    <x v="0"/>
    <s v="7.6/13.2"/>
    <n v="3"/>
  </r>
  <r>
    <x v="0"/>
    <n v="205"/>
    <x v="1"/>
    <x v="11"/>
    <s v="WYE-DELTA"/>
    <s v="13.2 KV"/>
    <x v="1"/>
    <n v="2001340"/>
    <x v="0"/>
    <s v="7.6/13.2"/>
    <n v="1"/>
  </r>
  <r>
    <x v="0"/>
    <n v="205"/>
    <x v="1"/>
    <x v="11"/>
    <s v="WYE-WYE"/>
    <s v="13.2 KV"/>
    <x v="4"/>
    <n v="2001340"/>
    <x v="0"/>
    <s v="7.6/13.2"/>
    <n v="3"/>
  </r>
  <r>
    <x v="0"/>
    <n v="205"/>
    <x v="1"/>
    <x v="11"/>
    <s v="WYE-WYE"/>
    <s v="13.2 KV"/>
    <x v="3"/>
    <n v="2001340"/>
    <x v="0"/>
    <s v="7.6/13.2"/>
    <n v="354"/>
  </r>
  <r>
    <x v="0"/>
    <n v="205"/>
    <x v="1"/>
    <x v="11"/>
    <s v="WYE-WYE"/>
    <s v="13.2 KV"/>
    <x v="3"/>
    <n v="2001368"/>
    <x v="2"/>
    <s v="7.6/13.2"/>
    <n v="2"/>
  </r>
  <r>
    <x v="0"/>
    <n v="205"/>
    <x v="1"/>
    <x v="11"/>
    <s v="WYE-WYE"/>
    <s v="13.2 KV"/>
    <x v="1"/>
    <n v="2001340"/>
    <x v="0"/>
    <s v="7.6/13.2"/>
    <n v="126"/>
  </r>
  <r>
    <x v="0"/>
    <n v="205"/>
    <x v="1"/>
    <x v="11"/>
    <s v="WYE-WYE"/>
    <s v="13.2 KV"/>
    <x v="1"/>
    <n v="2001368"/>
    <x v="2"/>
    <s v="7.6/13.2"/>
    <n v="1"/>
  </r>
  <r>
    <x v="0"/>
    <n v="205"/>
    <x v="1"/>
    <x v="13"/>
    <s v="DELTA-DELTA"/>
    <s v="13.2 KV"/>
    <x v="4"/>
    <n v="2001340"/>
    <x v="0"/>
    <s v="7.6/13.2"/>
    <n v="3"/>
  </r>
  <r>
    <x v="0"/>
    <n v="205"/>
    <x v="1"/>
    <x v="13"/>
    <s v="DELTA-DELTA"/>
    <s v="13.2 KV"/>
    <x v="3"/>
    <n v="2001340"/>
    <x v="0"/>
    <s v="7.6/13.2"/>
    <n v="3"/>
  </r>
  <r>
    <x v="0"/>
    <n v="205"/>
    <x v="1"/>
    <x v="13"/>
    <s v="DELTA-WYE"/>
    <s v="13.2 KV"/>
    <x v="4"/>
    <n v="2001340"/>
    <x v="0"/>
    <s v="7.6/13.2"/>
    <n v="2"/>
  </r>
  <r>
    <x v="0"/>
    <n v="205"/>
    <x v="1"/>
    <x v="13"/>
    <s v="DELTA-WYE"/>
    <s v="13.2 KV"/>
    <x v="3"/>
    <n v="2001340"/>
    <x v="0"/>
    <s v="7.6/13.2"/>
    <n v="3"/>
  </r>
  <r>
    <x v="0"/>
    <n v="205"/>
    <x v="1"/>
    <x v="13"/>
    <s v="OPEN DELTA"/>
    <s v="13.2 KV"/>
    <x v="3"/>
    <n v="2001340"/>
    <x v="0"/>
    <s v="7.6/13.2"/>
    <n v="11"/>
  </r>
  <r>
    <x v="0"/>
    <n v="205"/>
    <x v="1"/>
    <x v="13"/>
    <s v="OPEN DELTA"/>
    <s v="13.2 KV"/>
    <x v="1"/>
    <n v="2001340"/>
    <x v="0"/>
    <s v="7.6/13.2"/>
    <n v="3"/>
  </r>
  <r>
    <x v="0"/>
    <n v="205"/>
    <x v="1"/>
    <x v="13"/>
    <s v="SINGLE-PHASE"/>
    <s v="13.2 KV"/>
    <x v="3"/>
    <n v="2001338"/>
    <x v="0"/>
    <s v="7.6/13.2"/>
    <n v="1"/>
  </r>
  <r>
    <x v="0"/>
    <n v="205"/>
    <x v="1"/>
    <x v="13"/>
    <s v="SINGLE-PHASE"/>
    <s v="13.2 KV"/>
    <x v="3"/>
    <n v="2001340"/>
    <x v="0"/>
    <s v="7.6/13.2"/>
    <n v="10"/>
  </r>
  <r>
    <x v="0"/>
    <n v="205"/>
    <x v="1"/>
    <x v="13"/>
    <s v="SINGLE-PHASE"/>
    <s v="13.2 KV"/>
    <x v="1"/>
    <n v="2001340"/>
    <x v="0"/>
    <s v="7.6/13.2"/>
    <n v="15"/>
  </r>
  <r>
    <x v="0"/>
    <n v="205"/>
    <x v="1"/>
    <x v="13"/>
    <s v="SINGLE-PHASE"/>
    <s v="13.2 KV"/>
    <x v="1"/>
    <n v="2001366"/>
    <x v="4"/>
    <s v="7.6/13.2"/>
    <n v="2"/>
  </r>
  <r>
    <x v="0"/>
    <n v="205"/>
    <x v="1"/>
    <x v="13"/>
    <s v="SINGLE-PHASE"/>
    <s v="13.2 KV"/>
    <x v="1"/>
    <n v="2001367"/>
    <x v="5"/>
    <s v="7.6/13.2"/>
    <n v="1"/>
  </r>
  <r>
    <x v="0"/>
    <n v="205"/>
    <x v="1"/>
    <x v="13"/>
    <s v="WYE-DELTA"/>
    <s v="13.2 KV"/>
    <x v="4"/>
    <n v="2001340"/>
    <x v="0"/>
    <s v="7.6/13.2"/>
    <n v="2"/>
  </r>
  <r>
    <x v="0"/>
    <n v="205"/>
    <x v="1"/>
    <x v="13"/>
    <s v="WYE-DELTA"/>
    <s v="13.2 KV"/>
    <x v="3"/>
    <n v="2001340"/>
    <x v="0"/>
    <s v="7.6/13.2"/>
    <n v="26"/>
  </r>
  <r>
    <x v="0"/>
    <n v="205"/>
    <x v="1"/>
    <x v="13"/>
    <s v="WYE-DELTA"/>
    <s v="13.2 KV"/>
    <x v="1"/>
    <n v="2001340"/>
    <x v="0"/>
    <s v="7.6/13.2"/>
    <n v="21"/>
  </r>
  <r>
    <x v="0"/>
    <n v="205"/>
    <x v="1"/>
    <x v="13"/>
    <s v="WYE-DELTA"/>
    <s v="13.2 KV"/>
    <x v="1"/>
    <n v="2001341"/>
    <x v="0"/>
    <s v="7.6/13.2"/>
    <n v="1"/>
  </r>
  <r>
    <x v="0"/>
    <n v="205"/>
    <x v="1"/>
    <x v="13"/>
    <s v="WYE-WYE"/>
    <s v="13.2 KV"/>
    <x v="4"/>
    <n v="2001340"/>
    <x v="0"/>
    <s v="7.6/13.2"/>
    <n v="54"/>
  </r>
  <r>
    <x v="0"/>
    <n v="205"/>
    <x v="1"/>
    <x v="13"/>
    <s v="WYE-WYE"/>
    <s v="13.2 KV"/>
    <x v="3"/>
    <n v="2001340"/>
    <x v="0"/>
    <s v="7.6/13.2"/>
    <n v="664"/>
  </r>
  <r>
    <x v="0"/>
    <n v="205"/>
    <x v="1"/>
    <x v="13"/>
    <s v="WYE-WYE"/>
    <s v="13.2 KV"/>
    <x v="3"/>
    <m/>
    <x v="0"/>
    <s v="7.6/13.2"/>
    <n v="3"/>
  </r>
  <r>
    <x v="0"/>
    <n v="205"/>
    <x v="1"/>
    <x v="13"/>
    <s v="WYE-WYE"/>
    <s v="13.2 KV"/>
    <x v="1"/>
    <n v="2001340"/>
    <x v="0"/>
    <s v="7.6/13.2"/>
    <n v="3"/>
  </r>
  <r>
    <x v="0"/>
    <n v="205"/>
    <x v="1"/>
    <x v="13"/>
    <s v="WYE-WYE"/>
    <s v="13.2 KV"/>
    <x v="1"/>
    <n v="2001369"/>
    <x v="6"/>
    <s v="7.6/13.2"/>
    <n v="3"/>
  </r>
  <r>
    <x v="0"/>
    <n v="205"/>
    <x v="1"/>
    <x v="4"/>
    <s v="DELTA-WYE"/>
    <s v="13.2 KV"/>
    <x v="3"/>
    <n v="2001341"/>
    <x v="0"/>
    <s v="7.6/13.2"/>
    <n v="14"/>
  </r>
  <r>
    <x v="0"/>
    <n v="205"/>
    <x v="1"/>
    <x v="4"/>
    <s v="OPEN DELTA"/>
    <s v="13.2 KV"/>
    <x v="1"/>
    <n v="2001341"/>
    <x v="0"/>
    <s v="7.6/13.2"/>
    <n v="1"/>
  </r>
  <r>
    <x v="0"/>
    <n v="205"/>
    <x v="1"/>
    <x v="4"/>
    <s v="SINGLE-PHASE"/>
    <s v="13.2 KV"/>
    <x v="3"/>
    <s v="-"/>
    <x v="0"/>
    <s v="7.6/13.2"/>
    <n v="3"/>
  </r>
  <r>
    <x v="0"/>
    <n v="205"/>
    <x v="1"/>
    <x v="4"/>
    <s v="SINGLE-PHASE"/>
    <s v="13.2 KV"/>
    <x v="3"/>
    <n v="2001341"/>
    <x v="0"/>
    <s v="7.6/13.2"/>
    <n v="18"/>
  </r>
  <r>
    <x v="0"/>
    <n v="205"/>
    <x v="1"/>
    <x v="4"/>
    <s v="SINGLE-PHASE"/>
    <s v="13.2 KV"/>
    <x v="1"/>
    <n v="2001341"/>
    <x v="0"/>
    <s v="7.6/13.2"/>
    <n v="12"/>
  </r>
  <r>
    <x v="0"/>
    <n v="205"/>
    <x v="1"/>
    <x v="4"/>
    <s v="SINGLE-PHASE"/>
    <s v="13.2 KV"/>
    <x v="1"/>
    <n v="2001367"/>
    <x v="5"/>
    <s v="7.6/13.2"/>
    <n v="4"/>
  </r>
  <r>
    <x v="0"/>
    <n v="205"/>
    <x v="1"/>
    <x v="4"/>
    <s v="SINGLE-PHASE"/>
    <s v="13.2 KV"/>
    <x v="1"/>
    <n v="2001371"/>
    <x v="1"/>
    <s v="7.6/13.2"/>
    <n v="2"/>
  </r>
  <r>
    <x v="0"/>
    <n v="205"/>
    <x v="1"/>
    <x v="4"/>
    <s v="WYE-DELTA"/>
    <s v="13.2 KV"/>
    <x v="4"/>
    <n v="2001341"/>
    <x v="0"/>
    <s v="7.6/13.2"/>
    <n v="3"/>
  </r>
  <r>
    <x v="0"/>
    <n v="205"/>
    <x v="1"/>
    <x v="4"/>
    <s v="WYE-DELTA"/>
    <s v="13.2 KV"/>
    <x v="3"/>
    <n v="2001339"/>
    <x v="0"/>
    <s v="7.6/13.2"/>
    <n v="1"/>
  </r>
  <r>
    <x v="0"/>
    <n v="205"/>
    <x v="1"/>
    <x v="4"/>
    <s v="WYE-DELTA"/>
    <s v="13.2 KV"/>
    <x v="3"/>
    <n v="2001341"/>
    <x v="0"/>
    <s v="7.6/13.2"/>
    <n v="19"/>
  </r>
  <r>
    <x v="0"/>
    <n v="205"/>
    <x v="1"/>
    <x v="4"/>
    <s v="WYE-DELTA"/>
    <s v="13.2 KV"/>
    <x v="1"/>
    <n v="2001341"/>
    <x v="0"/>
    <s v="7.6/13.2"/>
    <n v="14"/>
  </r>
  <r>
    <x v="0"/>
    <n v="205"/>
    <x v="1"/>
    <x v="4"/>
    <s v="WYE-DELTA"/>
    <s v="13.2 KV"/>
    <x v="1"/>
    <n v="2001367"/>
    <x v="5"/>
    <s v="7.6/13.2"/>
    <n v="1"/>
  </r>
  <r>
    <x v="0"/>
    <n v="205"/>
    <x v="1"/>
    <x v="4"/>
    <s v="WYE-WYE"/>
    <s v="13.2 KV"/>
    <x v="4"/>
    <n v="2001341"/>
    <x v="0"/>
    <s v="7.6/13.2"/>
    <n v="38"/>
  </r>
  <r>
    <x v="0"/>
    <n v="205"/>
    <x v="1"/>
    <x v="4"/>
    <s v="WYE-WYE"/>
    <s v="13.2 KV"/>
    <x v="3"/>
    <n v="2001341"/>
    <x v="0"/>
    <s v="7.6/13.2"/>
    <n v="687"/>
  </r>
  <r>
    <x v="0"/>
    <n v="205"/>
    <x v="1"/>
    <x v="4"/>
    <s v="WYE-WYE"/>
    <s v="13.2 KV"/>
    <x v="3"/>
    <n v="2001369"/>
    <x v="6"/>
    <s v="7.6/13.2"/>
    <n v="4"/>
  </r>
  <r>
    <x v="0"/>
    <n v="205"/>
    <x v="1"/>
    <x v="4"/>
    <s v="WYE-WYE"/>
    <s v="13.2 KV"/>
    <x v="1"/>
    <n v="2001341"/>
    <x v="0"/>
    <s v="7.6/13.2"/>
    <n v="77"/>
  </r>
  <r>
    <x v="0"/>
    <n v="205"/>
    <x v="1"/>
    <x v="4"/>
    <s v="WYE-WYE"/>
    <s v="13.2 KV"/>
    <x v="6"/>
    <n v="2001341"/>
    <x v="0"/>
    <s v="7.6/13.2"/>
    <n v="3"/>
  </r>
  <r>
    <x v="0"/>
    <n v="205"/>
    <x v="1"/>
    <x v="12"/>
    <s v="OPEN DELTA"/>
    <s v="13.2 KV"/>
    <x v="1"/>
    <n v="2001342"/>
    <x v="0"/>
    <s v="7.6/13.2"/>
    <n v="3"/>
  </r>
  <r>
    <x v="0"/>
    <n v="205"/>
    <x v="1"/>
    <x v="12"/>
    <s v="SINGLE-PHASE"/>
    <s v="13.2 KV"/>
    <x v="3"/>
    <n v="2001342"/>
    <x v="0"/>
    <s v="7.6/13.2"/>
    <n v="12"/>
  </r>
  <r>
    <x v="0"/>
    <n v="205"/>
    <x v="1"/>
    <x v="12"/>
    <s v="SINGLE-PHASE"/>
    <s v="13.2 KV"/>
    <x v="1"/>
    <n v="2001369"/>
    <x v="6"/>
    <s v="7.6/13.2"/>
    <n v="1"/>
  </r>
  <r>
    <x v="0"/>
    <n v="205"/>
    <x v="1"/>
    <x v="12"/>
    <s v="WYE-DELTA"/>
    <s v="13.2 KV"/>
    <x v="3"/>
    <n v="2001342"/>
    <x v="0"/>
    <s v="7.6/13.2"/>
    <n v="9"/>
  </r>
  <r>
    <x v="0"/>
    <n v="205"/>
    <x v="1"/>
    <x v="12"/>
    <s v="WYE-DELTA"/>
    <s v="13.2 KV"/>
    <x v="1"/>
    <n v="2001342"/>
    <x v="0"/>
    <s v="7.6/13.2"/>
    <n v="8"/>
  </r>
  <r>
    <x v="0"/>
    <n v="205"/>
    <x v="1"/>
    <x v="12"/>
    <s v="WYE-DELTA"/>
    <s v="13.2 KV"/>
    <x v="1"/>
    <n v="2001351"/>
    <x v="0"/>
    <s v="7.6/13.2"/>
    <n v="3"/>
  </r>
  <r>
    <x v="0"/>
    <n v="205"/>
    <x v="1"/>
    <x v="12"/>
    <s v="WYE-DELTA"/>
    <s v="13.2 KV"/>
    <x v="1"/>
    <n v="2001369"/>
    <x v="6"/>
    <s v="7.6/13.2"/>
    <n v="1"/>
  </r>
  <r>
    <x v="0"/>
    <n v="205"/>
    <x v="1"/>
    <x v="12"/>
    <s v="WYE-WYE"/>
    <s v="13.2 KV"/>
    <x v="4"/>
    <n v="2001342"/>
    <x v="0"/>
    <s v="7.6/13.2"/>
    <n v="15"/>
  </r>
  <r>
    <x v="0"/>
    <n v="205"/>
    <x v="1"/>
    <x v="12"/>
    <s v="WYE-WYE"/>
    <s v="13.2 KV"/>
    <x v="3"/>
    <n v="2001342"/>
    <x v="0"/>
    <s v="7.6/13.2"/>
    <n v="303"/>
  </r>
  <r>
    <x v="0"/>
    <n v="205"/>
    <x v="1"/>
    <x v="12"/>
    <s v="WYE-WYE"/>
    <s v="13.2 KV"/>
    <x v="3"/>
    <n v="2001370"/>
    <x v="7"/>
    <s v="7.6/13.2"/>
    <n v="5"/>
  </r>
  <r>
    <x v="0"/>
    <n v="205"/>
    <x v="1"/>
    <x v="12"/>
    <s v="WYE-WYE"/>
    <s v="13.2 KV"/>
    <x v="1"/>
    <n v="2001342"/>
    <x v="0"/>
    <s v="7.6/13.2"/>
    <n v="27"/>
  </r>
  <r>
    <x v="0"/>
    <n v="205"/>
    <x v="1"/>
    <x v="12"/>
    <s v="WYE-WYE"/>
    <s v="13.2 KV"/>
    <x v="5"/>
    <n v="2001342"/>
    <x v="0"/>
    <s v="7.6/13.2"/>
    <n v="6"/>
  </r>
  <r>
    <x v="0"/>
    <n v="205"/>
    <x v="1"/>
    <x v="14"/>
    <s v="DELTA-WYE"/>
    <s v="13.2 KV"/>
    <x v="3"/>
    <n v="2001343"/>
    <x v="0"/>
    <s v="7.6/13.2"/>
    <n v="3"/>
  </r>
  <r>
    <x v="0"/>
    <n v="205"/>
    <x v="1"/>
    <x v="14"/>
    <s v="SINGLE-PHASE"/>
    <s v="13.2 KV"/>
    <x v="4"/>
    <n v="2001343"/>
    <x v="0"/>
    <s v="7.6/13.2"/>
    <n v="3"/>
  </r>
  <r>
    <x v="0"/>
    <n v="205"/>
    <x v="1"/>
    <x v="14"/>
    <s v="SINGLE-PHASE"/>
    <s v="13.2 KV"/>
    <x v="3"/>
    <n v="2001343"/>
    <x v="0"/>
    <s v="7.6/13.2"/>
    <n v="6"/>
  </r>
  <r>
    <x v="0"/>
    <n v="205"/>
    <x v="1"/>
    <x v="14"/>
    <s v="SINGLE-PHASE"/>
    <s v="13.2 KV"/>
    <x v="1"/>
    <n v="2001343"/>
    <x v="0"/>
    <s v="7.6/13.2"/>
    <n v="3"/>
  </r>
  <r>
    <x v="0"/>
    <n v="205"/>
    <x v="1"/>
    <x v="14"/>
    <s v="WYE-DELTA"/>
    <s v="13.2 KV"/>
    <x v="4"/>
    <n v="2001340"/>
    <x v="0"/>
    <s v="7.6/13.2"/>
    <n v="1"/>
  </r>
  <r>
    <x v="0"/>
    <n v="205"/>
    <x v="1"/>
    <x v="14"/>
    <s v="WYE-DELTA"/>
    <s v="13.2 KV"/>
    <x v="1"/>
    <n v="2001342"/>
    <x v="0"/>
    <s v="7.6/13.2"/>
    <n v="1"/>
  </r>
  <r>
    <x v="0"/>
    <n v="205"/>
    <x v="1"/>
    <x v="14"/>
    <s v="WYE-DELTA"/>
    <s v="13.2 KV"/>
    <x v="1"/>
    <n v="2001343"/>
    <x v="0"/>
    <s v="7.6/13.2"/>
    <n v="3"/>
  </r>
  <r>
    <x v="0"/>
    <n v="205"/>
    <x v="1"/>
    <x v="14"/>
    <s v="WYE-WYE"/>
    <s v="13.2 KV"/>
    <x v="4"/>
    <n v="2001343"/>
    <x v="0"/>
    <s v="7.6/13.2"/>
    <n v="16"/>
  </r>
  <r>
    <x v="0"/>
    <n v="205"/>
    <x v="1"/>
    <x v="14"/>
    <s v="WYE-WYE"/>
    <s v="13.2 KV"/>
    <x v="3"/>
    <n v="2001343"/>
    <x v="0"/>
    <s v="7.6/13.2"/>
    <n v="163"/>
  </r>
  <r>
    <x v="0"/>
    <n v="205"/>
    <x v="1"/>
    <x v="14"/>
    <s v="WYE-WYE"/>
    <s v="13.2 KV"/>
    <x v="1"/>
    <n v="2001343"/>
    <x v="0"/>
    <s v="7.6/13.2"/>
    <n v="15"/>
  </r>
  <r>
    <x v="0"/>
    <n v="205"/>
    <x v="1"/>
    <x v="15"/>
    <s v="WYE-WYE"/>
    <s v="13.2 KV"/>
    <x v="3"/>
    <s v="-"/>
    <x v="0"/>
    <s v="7.6/13.2"/>
    <n v="7"/>
  </r>
  <r>
    <x v="0"/>
    <n v="205"/>
    <x v="1"/>
    <x v="15"/>
    <s v="WYE-WYE"/>
    <s v="13.2 KV"/>
    <x v="1"/>
    <s v="-"/>
    <x v="0"/>
    <s v="7.6/13.2"/>
    <n v="1"/>
  </r>
  <r>
    <x v="0"/>
    <n v="205"/>
    <x v="4"/>
    <x v="1"/>
    <s v="WYE-WYE"/>
    <s v="13.2 KV"/>
    <x v="3"/>
    <n v="2001337"/>
    <x v="0"/>
    <s v="7.6/13.2"/>
    <n v="7"/>
  </r>
  <r>
    <x v="0"/>
    <n v="205"/>
    <x v="4"/>
    <x v="2"/>
    <s v="WYE-DELTA"/>
    <s v="13.2 KV"/>
    <x v="3"/>
    <n v="2001338"/>
    <x v="0"/>
    <s v="7.6/13.2"/>
    <n v="3"/>
  </r>
  <r>
    <x v="0"/>
    <n v="205"/>
    <x v="4"/>
    <x v="2"/>
    <s v="WYE-WYE"/>
    <s v="13.2 KV"/>
    <x v="3"/>
    <n v="2001338"/>
    <x v="0"/>
    <s v="7.6/13.2"/>
    <n v="9"/>
  </r>
  <r>
    <x v="0"/>
    <n v="205"/>
    <x v="4"/>
    <x v="3"/>
    <s v="SINGLE-PHASE"/>
    <s v="13.2 KV"/>
    <x v="3"/>
    <n v="2001339"/>
    <x v="0"/>
    <s v="7.6/13.2"/>
    <n v="6"/>
  </r>
  <r>
    <x v="0"/>
    <n v="205"/>
    <x v="4"/>
    <x v="3"/>
    <s v="SINGLE-PHASE"/>
    <s v="13.2 KV"/>
    <x v="1"/>
    <n v="2001339"/>
    <x v="0"/>
    <s v="7.6/13.2"/>
    <n v="1"/>
  </r>
  <r>
    <x v="0"/>
    <n v="205"/>
    <x v="4"/>
    <x v="3"/>
    <s v="WYE-WYE"/>
    <s v="13.2 KV"/>
    <x v="3"/>
    <n v="2001339"/>
    <x v="0"/>
    <s v="7.6/13.2"/>
    <n v="30"/>
  </r>
  <r>
    <x v="0"/>
    <n v="205"/>
    <x v="4"/>
    <x v="13"/>
    <s v="DELTA-WYE"/>
    <s v="13.2 KV"/>
    <x v="4"/>
    <n v="2001340"/>
    <x v="0"/>
    <s v="7.6/13.2"/>
    <n v="1"/>
  </r>
  <r>
    <x v="0"/>
    <n v="205"/>
    <x v="4"/>
    <x v="13"/>
    <s v="OPEN DELTA"/>
    <s v="13.2 KV"/>
    <x v="3"/>
    <n v="2001340"/>
    <x v="0"/>
    <s v="7.6/13.2"/>
    <n v="1"/>
  </r>
  <r>
    <x v="0"/>
    <n v="205"/>
    <x v="4"/>
    <x v="13"/>
    <s v="WYE-WYE"/>
    <s v="13.2 KV"/>
    <x v="4"/>
    <n v="2001340"/>
    <x v="0"/>
    <s v="7.6/13.2"/>
    <n v="3"/>
  </r>
  <r>
    <x v="0"/>
    <n v="205"/>
    <x v="4"/>
    <x v="13"/>
    <s v="WYE-WYE"/>
    <s v="13.2 KV"/>
    <x v="3"/>
    <n v="2001340"/>
    <x v="0"/>
    <s v="7.6/13.2"/>
    <n v="12"/>
  </r>
  <r>
    <x v="0"/>
    <n v="205"/>
    <x v="4"/>
    <x v="4"/>
    <s v="DELTA-WYE"/>
    <s v="13.2 KV"/>
    <x v="3"/>
    <n v="2001341"/>
    <x v="0"/>
    <s v="7.6/13.2"/>
    <n v="1"/>
  </r>
  <r>
    <x v="0"/>
    <n v="205"/>
    <x v="4"/>
    <x v="4"/>
    <s v="WYE-DELTA"/>
    <s v="13.2 KV"/>
    <x v="4"/>
    <n v="2001341"/>
    <x v="0"/>
    <s v="7.6/13.2"/>
    <n v="3"/>
  </r>
  <r>
    <x v="0"/>
    <n v="205"/>
    <x v="4"/>
    <x v="4"/>
    <s v="WYE-WYE"/>
    <s v="13.2 KV"/>
    <x v="4"/>
    <n v="2001341"/>
    <x v="0"/>
    <s v="7.6/13.2"/>
    <n v="1"/>
  </r>
  <r>
    <x v="0"/>
    <n v="205"/>
    <x v="4"/>
    <x v="4"/>
    <s v="WYE-WYE"/>
    <s v="13.2 KV"/>
    <x v="3"/>
    <n v="2001341"/>
    <x v="0"/>
    <s v="7.6/13.2"/>
    <n v="5"/>
  </r>
  <r>
    <x v="0"/>
    <n v="205"/>
    <x v="4"/>
    <x v="12"/>
    <s v="WYE-WYE"/>
    <s v="13.2 KV"/>
    <x v="3"/>
    <n v="2001342"/>
    <x v="0"/>
    <s v="7.6/13.2"/>
    <n v="1"/>
  </r>
  <r>
    <x v="0"/>
    <n v="205"/>
    <x v="4"/>
    <x v="14"/>
    <s v="WYE-DELTA"/>
    <s v="13.2 KV"/>
    <x v="4"/>
    <n v="2001343"/>
    <x v="0"/>
    <s v="7.6/13.2"/>
    <n v="3"/>
  </r>
  <r>
    <x v="0"/>
    <n v="205"/>
    <x v="5"/>
    <x v="2"/>
    <s v="SINGLE-PHASE"/>
    <s v="13.2 KV"/>
    <x v="4"/>
    <n v="2001338"/>
    <x v="0"/>
    <s v="7.6/13.2"/>
    <n v="1"/>
  </r>
  <r>
    <x v="0"/>
    <n v="205"/>
    <x v="5"/>
    <x v="3"/>
    <s v="WYE-WYE"/>
    <s v="13.2 KV"/>
    <x v="4"/>
    <n v="2001339"/>
    <x v="0"/>
    <s v="7.6/13.2"/>
    <n v="3"/>
  </r>
  <r>
    <x v="0"/>
    <n v="205"/>
    <x v="5"/>
    <x v="3"/>
    <s v="WYE-WYE"/>
    <s v="13.2 KV"/>
    <x v="3"/>
    <s v="-"/>
    <x v="0"/>
    <s v="7.6/13.2"/>
    <n v="3"/>
  </r>
  <r>
    <x v="0"/>
    <n v="205"/>
    <x v="5"/>
    <x v="3"/>
    <s v="WYE-WYE"/>
    <s v="13.2 KV"/>
    <x v="3"/>
    <n v="2001339"/>
    <x v="0"/>
    <s v="7.6/13.2"/>
    <n v="30"/>
  </r>
  <r>
    <x v="0"/>
    <n v="205"/>
    <x v="5"/>
    <x v="13"/>
    <s v="WYE-WYE"/>
    <s v="13.2 KV"/>
    <x v="3"/>
    <n v="2001340"/>
    <x v="0"/>
    <s v="7.6/13.2"/>
    <n v="6"/>
  </r>
  <r>
    <x v="0"/>
    <n v="205"/>
    <x v="5"/>
    <x v="4"/>
    <s v="WYE-DELTA"/>
    <s v="13.2 KV"/>
    <x v="1"/>
    <n v="2001341"/>
    <x v="0"/>
    <s v="7.6/13.2"/>
    <n v="3"/>
  </r>
  <r>
    <x v="0"/>
    <n v="205"/>
    <x v="5"/>
    <x v="4"/>
    <s v="WYE-WYE"/>
    <s v="13.2 KV"/>
    <x v="3"/>
    <n v="2001341"/>
    <x v="0"/>
    <s v="7.6/13.2"/>
    <n v="9"/>
  </r>
  <r>
    <x v="0"/>
    <n v="208"/>
    <x v="0"/>
    <x v="3"/>
    <s v="SINGLE-PHASE"/>
    <s v="13.2 KV"/>
    <x v="1"/>
    <s v="-"/>
    <x v="0"/>
    <s v="2.4/4.1 x 4.8/8.3"/>
    <n v="1"/>
  </r>
  <r>
    <x v="0"/>
    <n v="208"/>
    <x v="1"/>
    <x v="12"/>
    <s v="WYE-WYE"/>
    <s v="13.2 KV"/>
    <x v="3"/>
    <n v="2001342"/>
    <x v="0"/>
    <s v="2.4/4.1 x 4.8/8.3"/>
    <n v="1"/>
  </r>
  <r>
    <x v="0"/>
    <n v="209"/>
    <x v="0"/>
    <x v="1"/>
    <s v="SINGLE-PHASE"/>
    <s v="13.2 KV"/>
    <x v="1"/>
    <s v="-"/>
    <x v="0"/>
    <s v="2.4/4.1"/>
    <n v="3"/>
  </r>
  <r>
    <x v="0"/>
    <n v="209"/>
    <x v="0"/>
    <x v="2"/>
    <s v="SINGLE-PHASE"/>
    <s v="13.2 KV"/>
    <x v="1"/>
    <s v="-"/>
    <x v="0"/>
    <s v="2.4/4.1"/>
    <n v="7"/>
  </r>
  <r>
    <x v="0"/>
    <n v="209"/>
    <x v="0"/>
    <x v="2"/>
    <s v="SINGLE-PHASE"/>
    <s v="13.2 KV"/>
    <x v="1"/>
    <n v="2001344"/>
    <x v="0"/>
    <s v="2.4/4.1"/>
    <n v="2"/>
  </r>
  <r>
    <x v="0"/>
    <n v="209"/>
    <x v="0"/>
    <x v="3"/>
    <s v="SINGLE-PHASE"/>
    <s v="13.2 KV"/>
    <x v="1"/>
    <s v="-"/>
    <x v="0"/>
    <s v="2.4/4.1"/>
    <n v="22"/>
  </r>
  <r>
    <x v="0"/>
    <n v="209"/>
    <x v="0"/>
    <x v="3"/>
    <s v="SINGLE-PHASE"/>
    <s v="13.2 KV"/>
    <x v="1"/>
    <n v="2001339"/>
    <x v="0"/>
    <s v="2.4/4.1"/>
    <n v="3"/>
  </r>
  <r>
    <x v="0"/>
    <n v="209"/>
    <x v="0"/>
    <x v="3"/>
    <s v="SINGLE-PHASE"/>
    <s v="13.2 KV"/>
    <x v="1"/>
    <n v="2001348"/>
    <x v="0"/>
    <s v="2.4/4.1"/>
    <n v="1"/>
  </r>
  <r>
    <x v="0"/>
    <n v="209"/>
    <x v="0"/>
    <x v="11"/>
    <s v="SINGLE-PHASE"/>
    <s v="13.2 KV"/>
    <x v="1"/>
    <s v="-"/>
    <x v="0"/>
    <s v="2.4/4.1"/>
    <n v="22"/>
  </r>
  <r>
    <x v="0"/>
    <n v="209"/>
    <x v="0"/>
    <x v="4"/>
    <s v="SINGLE-PHASE"/>
    <s v="13.2 KV"/>
    <x v="1"/>
    <s v="-"/>
    <x v="0"/>
    <s v="2.4/4.1"/>
    <n v="16"/>
  </r>
  <r>
    <x v="0"/>
    <n v="209"/>
    <x v="0"/>
    <x v="12"/>
    <s v="SINGLE-PHASE"/>
    <s v="13.2 KV"/>
    <x v="1"/>
    <s v="-"/>
    <x v="0"/>
    <s v="2.4/4.1"/>
    <n v="4"/>
  </r>
  <r>
    <x v="0"/>
    <n v="209"/>
    <x v="0"/>
    <x v="14"/>
    <s v="SINGLE-PHASE"/>
    <s v="13.2 KV"/>
    <x v="1"/>
    <s v="-"/>
    <x v="0"/>
    <s v="2.4/4.1"/>
    <n v="4"/>
  </r>
  <r>
    <x v="0"/>
    <n v="209"/>
    <x v="1"/>
    <x v="16"/>
    <s v="OPEN DELTA"/>
    <s v="13.2 KV"/>
    <x v="1"/>
    <s v="-"/>
    <x v="0"/>
    <s v="2.4/4.1"/>
    <n v="1"/>
  </r>
  <r>
    <x v="0"/>
    <n v="209"/>
    <x v="1"/>
    <x v="1"/>
    <s v="OPEN DELTA"/>
    <s v="13.2 KV"/>
    <x v="1"/>
    <s v="-"/>
    <x v="0"/>
    <s v="2.4/4.1"/>
    <n v="5"/>
  </r>
  <r>
    <x v="0"/>
    <n v="209"/>
    <x v="1"/>
    <x v="1"/>
    <s v="OPEN DELTA"/>
    <s v="13.2 KV"/>
    <x v="1"/>
    <n v="2001349"/>
    <x v="0"/>
    <s v="2.4/4.1"/>
    <n v="1"/>
  </r>
  <r>
    <x v="0"/>
    <n v="209"/>
    <x v="1"/>
    <x v="1"/>
    <s v="OPEN DELTA"/>
    <s v="13.2 KV"/>
    <x v="1"/>
    <n v="2001368"/>
    <x v="2"/>
    <s v="2.4/4.1"/>
    <n v="1"/>
  </r>
  <r>
    <x v="0"/>
    <n v="209"/>
    <x v="1"/>
    <x v="1"/>
    <s v="WYE-DELTA"/>
    <s v="13.2 KV"/>
    <x v="1"/>
    <s v="-"/>
    <x v="0"/>
    <s v="2.4/4.1"/>
    <n v="1"/>
  </r>
  <r>
    <x v="0"/>
    <n v="209"/>
    <x v="1"/>
    <x v="2"/>
    <s v="OPEN DELTA"/>
    <s v="13.2 KV"/>
    <x v="1"/>
    <s v="-"/>
    <x v="0"/>
    <s v="2.4/4.1"/>
    <n v="2"/>
  </r>
  <r>
    <x v="0"/>
    <n v="209"/>
    <x v="1"/>
    <x v="2"/>
    <s v="SINGLE-PHASE"/>
    <s v="13.2 KV"/>
    <x v="1"/>
    <n v="2001344"/>
    <x v="0"/>
    <s v="2.4/4.1"/>
    <n v="1"/>
  </r>
  <r>
    <x v="0"/>
    <n v="209"/>
    <x v="1"/>
    <x v="3"/>
    <s v="OPEN DELTA"/>
    <s v="13.2 KV"/>
    <x v="1"/>
    <s v="-"/>
    <x v="0"/>
    <s v="2.4/4.1"/>
    <n v="2"/>
  </r>
  <r>
    <x v="0"/>
    <n v="209"/>
    <x v="1"/>
    <x v="11"/>
    <s v="OPEN DELTA"/>
    <s v="13.2 KV"/>
    <x v="1"/>
    <s v="-"/>
    <x v="0"/>
    <s v="2.4/4.1"/>
    <n v="3"/>
  </r>
  <r>
    <x v="0"/>
    <n v="209"/>
    <x v="1"/>
    <x v="11"/>
    <s v="WYE-WYE"/>
    <s v="13.2 KV"/>
    <x v="1"/>
    <n v="2001340"/>
    <x v="0"/>
    <s v="2.4/4.1"/>
    <n v="1"/>
  </r>
  <r>
    <x v="0"/>
    <n v="209"/>
    <x v="1"/>
    <x v="13"/>
    <s v="SINGLE-PHASE"/>
    <s v="13.2 KV"/>
    <x v="1"/>
    <n v="2001344"/>
    <x v="0"/>
    <s v="2.4/4.1"/>
    <n v="1"/>
  </r>
  <r>
    <x v="0"/>
    <n v="209"/>
    <x v="1"/>
    <x v="4"/>
    <s v="OPEN DELTA"/>
    <s v="13.2 KV"/>
    <x v="1"/>
    <s v="-"/>
    <x v="0"/>
    <s v="2.4/4.1"/>
    <n v="1"/>
  </r>
  <r>
    <x v="0"/>
    <n v="209"/>
    <x v="1"/>
    <x v="14"/>
    <s v="OPEN DELTA"/>
    <s v="13.2 KV"/>
    <x v="1"/>
    <s v="-"/>
    <x v="0"/>
    <s v="2.4/4.1"/>
    <n v="1"/>
  </r>
  <r>
    <x v="0"/>
    <n v="209"/>
    <x v="5"/>
    <x v="13"/>
    <s v="OPEN DELTA"/>
    <s v="13.2 KV"/>
    <x v="1"/>
    <n v="2001340"/>
    <x v="0"/>
    <s v="2.4/4.1"/>
    <n v="1"/>
  </r>
  <r>
    <x v="0"/>
    <n v="210"/>
    <x v="0"/>
    <x v="16"/>
    <s v="SINGLE-PHASE"/>
    <s v="13.2 KV"/>
    <x v="1"/>
    <s v="-"/>
    <x v="0"/>
    <s v="2.4/4.1 x 7.6/13.2"/>
    <n v="2"/>
  </r>
  <r>
    <x v="0"/>
    <n v="210"/>
    <x v="0"/>
    <x v="1"/>
    <s v="OPEN DELTA"/>
    <s v="13.2 KV"/>
    <x v="1"/>
    <n v="2001346"/>
    <x v="0"/>
    <s v="2.4/4.1 x 7.6/13.2"/>
    <n v="1"/>
  </r>
  <r>
    <x v="0"/>
    <n v="210"/>
    <x v="0"/>
    <x v="1"/>
    <s v="SINGLE-PHASE"/>
    <s v="13.2 KV"/>
    <x v="1"/>
    <s v="-"/>
    <x v="0"/>
    <s v="2.4/4.1 x 7.6/13.2"/>
    <n v="11"/>
  </r>
  <r>
    <x v="0"/>
    <n v="210"/>
    <x v="0"/>
    <x v="1"/>
    <s v="SINGLE-PHASE"/>
    <s v="13.2 KV"/>
    <x v="1"/>
    <n v="2001346"/>
    <x v="0"/>
    <s v="2.4/4.1 x 7.6/13.2"/>
    <n v="14"/>
  </r>
  <r>
    <x v="0"/>
    <n v="210"/>
    <x v="0"/>
    <x v="2"/>
    <s v="SINGLE-PHASE"/>
    <s v="13.2 KV"/>
    <x v="1"/>
    <s v="-"/>
    <x v="0"/>
    <s v="2.4/4.1 x 7.6/13.2"/>
    <n v="35"/>
  </r>
  <r>
    <x v="0"/>
    <n v="210"/>
    <x v="0"/>
    <x v="2"/>
    <s v="SINGLE-PHASE"/>
    <s v="13.2 KV"/>
    <x v="1"/>
    <n v="2001347"/>
    <x v="0"/>
    <s v="2.4/4.1 x 7.6/13.2"/>
    <n v="21"/>
  </r>
  <r>
    <x v="0"/>
    <n v="210"/>
    <x v="0"/>
    <x v="3"/>
    <s v="SINGLE-PHASE"/>
    <s v="13.2 KV"/>
    <x v="1"/>
    <s v="-"/>
    <x v="0"/>
    <s v="2.4/4.1 x 7.6/13.2"/>
    <n v="28"/>
  </r>
  <r>
    <x v="0"/>
    <n v="210"/>
    <x v="0"/>
    <x v="3"/>
    <s v="SINGLE-PHASE"/>
    <s v="13.2 KV"/>
    <x v="1"/>
    <n v="2001346"/>
    <x v="0"/>
    <s v="2.4/4.1 x 7.6/13.2"/>
    <n v="2"/>
  </r>
  <r>
    <x v="0"/>
    <n v="210"/>
    <x v="0"/>
    <x v="3"/>
    <s v="SINGLE-PHASE"/>
    <s v="13.2 KV"/>
    <x v="1"/>
    <n v="2001348"/>
    <x v="0"/>
    <s v="2.4/4.1 x 7.6/13.2"/>
    <n v="240"/>
  </r>
  <r>
    <x v="0"/>
    <n v="210"/>
    <x v="0"/>
    <x v="3"/>
    <s v="WYE-DELTA"/>
    <s v="13.2 KV"/>
    <x v="1"/>
    <n v="2001348"/>
    <x v="0"/>
    <s v="2.4/4.1 x 7.6/13.2"/>
    <n v="3"/>
  </r>
  <r>
    <x v="0"/>
    <n v="210"/>
    <x v="0"/>
    <x v="11"/>
    <s v="SINGLE-PHASE"/>
    <s v="13.2 KV"/>
    <x v="1"/>
    <s v="-"/>
    <x v="0"/>
    <s v="2.4/4.1 x 7.6/13.2"/>
    <n v="29"/>
  </r>
  <r>
    <x v="0"/>
    <n v="210"/>
    <x v="0"/>
    <x v="11"/>
    <s v="SINGLE-PHASE"/>
    <s v="13.2 KV"/>
    <x v="1"/>
    <n v="2001349"/>
    <x v="0"/>
    <s v="2.4/4.1 x 7.6/13.2"/>
    <n v="338"/>
  </r>
  <r>
    <x v="0"/>
    <n v="210"/>
    <x v="0"/>
    <x v="13"/>
    <s v="SINGLE-PHASE"/>
    <s v="13.2 KV"/>
    <x v="1"/>
    <n v="2001349"/>
    <x v="0"/>
    <s v="2.4/4.1 x 7.6/13.2"/>
    <n v="49"/>
  </r>
  <r>
    <x v="0"/>
    <n v="210"/>
    <x v="0"/>
    <x v="4"/>
    <s v="OPEN DELTA"/>
    <s v="13.2 KV"/>
    <x v="1"/>
    <n v="2001350"/>
    <x v="0"/>
    <s v="2.4/4.1 x 7.6/13.2"/>
    <n v="1"/>
  </r>
  <r>
    <x v="0"/>
    <n v="210"/>
    <x v="0"/>
    <x v="4"/>
    <s v="SINGLE-PHASE"/>
    <s v="13.2 KV"/>
    <x v="1"/>
    <s v="-"/>
    <x v="0"/>
    <s v="2.4/4.1 x 7.6/13.2"/>
    <n v="13"/>
  </r>
  <r>
    <x v="0"/>
    <n v="210"/>
    <x v="0"/>
    <x v="4"/>
    <s v="SINGLE-PHASE"/>
    <s v="13.2 KV"/>
    <x v="1"/>
    <n v="2001349"/>
    <x v="0"/>
    <s v="2.4/4.1 x 7.6/13.2"/>
    <n v="1"/>
  </r>
  <r>
    <x v="0"/>
    <n v="210"/>
    <x v="0"/>
    <x v="4"/>
    <s v="SINGLE-PHASE"/>
    <s v="13.2 KV"/>
    <x v="1"/>
    <n v="2001350"/>
    <x v="0"/>
    <s v="2.4/4.1 x 7.6/13.2"/>
    <n v="227"/>
  </r>
  <r>
    <x v="0"/>
    <n v="210"/>
    <x v="0"/>
    <x v="12"/>
    <s v="SINGLE-PHASE"/>
    <s v="13.2 KV"/>
    <x v="1"/>
    <s v="-"/>
    <x v="0"/>
    <s v="2.4/4.1 x 7.6/13.2"/>
    <n v="2"/>
  </r>
  <r>
    <x v="0"/>
    <n v="210"/>
    <x v="0"/>
    <x v="12"/>
    <s v="SINGLE-PHASE"/>
    <s v="13.2 KV"/>
    <x v="1"/>
    <n v="2001349"/>
    <x v="0"/>
    <s v="2.4/4.1 x 7.6/13.2"/>
    <n v="1"/>
  </r>
  <r>
    <x v="0"/>
    <n v="210"/>
    <x v="0"/>
    <x v="12"/>
    <s v="SINGLE-PHASE"/>
    <s v="13.2 KV"/>
    <x v="1"/>
    <n v="2001351"/>
    <x v="0"/>
    <s v="2.4/4.1 x 7.6/13.2"/>
    <n v="45"/>
  </r>
  <r>
    <x v="0"/>
    <n v="210"/>
    <x v="0"/>
    <x v="14"/>
    <s v="SINGLE-PHASE"/>
    <s v="13.2 KV"/>
    <x v="1"/>
    <n v="2001352"/>
    <x v="0"/>
    <s v="2.4/4.1 x 7.6/13.2"/>
    <n v="8"/>
  </r>
  <r>
    <x v="0"/>
    <n v="210"/>
    <x v="0"/>
    <x v="15"/>
    <s v="SINGLE-PHASE"/>
    <s v="13.2 KV"/>
    <x v="1"/>
    <s v="-"/>
    <x v="0"/>
    <s v="2.4/4.1 x 7.6/13.2"/>
    <n v="1"/>
  </r>
  <r>
    <x v="0"/>
    <n v="210"/>
    <x v="0"/>
    <x v="15"/>
    <s v="SINGLE-PHASE"/>
    <s v="13.2 KV"/>
    <x v="1"/>
    <n v="2001353"/>
    <x v="0"/>
    <s v="2.4/4.1 x 7.6/13.2"/>
    <n v="1"/>
  </r>
  <r>
    <x v="0"/>
    <n v="210"/>
    <x v="0"/>
    <x v="17"/>
    <s v="SINGLE-PHASE"/>
    <s v="13.2 KV"/>
    <x v="1"/>
    <n v="2001380"/>
    <x v="8"/>
    <s v="2.4/4.1 x 7.6/13.2"/>
    <n v="1"/>
  </r>
  <r>
    <x v="0"/>
    <n v="210"/>
    <x v="1"/>
    <x v="16"/>
    <s v="OPEN DELTA"/>
    <s v="13.2 KV"/>
    <x v="1"/>
    <s v="-"/>
    <x v="0"/>
    <s v="2.4/4.1 x 7.6/13.2"/>
    <n v="4"/>
  </r>
  <r>
    <x v="0"/>
    <n v="210"/>
    <x v="1"/>
    <x v="16"/>
    <s v="OPEN DELTA"/>
    <s v="13.2 KV"/>
    <x v="1"/>
    <n v="2001342"/>
    <x v="0"/>
    <s v="2.4/4.1 x 7.6/13.2"/>
    <n v="1"/>
  </r>
  <r>
    <x v="0"/>
    <n v="210"/>
    <x v="1"/>
    <x v="16"/>
    <s v="OPEN DELTA"/>
    <s v="13.2 KV"/>
    <x v="1"/>
    <n v="2001369"/>
    <x v="6"/>
    <s v="2.4/4.1 x 7.6/13.2"/>
    <n v="1"/>
  </r>
  <r>
    <x v="0"/>
    <n v="210"/>
    <x v="1"/>
    <x v="1"/>
    <s v="OPEN DELTA"/>
    <s v="13.2 KV"/>
    <x v="1"/>
    <s v="-"/>
    <x v="0"/>
    <s v="2.4/4.1 x 7.6/13.2"/>
    <n v="28"/>
  </r>
  <r>
    <x v="0"/>
    <n v="210"/>
    <x v="1"/>
    <x v="1"/>
    <s v="OPEN DELTA"/>
    <s v="13.2 KV"/>
    <x v="1"/>
    <n v="2001341"/>
    <x v="0"/>
    <s v="2.4/4.1 x 7.6/13.2"/>
    <n v="1"/>
  </r>
  <r>
    <x v="0"/>
    <n v="210"/>
    <x v="1"/>
    <x v="1"/>
    <s v="OPEN DELTA"/>
    <s v="13.2 KV"/>
    <x v="1"/>
    <n v="2001346"/>
    <x v="0"/>
    <s v="2.4/4.1 x 7.6/13.2"/>
    <n v="7"/>
  </r>
  <r>
    <x v="0"/>
    <n v="210"/>
    <x v="1"/>
    <x v="1"/>
    <s v="OPEN DELTA"/>
    <s v="13.2 KV"/>
    <x v="1"/>
    <n v="2001348"/>
    <x v="0"/>
    <s v="2.4/4.1 x 7.6/13.2"/>
    <n v="1"/>
  </r>
  <r>
    <x v="0"/>
    <n v="210"/>
    <x v="1"/>
    <x v="1"/>
    <s v="OPEN DELTA"/>
    <s v="13.2 KV"/>
    <x v="1"/>
    <n v="2001349"/>
    <x v="0"/>
    <s v="2.4/4.1 x 7.6/13.2"/>
    <n v="3"/>
  </r>
  <r>
    <x v="0"/>
    <n v="210"/>
    <x v="1"/>
    <x v="1"/>
    <s v="OPEN DELTA"/>
    <s v="13.2 KV"/>
    <x v="1"/>
    <n v="2001367"/>
    <x v="5"/>
    <s v="2.4/4.1 x 7.6/13.2"/>
    <n v="1"/>
  </r>
  <r>
    <x v="0"/>
    <n v="210"/>
    <x v="1"/>
    <x v="1"/>
    <s v="OPEN DELTA"/>
    <s v="13.2 KV"/>
    <x v="1"/>
    <n v="2001368"/>
    <x v="2"/>
    <s v="2.4/4.1 x 7.6/13.2"/>
    <n v="4"/>
  </r>
  <r>
    <x v="0"/>
    <n v="210"/>
    <x v="1"/>
    <x v="1"/>
    <s v="OPEN DELTA"/>
    <s v="13.2 KV"/>
    <x v="1"/>
    <n v="2001369"/>
    <x v="6"/>
    <s v="2.4/4.1 x 7.6/13.2"/>
    <n v="1"/>
  </r>
  <r>
    <x v="0"/>
    <n v="210"/>
    <x v="1"/>
    <x v="1"/>
    <s v="OPEN DELTA"/>
    <s v="13.2 KV"/>
    <x v="1"/>
    <n v="2001370"/>
    <x v="7"/>
    <s v="2.4/4.1 x 7.6/13.2"/>
    <n v="1"/>
  </r>
  <r>
    <x v="0"/>
    <n v="210"/>
    <x v="1"/>
    <x v="1"/>
    <s v="SINGLE-PHASE"/>
    <s v="13.2 KV"/>
    <x v="1"/>
    <n v="2001346"/>
    <x v="0"/>
    <s v="2.4/4.1 x 7.6/13.2"/>
    <n v="2"/>
  </r>
  <r>
    <x v="0"/>
    <n v="210"/>
    <x v="1"/>
    <x v="1"/>
    <s v="SINGLE-PHASE"/>
    <s v="13.2 KV"/>
    <x v="1"/>
    <n v="2001347"/>
    <x v="0"/>
    <s v="2.4/4.1 x 7.6/13.2"/>
    <n v="2"/>
  </r>
  <r>
    <x v="0"/>
    <n v="210"/>
    <x v="1"/>
    <x v="1"/>
    <s v="SINGLE-PHASE"/>
    <s v="13.2 KV"/>
    <x v="1"/>
    <n v="2001348"/>
    <x v="0"/>
    <s v="2.4/4.1 x 7.6/13.2"/>
    <n v="1"/>
  </r>
  <r>
    <x v="0"/>
    <n v="210"/>
    <x v="1"/>
    <x v="1"/>
    <s v="SINGLE-PHASE"/>
    <s v="13.2 KV"/>
    <x v="1"/>
    <n v="2001349"/>
    <x v="0"/>
    <s v="2.4/4.1 x 7.6/13.2"/>
    <n v="1"/>
  </r>
  <r>
    <x v="0"/>
    <n v="210"/>
    <x v="1"/>
    <x v="1"/>
    <s v="WYE-DELTA"/>
    <s v="13.2 KV"/>
    <x v="1"/>
    <n v="2001346"/>
    <x v="0"/>
    <s v="2.4/4.1 x 7.6/13.2"/>
    <n v="3"/>
  </r>
  <r>
    <x v="0"/>
    <n v="210"/>
    <x v="1"/>
    <x v="1"/>
    <s v="WYE-DELTA"/>
    <s v="13.2 KV"/>
    <x v="1"/>
    <n v="2001349"/>
    <x v="0"/>
    <s v="2.4/4.1 x 7.6/13.2"/>
    <n v="2"/>
  </r>
  <r>
    <x v="0"/>
    <n v="210"/>
    <x v="1"/>
    <x v="1"/>
    <s v="WYE-DELTA"/>
    <s v="13.2 KV"/>
    <x v="1"/>
    <n v="2001368"/>
    <x v="2"/>
    <s v="2.4/4.1 x 7.6/13.2"/>
    <n v="1"/>
  </r>
  <r>
    <x v="0"/>
    <n v="210"/>
    <x v="1"/>
    <x v="1"/>
    <s v="WYE-WYE"/>
    <s v="13.2 KV"/>
    <x v="3"/>
    <s v="-"/>
    <x v="0"/>
    <s v="2.4/4.1 x 7.6/13.2"/>
    <n v="1"/>
  </r>
  <r>
    <x v="0"/>
    <n v="210"/>
    <x v="1"/>
    <x v="1"/>
    <s v="WYE-WYE"/>
    <s v="13.2 KV"/>
    <x v="1"/>
    <n v="2001346"/>
    <x v="0"/>
    <s v="2.4/4.1 x 7.6/13.2"/>
    <n v="2"/>
  </r>
  <r>
    <x v="0"/>
    <n v="210"/>
    <x v="1"/>
    <x v="2"/>
    <s v="OPEN DELTA"/>
    <s v="13.2 KV"/>
    <x v="1"/>
    <s v="-"/>
    <x v="0"/>
    <s v="2.4/4.1 x 7.6/13.2"/>
    <n v="4"/>
  </r>
  <r>
    <x v="0"/>
    <n v="210"/>
    <x v="1"/>
    <x v="2"/>
    <s v="OPEN DELTA"/>
    <s v="13.2 KV"/>
    <x v="1"/>
    <n v="2001347"/>
    <x v="0"/>
    <s v="2.4/4.1 x 7.6/13.2"/>
    <n v="17"/>
  </r>
  <r>
    <x v="0"/>
    <n v="210"/>
    <x v="1"/>
    <x v="2"/>
    <s v="OPEN DELTA"/>
    <s v="13.2 KV"/>
    <x v="1"/>
    <n v="2001349"/>
    <x v="0"/>
    <s v="2.4/4.1 x 7.6/13.2"/>
    <n v="3"/>
  </r>
  <r>
    <x v="0"/>
    <n v="210"/>
    <x v="1"/>
    <x v="2"/>
    <s v="OPEN DELTA"/>
    <s v="13.2 KV"/>
    <x v="1"/>
    <n v="2001366"/>
    <x v="4"/>
    <s v="2.4/4.1 x 7.6/13.2"/>
    <n v="1"/>
  </r>
  <r>
    <x v="0"/>
    <n v="210"/>
    <x v="1"/>
    <x v="2"/>
    <s v="OPEN DELTA"/>
    <s v="13.2 KV"/>
    <x v="1"/>
    <n v="2001367"/>
    <x v="5"/>
    <s v="2.4/4.1 x 7.6/13.2"/>
    <n v="1"/>
  </r>
  <r>
    <x v="0"/>
    <n v="210"/>
    <x v="1"/>
    <x v="2"/>
    <s v="OPEN DELTA"/>
    <s v="13.2 KV"/>
    <x v="1"/>
    <n v="2001368"/>
    <x v="2"/>
    <s v="2.4/4.1 x 7.6/13.2"/>
    <n v="7"/>
  </r>
  <r>
    <x v="0"/>
    <n v="210"/>
    <x v="1"/>
    <x v="2"/>
    <s v="OPEN DELTA"/>
    <s v="13.2 KV"/>
    <x v="1"/>
    <n v="2001369"/>
    <x v="6"/>
    <s v="2.4/4.1 x 7.6/13.2"/>
    <n v="3"/>
  </r>
  <r>
    <x v="0"/>
    <n v="210"/>
    <x v="1"/>
    <x v="2"/>
    <s v="OPEN DELTA"/>
    <s v="13.2 KV"/>
    <x v="1"/>
    <n v="2001370"/>
    <x v="7"/>
    <s v="2.4/4.1 x 7.6/13.2"/>
    <n v="1"/>
  </r>
  <r>
    <x v="0"/>
    <n v="210"/>
    <x v="1"/>
    <x v="2"/>
    <s v="SINGLE-PHASE"/>
    <s v="13.2 KV"/>
    <x v="1"/>
    <n v="2001347"/>
    <x v="0"/>
    <s v="2.4/4.1 x 7.6/13.2"/>
    <n v="5"/>
  </r>
  <r>
    <x v="0"/>
    <n v="210"/>
    <x v="1"/>
    <x v="2"/>
    <s v="SINGLE-PHASE"/>
    <s v="13.2 KV"/>
    <x v="1"/>
    <n v="2001348"/>
    <x v="0"/>
    <s v="2.4/4.1 x 7.6/13.2"/>
    <n v="3"/>
  </r>
  <r>
    <x v="0"/>
    <n v="210"/>
    <x v="1"/>
    <x v="2"/>
    <s v="SINGLE-PHASE"/>
    <s v="13.2 KV"/>
    <x v="1"/>
    <n v="2001349"/>
    <x v="0"/>
    <s v="2.4/4.1 x 7.6/13.2"/>
    <n v="2"/>
  </r>
  <r>
    <x v="0"/>
    <n v="210"/>
    <x v="1"/>
    <x v="2"/>
    <s v="WYE-DELTA"/>
    <s v="13.2 KV"/>
    <x v="1"/>
    <s v="-"/>
    <x v="0"/>
    <s v="2.4/4.1 x 7.6/13.2"/>
    <n v="1"/>
  </r>
  <r>
    <x v="0"/>
    <n v="210"/>
    <x v="1"/>
    <x v="2"/>
    <s v="WYE-DELTA"/>
    <s v="13.2 KV"/>
    <x v="1"/>
    <n v="2001347"/>
    <x v="0"/>
    <s v="2.4/4.1 x 7.6/13.2"/>
    <n v="3"/>
  </r>
  <r>
    <x v="0"/>
    <n v="210"/>
    <x v="1"/>
    <x v="2"/>
    <s v="WYE-DELTA"/>
    <s v="13.2 KV"/>
    <x v="1"/>
    <n v="2001348"/>
    <x v="0"/>
    <s v="2.4/4.1 x 7.6/13.2"/>
    <n v="4"/>
  </r>
  <r>
    <x v="0"/>
    <n v="210"/>
    <x v="1"/>
    <x v="2"/>
    <s v="WYE-DELTA"/>
    <s v="13.2 KV"/>
    <x v="1"/>
    <n v="2001349"/>
    <x v="0"/>
    <s v="2.4/4.1 x 7.6/13.2"/>
    <n v="1"/>
  </r>
  <r>
    <x v="0"/>
    <n v="210"/>
    <x v="1"/>
    <x v="2"/>
    <s v="WYE-DELTA"/>
    <s v="13.2 KV"/>
    <x v="1"/>
    <n v="2001366"/>
    <x v="4"/>
    <s v="2.4/4.1 x 7.6/13.2"/>
    <n v="2"/>
  </r>
  <r>
    <x v="0"/>
    <n v="210"/>
    <x v="1"/>
    <x v="2"/>
    <s v="WYE-DELTA"/>
    <s v="13.2 KV"/>
    <x v="1"/>
    <n v="2001369"/>
    <x v="6"/>
    <s v="2.4/4.1 x 7.6/13.2"/>
    <n v="2"/>
  </r>
  <r>
    <x v="0"/>
    <n v="210"/>
    <x v="1"/>
    <x v="2"/>
    <s v="WYE-WYE"/>
    <s v="13.2 KV"/>
    <x v="3"/>
    <n v="2001347"/>
    <x v="0"/>
    <s v="2.4/4.1 x 7.6/13.2"/>
    <n v="3"/>
  </r>
  <r>
    <x v="0"/>
    <n v="210"/>
    <x v="1"/>
    <x v="2"/>
    <s v="WYE-WYE"/>
    <s v="13.2 KV"/>
    <x v="1"/>
    <n v="2001347"/>
    <x v="0"/>
    <s v="2.4/4.1 x 7.6/13.2"/>
    <n v="2"/>
  </r>
  <r>
    <x v="0"/>
    <n v="210"/>
    <x v="1"/>
    <x v="2"/>
    <s v="WYE-WYE"/>
    <s v="13.2 KV"/>
    <x v="1"/>
    <n v="2001348"/>
    <x v="0"/>
    <s v="2.4/4.1 x 7.6/13.2"/>
    <n v="2"/>
  </r>
  <r>
    <x v="0"/>
    <n v="210"/>
    <x v="1"/>
    <x v="2"/>
    <s v="WYE-WYE"/>
    <s v="13.2 KV"/>
    <x v="1"/>
    <n v="2001366"/>
    <x v="4"/>
    <s v="2.4/4.1 x 7.6/13.2"/>
    <n v="2"/>
  </r>
  <r>
    <x v="0"/>
    <n v="210"/>
    <x v="1"/>
    <x v="2"/>
    <s v="WYE-WYE"/>
    <s v="13.2 KV"/>
    <x v="2"/>
    <n v="2001347"/>
    <x v="0"/>
    <s v="2.4/4.1 x 7.6/13.2"/>
    <n v="3"/>
  </r>
  <r>
    <x v="0"/>
    <n v="210"/>
    <x v="1"/>
    <x v="3"/>
    <s v="OPEN DELTA"/>
    <s v="13.2 KV"/>
    <x v="1"/>
    <s v="-"/>
    <x v="0"/>
    <s v="2.4/4.1 x 7.6/13.2"/>
    <n v="23"/>
  </r>
  <r>
    <x v="0"/>
    <n v="210"/>
    <x v="1"/>
    <x v="3"/>
    <s v="OPEN DELTA"/>
    <s v="13.2 KV"/>
    <x v="1"/>
    <n v="2001347"/>
    <x v="0"/>
    <s v="2.4/4.1 x 7.6/13.2"/>
    <n v="1"/>
  </r>
  <r>
    <x v="0"/>
    <n v="210"/>
    <x v="1"/>
    <x v="3"/>
    <s v="OPEN DELTA"/>
    <s v="13.2 KV"/>
    <x v="1"/>
    <n v="2001348"/>
    <x v="0"/>
    <s v="2.4/4.1 x 7.6/13.2"/>
    <n v="1"/>
  </r>
  <r>
    <x v="0"/>
    <n v="210"/>
    <x v="1"/>
    <x v="3"/>
    <s v="OPEN DELTA"/>
    <s v="13.2 KV"/>
    <x v="1"/>
    <n v="2001349"/>
    <x v="0"/>
    <s v="2.4/4.1 x 7.6/13.2"/>
    <n v="2"/>
  </r>
  <r>
    <x v="0"/>
    <n v="210"/>
    <x v="1"/>
    <x v="3"/>
    <s v="OPEN DELTA"/>
    <s v="13.2 KV"/>
    <x v="1"/>
    <n v="2001350"/>
    <x v="0"/>
    <s v="2.4/4.1 x 7.6/13.2"/>
    <n v="1"/>
  </r>
  <r>
    <x v="0"/>
    <n v="210"/>
    <x v="1"/>
    <x v="3"/>
    <s v="OPEN DELTA"/>
    <s v="13.2 KV"/>
    <x v="1"/>
    <n v="2001365"/>
    <x v="3"/>
    <s v="2.4/4.1 x 7.6/13.2"/>
    <n v="3"/>
  </r>
  <r>
    <x v="0"/>
    <n v="210"/>
    <x v="1"/>
    <x v="3"/>
    <s v="OPEN DELTA"/>
    <s v="13.2 KV"/>
    <x v="1"/>
    <n v="2001370"/>
    <x v="7"/>
    <s v="2.4/4.1 x 7.6/13.2"/>
    <n v="1"/>
  </r>
  <r>
    <x v="0"/>
    <n v="210"/>
    <x v="1"/>
    <x v="3"/>
    <s v="SINGLE-PHASE"/>
    <s v="13.2 KV"/>
    <x v="1"/>
    <n v="2001347"/>
    <x v="0"/>
    <s v="2.4/4.1 x 7.6/13.2"/>
    <n v="1"/>
  </r>
  <r>
    <x v="0"/>
    <n v="210"/>
    <x v="1"/>
    <x v="3"/>
    <s v="SINGLE-PHASE"/>
    <s v="13.2 KV"/>
    <x v="1"/>
    <n v="2001348"/>
    <x v="0"/>
    <s v="2.4/4.1 x 7.6/13.2"/>
    <n v="10"/>
  </r>
  <r>
    <x v="0"/>
    <n v="210"/>
    <x v="1"/>
    <x v="3"/>
    <s v="SINGLE-PHASE"/>
    <s v="13.2 KV"/>
    <x v="1"/>
    <n v="2001349"/>
    <x v="0"/>
    <s v="2.4/4.1 x 7.6/13.2"/>
    <n v="2"/>
  </r>
  <r>
    <x v="0"/>
    <n v="210"/>
    <x v="1"/>
    <x v="3"/>
    <s v="SINGLE-PHASE"/>
    <s v="13.2 KV"/>
    <x v="1"/>
    <n v="2001351"/>
    <x v="0"/>
    <s v="2.4/4.1 x 7.6/13.2"/>
    <n v="1"/>
  </r>
  <r>
    <x v="0"/>
    <n v="210"/>
    <x v="1"/>
    <x v="3"/>
    <s v="WYE-DELTA"/>
    <s v="13.2 KV"/>
    <x v="1"/>
    <s v="-"/>
    <x v="0"/>
    <s v="2.4/4.1 x 7.6/13.2"/>
    <n v="17"/>
  </r>
  <r>
    <x v="0"/>
    <n v="210"/>
    <x v="1"/>
    <x v="3"/>
    <s v="WYE-DELTA"/>
    <s v="13.2 KV"/>
    <x v="1"/>
    <n v="2001347"/>
    <x v="0"/>
    <s v="2.4/4.1 x 7.6/13.2"/>
    <n v="1"/>
  </r>
  <r>
    <x v="0"/>
    <n v="210"/>
    <x v="1"/>
    <x v="3"/>
    <s v="WYE-DELTA"/>
    <s v="13.2 KV"/>
    <x v="1"/>
    <n v="2001348"/>
    <x v="0"/>
    <s v="2.4/4.1 x 7.6/13.2"/>
    <n v="11"/>
  </r>
  <r>
    <x v="0"/>
    <n v="210"/>
    <x v="1"/>
    <x v="3"/>
    <s v="WYE-DELTA"/>
    <s v="13.2 KV"/>
    <x v="1"/>
    <n v="2001349"/>
    <x v="0"/>
    <s v="2.4/4.1 x 7.6/13.2"/>
    <n v="2"/>
  </r>
  <r>
    <x v="0"/>
    <n v="210"/>
    <x v="1"/>
    <x v="3"/>
    <s v="WYE-DELTA"/>
    <s v="13.2 KV"/>
    <x v="1"/>
    <n v="2001350"/>
    <x v="0"/>
    <s v="2.4/4.1 x 7.6/13.2"/>
    <n v="2"/>
  </r>
  <r>
    <x v="0"/>
    <n v="210"/>
    <x v="1"/>
    <x v="3"/>
    <s v="WYE-DELTA"/>
    <s v="13.2 KV"/>
    <x v="1"/>
    <n v="2001367"/>
    <x v="5"/>
    <s v="2.4/4.1 x 7.6/13.2"/>
    <n v="5"/>
  </r>
  <r>
    <x v="0"/>
    <n v="210"/>
    <x v="1"/>
    <x v="3"/>
    <s v="WYE-WYE"/>
    <s v="13.2 KV"/>
    <x v="3"/>
    <s v="-"/>
    <x v="0"/>
    <s v="2.4/4.1 x 7.6/13.2"/>
    <n v="3"/>
  </r>
  <r>
    <x v="0"/>
    <n v="210"/>
    <x v="1"/>
    <x v="3"/>
    <s v="WYE-WYE"/>
    <s v="13.2 KV"/>
    <x v="3"/>
    <n v="2001339"/>
    <x v="0"/>
    <s v="2.4/4.1 x 7.6/13.2"/>
    <n v="1"/>
  </r>
  <r>
    <x v="0"/>
    <n v="210"/>
    <x v="1"/>
    <x v="3"/>
    <s v="WYE-WYE"/>
    <s v="13.2 KV"/>
    <x v="1"/>
    <n v="2001346"/>
    <x v="0"/>
    <s v="2.4/4.1 x 7.6/13.2"/>
    <n v="1"/>
  </r>
  <r>
    <x v="0"/>
    <n v="210"/>
    <x v="1"/>
    <x v="3"/>
    <s v="WYE-WYE"/>
    <s v="13.2 KV"/>
    <x v="1"/>
    <n v="2001348"/>
    <x v="0"/>
    <s v="2.4/4.1 x 7.6/13.2"/>
    <n v="6"/>
  </r>
  <r>
    <x v="0"/>
    <n v="210"/>
    <x v="1"/>
    <x v="11"/>
    <s v="OPEN DELTA"/>
    <s v="13.2 KV"/>
    <x v="1"/>
    <s v="-"/>
    <x v="0"/>
    <s v="2.4/4.1 x 7.6/13.2"/>
    <n v="5"/>
  </r>
  <r>
    <x v="0"/>
    <n v="210"/>
    <x v="1"/>
    <x v="11"/>
    <s v="OPEN DELTA"/>
    <s v="13.2 KV"/>
    <x v="1"/>
    <n v="2001347"/>
    <x v="0"/>
    <s v="2.4/4.1 x 7.6/13.2"/>
    <n v="2"/>
  </r>
  <r>
    <x v="0"/>
    <n v="210"/>
    <x v="1"/>
    <x v="11"/>
    <s v="OPEN DELTA"/>
    <s v="13.2 KV"/>
    <x v="1"/>
    <n v="2001349"/>
    <x v="0"/>
    <s v="2.4/4.1 x 7.6/13.2"/>
    <n v="9"/>
  </r>
  <r>
    <x v="0"/>
    <n v="210"/>
    <x v="1"/>
    <x v="11"/>
    <s v="OPEN DELTA"/>
    <s v="13.2 KV"/>
    <x v="1"/>
    <n v="2001351"/>
    <x v="0"/>
    <s v="2.4/4.1 x 7.6/13.2"/>
    <n v="1"/>
  </r>
  <r>
    <x v="0"/>
    <n v="210"/>
    <x v="1"/>
    <x v="11"/>
    <s v="OPEN DELTA"/>
    <s v="13.2 KV"/>
    <x v="1"/>
    <n v="2001365"/>
    <x v="3"/>
    <s v="2.4/4.1 x 7.6/13.2"/>
    <n v="5"/>
  </r>
  <r>
    <x v="0"/>
    <n v="210"/>
    <x v="1"/>
    <x v="11"/>
    <s v="OPEN DELTA"/>
    <s v="13.2 KV"/>
    <x v="1"/>
    <n v="2001366"/>
    <x v="4"/>
    <s v="2.4/4.1 x 7.6/13.2"/>
    <n v="1"/>
  </r>
  <r>
    <x v="0"/>
    <n v="210"/>
    <x v="1"/>
    <x v="11"/>
    <s v="OPEN DELTA"/>
    <s v="13.2 KV"/>
    <x v="1"/>
    <n v="2001367"/>
    <x v="5"/>
    <s v="2.4/4.1 x 7.6/13.2"/>
    <n v="3"/>
  </r>
  <r>
    <x v="0"/>
    <n v="210"/>
    <x v="1"/>
    <x v="11"/>
    <s v="OPEN DELTA"/>
    <s v="13.2 KV"/>
    <x v="1"/>
    <n v="2001368"/>
    <x v="2"/>
    <s v="2.4/4.1 x 7.6/13.2"/>
    <n v="2"/>
  </r>
  <r>
    <x v="0"/>
    <n v="210"/>
    <x v="1"/>
    <x v="11"/>
    <s v="OPEN DELTA"/>
    <s v="13.2 KV"/>
    <x v="1"/>
    <n v="2001369"/>
    <x v="6"/>
    <s v="2.4/4.1 x 7.6/13.2"/>
    <n v="1"/>
  </r>
  <r>
    <x v="0"/>
    <n v="210"/>
    <x v="1"/>
    <x v="11"/>
    <s v="OPEN DELTA"/>
    <s v="13.2 KV"/>
    <x v="1"/>
    <n v="2001372"/>
    <x v="0"/>
    <s v="2.4/4.1 x 7.6/13.2"/>
    <n v="1"/>
  </r>
  <r>
    <x v="0"/>
    <n v="210"/>
    <x v="1"/>
    <x v="11"/>
    <s v="SINGLE-PHASE"/>
    <s v="13.2 KV"/>
    <x v="1"/>
    <n v="2001348"/>
    <x v="0"/>
    <s v="2.4/4.1 x 7.6/13.2"/>
    <n v="1"/>
  </r>
  <r>
    <x v="0"/>
    <n v="210"/>
    <x v="1"/>
    <x v="11"/>
    <s v="SINGLE-PHASE"/>
    <s v="13.2 KV"/>
    <x v="1"/>
    <n v="2001349"/>
    <x v="0"/>
    <s v="2.4/4.1 x 7.6/13.2"/>
    <n v="1"/>
  </r>
  <r>
    <x v="0"/>
    <n v="210"/>
    <x v="1"/>
    <x v="11"/>
    <s v="WYE-DELTA"/>
    <s v="13.2 KV"/>
    <x v="1"/>
    <s v="-"/>
    <x v="0"/>
    <s v="2.4/4.1 x 7.6/13.2"/>
    <n v="1"/>
  </r>
  <r>
    <x v="0"/>
    <n v="210"/>
    <x v="1"/>
    <x v="11"/>
    <s v="WYE-DELTA"/>
    <s v="13.2 KV"/>
    <x v="1"/>
    <n v="2001348"/>
    <x v="0"/>
    <s v="2.4/4.1 x 7.6/13.2"/>
    <n v="4"/>
  </r>
  <r>
    <x v="0"/>
    <n v="210"/>
    <x v="1"/>
    <x v="11"/>
    <s v="WYE-DELTA"/>
    <s v="13.2 KV"/>
    <x v="1"/>
    <n v="2001349"/>
    <x v="0"/>
    <s v="2.4/4.1 x 7.6/13.2"/>
    <n v="19"/>
  </r>
  <r>
    <x v="0"/>
    <n v="210"/>
    <x v="1"/>
    <x v="11"/>
    <s v="WYE-DELTA"/>
    <s v="13.2 KV"/>
    <x v="1"/>
    <n v="2001366"/>
    <x v="4"/>
    <s v="2.4/4.1 x 7.6/13.2"/>
    <n v="2"/>
  </r>
  <r>
    <x v="0"/>
    <n v="210"/>
    <x v="1"/>
    <x v="11"/>
    <s v="WYE-DELTA"/>
    <s v="13.2 KV"/>
    <x v="1"/>
    <n v="2001367"/>
    <x v="5"/>
    <s v="2.4/4.1 x 7.6/13.2"/>
    <n v="1"/>
  </r>
  <r>
    <x v="0"/>
    <n v="210"/>
    <x v="1"/>
    <x v="11"/>
    <s v="WYE-DELTA"/>
    <s v="13.2 KV"/>
    <x v="1"/>
    <n v="2001368"/>
    <x v="2"/>
    <s v="2.4/4.1 x 7.6/13.2"/>
    <n v="2"/>
  </r>
  <r>
    <x v="0"/>
    <n v="210"/>
    <x v="1"/>
    <x v="11"/>
    <s v="WYE-DELTA"/>
    <s v="13.2 KV"/>
    <x v="5"/>
    <n v="2001349"/>
    <x v="0"/>
    <s v="2.4/4.1 x 7.6/13.2"/>
    <n v="1"/>
  </r>
  <r>
    <x v="0"/>
    <n v="210"/>
    <x v="1"/>
    <x v="11"/>
    <s v="WYE-WYE"/>
    <s v="13.2 KV"/>
    <x v="3"/>
    <n v="2001349"/>
    <x v="0"/>
    <s v="2.4/4.1 x 7.6/13.2"/>
    <n v="3"/>
  </r>
  <r>
    <x v="0"/>
    <n v="210"/>
    <x v="1"/>
    <x v="11"/>
    <s v="WYE-WYE"/>
    <s v="13.2 KV"/>
    <x v="1"/>
    <n v="2001340"/>
    <x v="0"/>
    <s v="2.4/4.1 x 7.6/13.2"/>
    <n v="1"/>
  </r>
  <r>
    <x v="0"/>
    <n v="210"/>
    <x v="1"/>
    <x v="11"/>
    <s v="WYE-WYE"/>
    <s v="13.2 KV"/>
    <x v="1"/>
    <n v="2001349"/>
    <x v="0"/>
    <s v="2.4/4.1 x 7.6/13.2"/>
    <n v="3"/>
  </r>
  <r>
    <x v="0"/>
    <n v="210"/>
    <x v="1"/>
    <x v="11"/>
    <s v="WYE-WYE"/>
    <s v="13.2 KV"/>
    <x v="1"/>
    <n v="2001368"/>
    <x v="2"/>
    <s v="2.4/4.1 x 7.6/13.2"/>
    <n v="1"/>
  </r>
  <r>
    <x v="0"/>
    <n v="210"/>
    <x v="1"/>
    <x v="13"/>
    <s v="OPEN DELTA"/>
    <s v="13.2 KV"/>
    <x v="1"/>
    <n v="2001347"/>
    <x v="0"/>
    <s v="2.4/4.1 x 7.6/13.2"/>
    <n v="1"/>
  </r>
  <r>
    <x v="0"/>
    <n v="210"/>
    <x v="1"/>
    <x v="13"/>
    <s v="OPEN DELTA"/>
    <s v="13.2 KV"/>
    <x v="1"/>
    <n v="2001349"/>
    <x v="0"/>
    <s v="2.4/4.1 x 7.6/13.2"/>
    <n v="4"/>
  </r>
  <r>
    <x v="0"/>
    <n v="210"/>
    <x v="1"/>
    <x v="13"/>
    <s v="SINGLE-PHASE"/>
    <s v="13.2 KV"/>
    <x v="1"/>
    <n v="2001348"/>
    <x v="0"/>
    <s v="2.4/4.1 x 7.6/13.2"/>
    <n v="2"/>
  </r>
  <r>
    <x v="0"/>
    <n v="210"/>
    <x v="1"/>
    <x v="13"/>
    <s v="SINGLE-PHASE"/>
    <s v="13.2 KV"/>
    <x v="1"/>
    <n v="2001349"/>
    <x v="0"/>
    <s v="2.4/4.1 x 7.6/13.2"/>
    <n v="6"/>
  </r>
  <r>
    <x v="0"/>
    <n v="210"/>
    <x v="1"/>
    <x v="13"/>
    <s v="WYE-DELTA"/>
    <s v="13.2 KV"/>
    <x v="1"/>
    <n v="2001349"/>
    <x v="0"/>
    <s v="2.4/4.1 x 7.6/13.2"/>
    <n v="8"/>
  </r>
  <r>
    <x v="0"/>
    <n v="210"/>
    <x v="1"/>
    <x v="13"/>
    <s v="WYE-DELTA"/>
    <s v="13.2 KV"/>
    <x v="1"/>
    <n v="2001350"/>
    <x v="0"/>
    <s v="2.4/4.1 x 7.6/13.2"/>
    <n v="2"/>
  </r>
  <r>
    <x v="0"/>
    <n v="210"/>
    <x v="1"/>
    <x v="13"/>
    <s v="WYE-DELTA"/>
    <s v="13.2 KV"/>
    <x v="1"/>
    <n v="2001351"/>
    <x v="0"/>
    <s v="2.4/4.1 x 7.6/13.2"/>
    <n v="2"/>
  </r>
  <r>
    <x v="0"/>
    <n v="210"/>
    <x v="1"/>
    <x v="13"/>
    <s v="WYE-WYE"/>
    <s v="13.2 KV"/>
    <x v="3"/>
    <n v="2001349"/>
    <x v="0"/>
    <s v="2.4/4.1 x 7.6/13.2"/>
    <n v="3"/>
  </r>
  <r>
    <x v="0"/>
    <n v="210"/>
    <x v="1"/>
    <x v="13"/>
    <s v="WYE-WYE"/>
    <s v="13.2 KV"/>
    <x v="1"/>
    <n v="2001346"/>
    <x v="0"/>
    <s v="2.4/4.1 x 7.6/13.2"/>
    <n v="1"/>
  </r>
  <r>
    <x v="0"/>
    <n v="210"/>
    <x v="1"/>
    <x v="13"/>
    <s v="WYE-WYE"/>
    <s v="13.2 KV"/>
    <x v="1"/>
    <n v="2001348"/>
    <x v="0"/>
    <s v="2.4/4.1 x 7.6/13.2"/>
    <n v="1"/>
  </r>
  <r>
    <x v="0"/>
    <n v="210"/>
    <x v="1"/>
    <x v="13"/>
    <s v="WYE-WYE"/>
    <s v="13.2 KV"/>
    <x v="1"/>
    <n v="2001349"/>
    <x v="0"/>
    <s v="2.4/4.1 x 7.6/13.2"/>
    <n v="3"/>
  </r>
  <r>
    <x v="0"/>
    <n v="210"/>
    <x v="1"/>
    <x v="13"/>
    <s v="WYE-WYE"/>
    <s v="13.2 KV"/>
    <x v="1"/>
    <n v="2001365"/>
    <x v="3"/>
    <s v="2.4/4.1 x 7.6/13.2"/>
    <n v="1"/>
  </r>
  <r>
    <x v="0"/>
    <n v="210"/>
    <x v="1"/>
    <x v="4"/>
    <s v="OPEN DELTA"/>
    <s v="13.2 KV"/>
    <x v="1"/>
    <s v="-"/>
    <x v="0"/>
    <s v="2.4/4.1 x 7.6/13.2"/>
    <n v="10"/>
  </r>
  <r>
    <x v="0"/>
    <n v="210"/>
    <x v="1"/>
    <x v="4"/>
    <s v="OPEN DELTA"/>
    <s v="13.2 KV"/>
    <x v="1"/>
    <n v="2001347"/>
    <x v="0"/>
    <s v="2.4/4.1 x 7.6/13.2"/>
    <n v="3"/>
  </r>
  <r>
    <x v="0"/>
    <n v="210"/>
    <x v="1"/>
    <x v="4"/>
    <s v="OPEN DELTA"/>
    <s v="13.2 KV"/>
    <x v="1"/>
    <n v="2001349"/>
    <x v="0"/>
    <s v="2.4/4.1 x 7.6/13.2"/>
    <n v="1"/>
  </r>
  <r>
    <x v="0"/>
    <n v="210"/>
    <x v="1"/>
    <x v="4"/>
    <s v="OPEN DELTA"/>
    <s v="13.2 KV"/>
    <x v="1"/>
    <n v="2001350"/>
    <x v="0"/>
    <s v="2.4/4.1 x 7.6/13.2"/>
    <n v="1"/>
  </r>
  <r>
    <x v="0"/>
    <n v="210"/>
    <x v="1"/>
    <x v="4"/>
    <s v="OPEN DELTA"/>
    <s v="13.2 KV"/>
    <x v="1"/>
    <n v="2001367"/>
    <x v="5"/>
    <s v="2.4/4.1 x 7.6/13.2"/>
    <n v="1"/>
  </r>
  <r>
    <x v="0"/>
    <n v="210"/>
    <x v="1"/>
    <x v="4"/>
    <s v="OPEN DELTA"/>
    <s v="13.2 KV"/>
    <x v="1"/>
    <n v="2001368"/>
    <x v="2"/>
    <s v="2.4/4.1 x 7.6/13.2"/>
    <n v="1"/>
  </r>
  <r>
    <x v="0"/>
    <n v="210"/>
    <x v="1"/>
    <x v="4"/>
    <s v="SINGLE-PHASE"/>
    <s v="13.2 KV"/>
    <x v="1"/>
    <n v="2001346"/>
    <x v="0"/>
    <s v="2.4/4.1 x 7.6/13.2"/>
    <n v="2"/>
  </r>
  <r>
    <x v="0"/>
    <n v="210"/>
    <x v="1"/>
    <x v="4"/>
    <s v="SINGLE-PHASE"/>
    <s v="13.2 KV"/>
    <x v="1"/>
    <n v="2001349"/>
    <x v="0"/>
    <s v="2.4/4.1 x 7.6/13.2"/>
    <n v="2"/>
  </r>
  <r>
    <x v="0"/>
    <n v="210"/>
    <x v="1"/>
    <x v="4"/>
    <s v="SINGLE-PHASE"/>
    <s v="13.2 KV"/>
    <x v="1"/>
    <n v="2001350"/>
    <x v="0"/>
    <s v="2.4/4.1 x 7.6/13.2"/>
    <n v="2"/>
  </r>
  <r>
    <x v="0"/>
    <n v="210"/>
    <x v="1"/>
    <x v="4"/>
    <s v="WYE-DELTA"/>
    <s v="13.2 KV"/>
    <x v="1"/>
    <s v="-"/>
    <x v="0"/>
    <s v="2.4/4.1 x 7.6/13.2"/>
    <n v="20"/>
  </r>
  <r>
    <x v="0"/>
    <n v="210"/>
    <x v="1"/>
    <x v="4"/>
    <s v="WYE-DELTA"/>
    <s v="13.2 KV"/>
    <x v="1"/>
    <n v="2001348"/>
    <x v="0"/>
    <s v="2.4/4.1 x 7.6/13.2"/>
    <n v="1"/>
  </r>
  <r>
    <x v="0"/>
    <n v="210"/>
    <x v="1"/>
    <x v="4"/>
    <s v="WYE-DELTA"/>
    <s v="13.2 KV"/>
    <x v="1"/>
    <n v="2001349"/>
    <x v="0"/>
    <s v="2.4/4.1 x 7.6/13.2"/>
    <n v="7"/>
  </r>
  <r>
    <x v="0"/>
    <n v="210"/>
    <x v="1"/>
    <x v="4"/>
    <s v="WYE-DELTA"/>
    <s v="13.2 KV"/>
    <x v="1"/>
    <n v="2001350"/>
    <x v="0"/>
    <s v="2.4/4.1 x 7.6/13.2"/>
    <n v="2"/>
  </r>
  <r>
    <x v="0"/>
    <n v="210"/>
    <x v="1"/>
    <x v="4"/>
    <s v="WYE-DELTA"/>
    <s v="13.2 KV"/>
    <x v="1"/>
    <n v="2001351"/>
    <x v="0"/>
    <s v="2.4/4.1 x 7.6/13.2"/>
    <n v="2"/>
  </r>
  <r>
    <x v="0"/>
    <n v="210"/>
    <x v="1"/>
    <x v="4"/>
    <s v="WYE-DELTA"/>
    <s v="13.2 KV"/>
    <x v="1"/>
    <n v="2001367"/>
    <x v="5"/>
    <s v="2.4/4.1 x 7.6/13.2"/>
    <n v="2"/>
  </r>
  <r>
    <x v="0"/>
    <n v="210"/>
    <x v="1"/>
    <x v="4"/>
    <s v="WYE-DELTA"/>
    <s v="13.2 KV"/>
    <x v="1"/>
    <n v="2001368"/>
    <x v="2"/>
    <s v="2.4/4.1 x 7.6/13.2"/>
    <n v="2"/>
  </r>
  <r>
    <x v="0"/>
    <n v="210"/>
    <x v="1"/>
    <x v="4"/>
    <s v="WYE-DELTA"/>
    <s v="13.2 KV"/>
    <x v="1"/>
    <n v="2001370"/>
    <x v="7"/>
    <s v="2.4/4.1 x 7.6/13.2"/>
    <n v="2"/>
  </r>
  <r>
    <x v="0"/>
    <n v="210"/>
    <x v="1"/>
    <x v="4"/>
    <s v="WYE-DELTA"/>
    <s v="13.2 KV"/>
    <x v="5"/>
    <n v="2001349"/>
    <x v="0"/>
    <s v="2.4/4.1 x 7.6/13.2"/>
    <n v="1"/>
  </r>
  <r>
    <x v="0"/>
    <n v="210"/>
    <x v="1"/>
    <x v="4"/>
    <s v="WYE-WYE"/>
    <s v="13.2 KV"/>
    <x v="1"/>
    <s v="-"/>
    <x v="0"/>
    <s v="2.4/4.1 x 7.6/13.2"/>
    <n v="3"/>
  </r>
  <r>
    <x v="0"/>
    <n v="210"/>
    <x v="1"/>
    <x v="4"/>
    <s v="WYE-WYE"/>
    <s v="13.2 KV"/>
    <x v="1"/>
    <n v="2001341"/>
    <x v="0"/>
    <s v="2.4/4.1 x 7.6/13.2"/>
    <n v="1"/>
  </r>
  <r>
    <x v="0"/>
    <n v="210"/>
    <x v="1"/>
    <x v="12"/>
    <s v="OPEN DELTA"/>
    <s v="13.2 KV"/>
    <x v="1"/>
    <s v="-"/>
    <x v="0"/>
    <s v="2.4/4.1 x 7.6/13.2"/>
    <n v="7"/>
  </r>
  <r>
    <x v="0"/>
    <n v="210"/>
    <x v="1"/>
    <x v="12"/>
    <s v="OPEN DELTA"/>
    <s v="13.2 KV"/>
    <x v="1"/>
    <n v="2001347"/>
    <x v="0"/>
    <s v="2.4/4.1 x 7.6/13.2"/>
    <n v="1"/>
  </r>
  <r>
    <x v="0"/>
    <n v="210"/>
    <x v="1"/>
    <x v="12"/>
    <s v="OPEN DELTA"/>
    <s v="13.2 KV"/>
    <x v="1"/>
    <n v="2001351"/>
    <x v="0"/>
    <s v="2.4/4.1 x 7.6/13.2"/>
    <n v="1"/>
  </r>
  <r>
    <x v="0"/>
    <n v="210"/>
    <x v="1"/>
    <x v="12"/>
    <s v="OPEN DELTA"/>
    <s v="13.2 KV"/>
    <x v="1"/>
    <n v="2001365"/>
    <x v="3"/>
    <s v="2.4/4.1 x 7.6/13.2"/>
    <n v="2"/>
  </r>
  <r>
    <x v="0"/>
    <n v="210"/>
    <x v="1"/>
    <x v="12"/>
    <s v="OPEN DELTA"/>
    <s v="13.2 KV"/>
    <x v="1"/>
    <n v="2001366"/>
    <x v="4"/>
    <s v="2.4/4.1 x 7.6/13.2"/>
    <n v="1"/>
  </r>
  <r>
    <x v="0"/>
    <n v="210"/>
    <x v="1"/>
    <x v="12"/>
    <s v="OPEN DELTA"/>
    <s v="13.2 KV"/>
    <x v="1"/>
    <n v="2001367"/>
    <x v="5"/>
    <s v="2.4/4.1 x 7.6/13.2"/>
    <n v="1"/>
  </r>
  <r>
    <x v="0"/>
    <n v="210"/>
    <x v="1"/>
    <x v="12"/>
    <s v="SINGLE-PHASE"/>
    <s v="13.2 KV"/>
    <x v="1"/>
    <n v="2001351"/>
    <x v="0"/>
    <s v="2.4/4.1 x 7.6/13.2"/>
    <n v="1"/>
  </r>
  <r>
    <x v="0"/>
    <n v="210"/>
    <x v="1"/>
    <x v="12"/>
    <s v="WYE-DELTA"/>
    <s v="13.2 KV"/>
    <x v="1"/>
    <s v="-"/>
    <x v="0"/>
    <s v="2.4/4.1 x 7.6/13.2"/>
    <n v="7"/>
  </r>
  <r>
    <x v="0"/>
    <n v="210"/>
    <x v="1"/>
    <x v="12"/>
    <s v="WYE-DELTA"/>
    <s v="13.2 KV"/>
    <x v="1"/>
    <n v="2001349"/>
    <x v="0"/>
    <s v="2.4/4.1 x 7.6/13.2"/>
    <n v="2"/>
  </r>
  <r>
    <x v="0"/>
    <n v="210"/>
    <x v="1"/>
    <x v="12"/>
    <s v="WYE-DELTA"/>
    <s v="13.2 KV"/>
    <x v="1"/>
    <n v="2001351"/>
    <x v="0"/>
    <s v="2.4/4.1 x 7.6/13.2"/>
    <n v="2"/>
  </r>
  <r>
    <x v="0"/>
    <n v="210"/>
    <x v="1"/>
    <x v="12"/>
    <s v="WYE-DELTA"/>
    <s v="13.2 KV"/>
    <x v="1"/>
    <n v="2001367"/>
    <x v="5"/>
    <s v="2.4/4.1 x 7.6/13.2"/>
    <n v="3"/>
  </r>
  <r>
    <x v="0"/>
    <n v="210"/>
    <x v="1"/>
    <x v="12"/>
    <s v="WYE-DELTA"/>
    <s v="13.2 KV"/>
    <x v="1"/>
    <n v="2001368"/>
    <x v="2"/>
    <s v="2.4/4.1 x 7.6/13.2"/>
    <n v="2"/>
  </r>
  <r>
    <x v="0"/>
    <n v="210"/>
    <x v="1"/>
    <x v="12"/>
    <s v="WYE-DELTA"/>
    <s v="13.2 KV"/>
    <x v="1"/>
    <n v="2001369"/>
    <x v="6"/>
    <s v="2.4/4.1 x 7.6/13.2"/>
    <n v="1"/>
  </r>
  <r>
    <x v="0"/>
    <n v="210"/>
    <x v="1"/>
    <x v="12"/>
    <s v="WYE-DELTA"/>
    <s v="13.2 KV"/>
    <x v="1"/>
    <n v="2001370"/>
    <x v="7"/>
    <s v="2.4/4.1 x 7.6/13.2"/>
    <n v="3"/>
  </r>
  <r>
    <x v="0"/>
    <n v="210"/>
    <x v="1"/>
    <x v="12"/>
    <s v="WYE-WYE"/>
    <s v="13.2 KV"/>
    <x v="1"/>
    <s v="-"/>
    <x v="0"/>
    <s v="2.4/4.1 x 7.6/13.2"/>
    <n v="2"/>
  </r>
  <r>
    <x v="0"/>
    <n v="210"/>
    <x v="1"/>
    <x v="14"/>
    <s v="OPEN DELTA"/>
    <s v="13.2 KV"/>
    <x v="1"/>
    <s v="-"/>
    <x v="0"/>
    <s v="2.4/4.1 x 7.6/13.2"/>
    <n v="1"/>
  </r>
  <r>
    <x v="0"/>
    <n v="210"/>
    <x v="1"/>
    <x v="14"/>
    <s v="WYE-DELTA"/>
    <s v="13.2 KV"/>
    <x v="1"/>
    <n v="2001370"/>
    <x v="7"/>
    <s v="2.4/4.1 x 7.6/13.2"/>
    <n v="2"/>
  </r>
  <r>
    <x v="0"/>
    <n v="210"/>
    <x v="1"/>
    <x v="14"/>
    <s v="WYE-DELTA"/>
    <s v="13.2 KV"/>
    <x v="1"/>
    <n v="2001371"/>
    <x v="1"/>
    <s v="2.4/4.1 x 7.6/13.2"/>
    <n v="1"/>
  </r>
  <r>
    <x v="0"/>
    <n v="210"/>
    <x v="1"/>
    <x v="15"/>
    <s v="OPEN DELTA"/>
    <s v="13.2 KV"/>
    <x v="1"/>
    <n v="2001365"/>
    <x v="3"/>
    <s v="2.4/4.1 x 7.6/13.2"/>
    <n v="1"/>
  </r>
  <r>
    <x v="0"/>
    <n v="210"/>
    <x v="1"/>
    <x v="15"/>
    <s v="SINGLE-PHASE"/>
    <s v="13.2 KV"/>
    <x v="3"/>
    <n v="2001353"/>
    <x v="0"/>
    <s v="2.4/4.1 x 7.6/13.2"/>
    <n v="3"/>
  </r>
  <r>
    <x v="0"/>
    <n v="210"/>
    <x v="1"/>
    <x v="15"/>
    <s v="SINGLE-PHASE"/>
    <s v="13.2 KV"/>
    <x v="1"/>
    <n v="2001371"/>
    <x v="1"/>
    <s v="2.4/4.1 x 7.6/13.2"/>
    <n v="1"/>
  </r>
  <r>
    <x v="0"/>
    <n v="210"/>
    <x v="1"/>
    <x v="17"/>
    <s v="WYE-DELTA"/>
    <s v="13.2 KV"/>
    <x v="1"/>
    <n v="2001391"/>
    <x v="0"/>
    <s v="2.4/4.1 x 7.6/13.2"/>
    <n v="2"/>
  </r>
  <r>
    <x v="0"/>
    <n v="210"/>
    <x v="4"/>
    <x v="2"/>
    <s v="WYE-WYE"/>
    <s v="13.2 KV"/>
    <x v="1"/>
    <n v="2001347"/>
    <x v="0"/>
    <s v="2.4/4.1 x 7.6/13.2"/>
    <n v="3"/>
  </r>
  <r>
    <x v="0"/>
    <n v="210"/>
    <x v="5"/>
    <x v="2"/>
    <s v="SINGLE-PHASE"/>
    <s v="13.2 KV"/>
    <x v="1"/>
    <s v="-"/>
    <x v="0"/>
    <s v="2.4/4.1 x 7.6/13.2"/>
    <n v="2"/>
  </r>
  <r>
    <x v="0"/>
    <n v="210"/>
    <x v="5"/>
    <x v="3"/>
    <s v="OPEN DELTA"/>
    <s v="13.2 KV"/>
    <x v="1"/>
    <n v="2001348"/>
    <x v="0"/>
    <s v="2.4/4.1 x 7.6/13.2"/>
    <n v="2"/>
  </r>
  <r>
    <x v="0"/>
    <n v="210"/>
    <x v="5"/>
    <x v="3"/>
    <s v="WYE-DELTA"/>
    <s v="13.2 KV"/>
    <x v="1"/>
    <n v="2001348"/>
    <x v="0"/>
    <s v="2.4/4.1 x 7.6/13.2"/>
    <n v="1"/>
  </r>
  <r>
    <x v="0"/>
    <n v="210"/>
    <x v="5"/>
    <x v="13"/>
    <s v="WYE-DELTA"/>
    <s v="13.2 KV"/>
    <x v="1"/>
    <n v="2001348"/>
    <x v="0"/>
    <s v="2.4/4.1 x 7.6/13.2"/>
    <n v="1"/>
  </r>
  <r>
    <x v="0"/>
    <n v="210"/>
    <x v="5"/>
    <x v="4"/>
    <s v="SINGLE-PHASE"/>
    <s v="13.2 KV"/>
    <x v="1"/>
    <n v="2001350"/>
    <x v="0"/>
    <s v="2.4/4.1 x 7.6/13.2"/>
    <n v="1"/>
  </r>
  <r>
    <x v="0"/>
    <n v="211"/>
    <x v="0"/>
    <x v="1"/>
    <s v="SINGLE-PHASE"/>
    <s v="13.2 KV"/>
    <x v="1"/>
    <s v="-"/>
    <x v="0"/>
    <s v="4.8/8.3"/>
    <n v="3"/>
  </r>
  <r>
    <x v="0"/>
    <n v="211"/>
    <x v="0"/>
    <x v="2"/>
    <s v="SINGLE-PHASE"/>
    <s v="13.2 KV"/>
    <x v="1"/>
    <s v="-"/>
    <x v="0"/>
    <s v="4.8/8.3"/>
    <n v="5"/>
  </r>
  <r>
    <x v="0"/>
    <n v="211"/>
    <x v="0"/>
    <x v="3"/>
    <s v="SINGLE-PHASE"/>
    <s v="13.2 KV"/>
    <x v="1"/>
    <s v="-"/>
    <x v="0"/>
    <s v="4.8/8.3"/>
    <n v="4"/>
  </r>
  <r>
    <x v="0"/>
    <n v="211"/>
    <x v="0"/>
    <x v="11"/>
    <s v="SINGLE-PHASE"/>
    <s v="13.2 KV"/>
    <x v="1"/>
    <s v="-"/>
    <x v="0"/>
    <s v="4.8/8.3"/>
    <n v="3"/>
  </r>
  <r>
    <x v="0"/>
    <n v="211"/>
    <x v="1"/>
    <x v="1"/>
    <s v="OPEN DELTA"/>
    <s v="13.2 KV"/>
    <x v="1"/>
    <s v="-"/>
    <x v="0"/>
    <s v="4.8/8.3"/>
    <n v="1"/>
  </r>
  <r>
    <x v="0"/>
    <n v="211"/>
    <x v="1"/>
    <x v="4"/>
    <s v="OPEN DELTA"/>
    <s v="13.2 KV"/>
    <x v="1"/>
    <s v="-"/>
    <x v="0"/>
    <s v="4.8/8.3"/>
    <n v="1"/>
  </r>
  <r>
    <x v="0"/>
    <n v="212"/>
    <x v="0"/>
    <x v="16"/>
    <s v="SINGLE-PHASE"/>
    <s v="13.2 KV"/>
    <x v="1"/>
    <s v="-"/>
    <x v="0"/>
    <s v="4.8/8.3 x 7.6/13.2"/>
    <n v="3"/>
  </r>
  <r>
    <x v="0"/>
    <n v="212"/>
    <x v="0"/>
    <x v="1"/>
    <s v="SINGLE-PHASE"/>
    <s v="13.2 KV"/>
    <x v="1"/>
    <s v="-"/>
    <x v="0"/>
    <s v="4.8/8.3 x 7.6/13.2"/>
    <n v="49"/>
  </r>
  <r>
    <x v="0"/>
    <n v="212"/>
    <x v="0"/>
    <x v="1"/>
    <s v="SINGLE-PHASE"/>
    <s v="13.2 KV"/>
    <x v="1"/>
    <n v="2001355"/>
    <x v="0"/>
    <s v="4.8/8.3 x 7.6/13.2"/>
    <n v="3"/>
  </r>
  <r>
    <x v="0"/>
    <n v="212"/>
    <x v="0"/>
    <x v="2"/>
    <s v="SINGLE-PHASE"/>
    <s v="13.2 KV"/>
    <x v="1"/>
    <s v="-"/>
    <x v="0"/>
    <s v="4.8/8.3 x 7.6/13.2"/>
    <n v="135"/>
  </r>
  <r>
    <x v="0"/>
    <n v="212"/>
    <x v="0"/>
    <x v="2"/>
    <s v="SINGLE-PHASE"/>
    <s v="13.2 KV"/>
    <x v="1"/>
    <n v="2001356"/>
    <x v="0"/>
    <s v="4.8/8.3 x 7.6/13.2"/>
    <n v="6"/>
  </r>
  <r>
    <x v="0"/>
    <n v="212"/>
    <x v="0"/>
    <x v="3"/>
    <s v="SINGLE-PHASE"/>
    <s v="13.2 KV"/>
    <x v="1"/>
    <s v="-"/>
    <x v="0"/>
    <s v="4.8/8.3 x 7.6/13.2"/>
    <n v="306"/>
  </r>
  <r>
    <x v="0"/>
    <n v="212"/>
    <x v="0"/>
    <x v="3"/>
    <s v="SINGLE-PHASE"/>
    <s v="13.2 KV"/>
    <x v="1"/>
    <n v="2001357"/>
    <x v="0"/>
    <s v="4.8/8.3 x 7.6/13.2"/>
    <n v="7"/>
  </r>
  <r>
    <x v="0"/>
    <n v="212"/>
    <x v="0"/>
    <x v="3"/>
    <s v="SINGLE-PHASE"/>
    <s v="13.2 KV"/>
    <x v="1"/>
    <n v="2001367"/>
    <x v="5"/>
    <s v="4.8/8.3 x 7.6/13.2"/>
    <n v="1"/>
  </r>
  <r>
    <x v="0"/>
    <n v="212"/>
    <x v="0"/>
    <x v="11"/>
    <s v="SINGLE-PHASE"/>
    <s v="13.2 KV"/>
    <x v="1"/>
    <s v="-"/>
    <x v="0"/>
    <s v="4.8/8.3 x 7.6/13.2"/>
    <n v="127"/>
  </r>
  <r>
    <x v="0"/>
    <n v="212"/>
    <x v="0"/>
    <x v="13"/>
    <s v="SINGLE-PHASE"/>
    <s v="13.2 KV"/>
    <x v="1"/>
    <n v="2001358"/>
    <x v="0"/>
    <s v="4.8/8.3 x 7.6/13.2"/>
    <n v="7"/>
  </r>
  <r>
    <x v="0"/>
    <n v="212"/>
    <x v="0"/>
    <x v="4"/>
    <s v="SINGLE-PHASE"/>
    <s v="13.2 KV"/>
    <x v="1"/>
    <s v="-"/>
    <x v="0"/>
    <s v="4.8/8.3 x 7.6/13.2"/>
    <n v="38"/>
  </r>
  <r>
    <x v="0"/>
    <n v="212"/>
    <x v="0"/>
    <x v="12"/>
    <s v="SINGLE-PHASE"/>
    <s v="13.2 KV"/>
    <x v="1"/>
    <n v="2001360"/>
    <x v="0"/>
    <s v="4.8/8.3 x 7.6/13.2"/>
    <n v="10"/>
  </r>
  <r>
    <x v="0"/>
    <n v="212"/>
    <x v="1"/>
    <x v="16"/>
    <s v="OPEN DELTA"/>
    <s v="13.2 KV"/>
    <x v="1"/>
    <s v="-"/>
    <x v="0"/>
    <s v="4.8/8.3 x 7.6/13.2"/>
    <n v="1"/>
  </r>
  <r>
    <x v="0"/>
    <n v="212"/>
    <x v="1"/>
    <x v="1"/>
    <s v="OPEN DELTA"/>
    <s v="13.2 KV"/>
    <x v="1"/>
    <s v="-"/>
    <x v="0"/>
    <s v="4.8/8.3 x 7.6/13.2"/>
    <n v="11"/>
  </r>
  <r>
    <x v="0"/>
    <n v="212"/>
    <x v="1"/>
    <x v="1"/>
    <s v="OPEN DELTA"/>
    <s v="13.2 KV"/>
    <x v="1"/>
    <n v="2001355"/>
    <x v="0"/>
    <s v="4.8/8.3 x 7.6/13.2"/>
    <n v="1"/>
  </r>
  <r>
    <x v="0"/>
    <n v="212"/>
    <x v="1"/>
    <x v="1"/>
    <s v="OPEN DELTA"/>
    <s v="13.2 KV"/>
    <x v="1"/>
    <n v="2001365"/>
    <x v="3"/>
    <s v="4.8/8.3 x 7.6/13.2"/>
    <n v="1"/>
  </r>
  <r>
    <x v="0"/>
    <n v="212"/>
    <x v="1"/>
    <x v="1"/>
    <s v="OPEN DELTA"/>
    <s v="13.2 KV"/>
    <x v="1"/>
    <n v="2001366"/>
    <x v="4"/>
    <s v="4.8/8.3 x 7.6/13.2"/>
    <n v="2"/>
  </r>
  <r>
    <x v="0"/>
    <n v="212"/>
    <x v="1"/>
    <x v="1"/>
    <s v="OPEN DELTA"/>
    <s v="13.2 KV"/>
    <x v="1"/>
    <n v="2001367"/>
    <x v="5"/>
    <s v="4.8/8.3 x 7.6/13.2"/>
    <n v="4"/>
  </r>
  <r>
    <x v="0"/>
    <n v="212"/>
    <x v="1"/>
    <x v="1"/>
    <s v="WYE-DELTA"/>
    <s v="13.2 KV"/>
    <x v="1"/>
    <n v="2001357"/>
    <x v="0"/>
    <s v="4.8/8.3 x 7.6/13.2"/>
    <n v="2"/>
  </r>
  <r>
    <x v="0"/>
    <n v="212"/>
    <x v="1"/>
    <x v="1"/>
    <s v="WYE-DELTA"/>
    <s v="13.2 KV"/>
    <x v="1"/>
    <n v="2001365"/>
    <x v="3"/>
    <s v="4.8/8.3 x 7.6/13.2"/>
    <n v="1"/>
  </r>
  <r>
    <x v="0"/>
    <n v="212"/>
    <x v="1"/>
    <x v="1"/>
    <s v="WYE-WYE"/>
    <s v="13.2 KV"/>
    <x v="1"/>
    <n v="2001365"/>
    <x v="3"/>
    <s v="4.8/8.3 x 7.6/13.2"/>
    <n v="3"/>
  </r>
  <r>
    <x v="0"/>
    <n v="212"/>
    <x v="1"/>
    <x v="2"/>
    <s v="OPEN DELTA"/>
    <s v="13.2 KV"/>
    <x v="1"/>
    <s v="-"/>
    <x v="0"/>
    <s v="4.8/8.3 x 7.6/13.2"/>
    <n v="22"/>
  </r>
  <r>
    <x v="0"/>
    <n v="212"/>
    <x v="1"/>
    <x v="2"/>
    <s v="OPEN DELTA"/>
    <s v="13.2 KV"/>
    <x v="1"/>
    <n v="2001356"/>
    <x v="0"/>
    <s v="4.8/8.3 x 7.6/13.2"/>
    <n v="1"/>
  </r>
  <r>
    <x v="0"/>
    <n v="212"/>
    <x v="1"/>
    <x v="2"/>
    <s v="OPEN DELTA"/>
    <s v="13.2 KV"/>
    <x v="1"/>
    <n v="2001366"/>
    <x v="4"/>
    <s v="4.8/8.3 x 7.6/13.2"/>
    <n v="3"/>
  </r>
  <r>
    <x v="0"/>
    <n v="212"/>
    <x v="1"/>
    <x v="2"/>
    <s v="OPEN DELTA"/>
    <s v="13.2 KV"/>
    <x v="1"/>
    <n v="2001369"/>
    <x v="6"/>
    <s v="4.8/8.3 x 7.6/13.2"/>
    <n v="1"/>
  </r>
  <r>
    <x v="0"/>
    <n v="212"/>
    <x v="1"/>
    <x v="2"/>
    <s v="SINGLE-PHASE"/>
    <s v="13.2 KV"/>
    <x v="1"/>
    <n v="2001357"/>
    <x v="0"/>
    <s v="4.8/8.3 x 7.6/13.2"/>
    <n v="2"/>
  </r>
  <r>
    <x v="0"/>
    <n v="212"/>
    <x v="1"/>
    <x v="2"/>
    <s v="WYE-DELTA"/>
    <s v="13.2 KV"/>
    <x v="1"/>
    <s v="-"/>
    <x v="0"/>
    <s v="4.8/8.3 x 7.6/13.2"/>
    <n v="1"/>
  </r>
  <r>
    <x v="0"/>
    <n v="212"/>
    <x v="1"/>
    <x v="2"/>
    <s v="WYE-DELTA"/>
    <s v="13.2 KV"/>
    <x v="1"/>
    <n v="2001357"/>
    <x v="0"/>
    <s v="4.8/8.3 x 7.6/13.2"/>
    <n v="1"/>
  </r>
  <r>
    <x v="0"/>
    <n v="212"/>
    <x v="1"/>
    <x v="2"/>
    <s v="WYE-DELTA"/>
    <s v="13.2 KV"/>
    <x v="1"/>
    <n v="2001366"/>
    <x v="4"/>
    <s v="4.8/8.3 x 7.6/13.2"/>
    <n v="1"/>
  </r>
  <r>
    <x v="0"/>
    <n v="212"/>
    <x v="1"/>
    <x v="2"/>
    <s v="WYE-WYE"/>
    <s v="13.2 KV"/>
    <x v="3"/>
    <n v="2001356"/>
    <x v="0"/>
    <s v="4.8/8.3 x 7.6/13.2"/>
    <n v="3"/>
  </r>
  <r>
    <x v="0"/>
    <n v="212"/>
    <x v="1"/>
    <x v="2"/>
    <s v="WYE-WYE"/>
    <s v="13.2 KV"/>
    <x v="1"/>
    <s v="-"/>
    <x v="0"/>
    <s v="4.8/8.3 x 7.6/13.2"/>
    <n v="2"/>
  </r>
  <r>
    <x v="0"/>
    <n v="212"/>
    <x v="1"/>
    <x v="2"/>
    <s v="WYE-WYE"/>
    <s v="13.2 KV"/>
    <x v="1"/>
    <n v="2001356"/>
    <x v="0"/>
    <s v="4.8/8.3 x 7.6/13.2"/>
    <n v="3"/>
  </r>
  <r>
    <x v="0"/>
    <n v="212"/>
    <x v="1"/>
    <x v="2"/>
    <s v="WYE-WYE"/>
    <s v="13.2 KV"/>
    <x v="1"/>
    <n v="2001366"/>
    <x v="4"/>
    <s v="4.8/8.3 x 7.6/13.2"/>
    <n v="1"/>
  </r>
  <r>
    <x v="0"/>
    <n v="212"/>
    <x v="1"/>
    <x v="3"/>
    <s v="OPEN DELTA"/>
    <s v="13.2 KV"/>
    <x v="1"/>
    <s v="-"/>
    <x v="0"/>
    <s v="4.8/8.3 x 7.6/13.2"/>
    <n v="17"/>
  </r>
  <r>
    <x v="0"/>
    <n v="212"/>
    <x v="1"/>
    <x v="3"/>
    <s v="OPEN DELTA"/>
    <s v="13.2 KV"/>
    <x v="1"/>
    <n v="2001366"/>
    <x v="4"/>
    <s v="4.8/8.3 x 7.6/13.2"/>
    <n v="2"/>
  </r>
  <r>
    <x v="0"/>
    <n v="212"/>
    <x v="1"/>
    <x v="3"/>
    <s v="SINGLE-PHASE"/>
    <s v="13.2 KV"/>
    <x v="1"/>
    <n v="2001357"/>
    <x v="0"/>
    <s v="4.8/8.3 x 7.6/13.2"/>
    <n v="1"/>
  </r>
  <r>
    <x v="0"/>
    <n v="212"/>
    <x v="1"/>
    <x v="3"/>
    <s v="WYE-DELTA"/>
    <s v="13.2 KV"/>
    <x v="1"/>
    <n v="2001357"/>
    <x v="0"/>
    <s v="4.8/8.3 x 7.6/13.2"/>
    <n v="8"/>
  </r>
  <r>
    <x v="0"/>
    <n v="212"/>
    <x v="1"/>
    <x v="3"/>
    <s v="WYE-DELTA"/>
    <s v="13.2 KV"/>
    <x v="1"/>
    <n v="2001365"/>
    <x v="3"/>
    <s v="4.8/8.3 x 7.6/13.2"/>
    <n v="1"/>
  </r>
  <r>
    <x v="0"/>
    <n v="212"/>
    <x v="1"/>
    <x v="3"/>
    <s v="WYE-DELTA"/>
    <s v="13.2 KV"/>
    <x v="1"/>
    <n v="2001366"/>
    <x v="4"/>
    <s v="4.8/8.3 x 7.6/13.2"/>
    <n v="1"/>
  </r>
  <r>
    <x v="0"/>
    <n v="212"/>
    <x v="1"/>
    <x v="3"/>
    <s v="WYE-DELTA"/>
    <s v="13.2 KV"/>
    <x v="1"/>
    <n v="2001367"/>
    <x v="5"/>
    <s v="4.8/8.3 x 7.6/13.2"/>
    <n v="1"/>
  </r>
  <r>
    <x v="0"/>
    <n v="212"/>
    <x v="1"/>
    <x v="3"/>
    <s v="WYE-DELTA"/>
    <s v="13.2 KV"/>
    <x v="1"/>
    <n v="2001368"/>
    <x v="2"/>
    <s v="4.8/8.3 x 7.6/13.2"/>
    <n v="1"/>
  </r>
  <r>
    <x v="0"/>
    <n v="212"/>
    <x v="1"/>
    <x v="11"/>
    <s v="OPEN DELTA"/>
    <s v="13.2 KV"/>
    <x v="1"/>
    <s v="-"/>
    <x v="0"/>
    <s v="4.8/8.3 x 7.6/13.2"/>
    <n v="12"/>
  </r>
  <r>
    <x v="0"/>
    <n v="212"/>
    <x v="1"/>
    <x v="11"/>
    <s v="OPEN DELTA"/>
    <s v="13.2 KV"/>
    <x v="1"/>
    <n v="2001367"/>
    <x v="5"/>
    <s v="4.8/8.3 x 7.6/13.2"/>
    <n v="1"/>
  </r>
  <r>
    <x v="0"/>
    <n v="212"/>
    <x v="1"/>
    <x v="11"/>
    <s v="WYE-DELTA"/>
    <s v="13.2 KV"/>
    <x v="1"/>
    <n v="2001365"/>
    <x v="3"/>
    <s v="4.8/8.3 x 7.6/13.2"/>
    <n v="1"/>
  </r>
  <r>
    <x v="0"/>
    <n v="212"/>
    <x v="1"/>
    <x v="11"/>
    <s v="WYE-DELTA"/>
    <s v="13.2 KV"/>
    <x v="1"/>
    <n v="2001367"/>
    <x v="5"/>
    <s v="4.8/8.3 x 7.6/13.2"/>
    <n v="1"/>
  </r>
  <r>
    <x v="0"/>
    <n v="212"/>
    <x v="1"/>
    <x v="13"/>
    <s v="OPEN DELTA"/>
    <s v="13.2 KV"/>
    <x v="1"/>
    <n v="2001355"/>
    <x v="0"/>
    <s v="4.8/8.3 x 7.6/13.2"/>
    <n v="1"/>
  </r>
  <r>
    <x v="0"/>
    <n v="212"/>
    <x v="1"/>
    <x v="4"/>
    <s v="OPEN DELTA"/>
    <s v="13.2 KV"/>
    <x v="1"/>
    <s v="-"/>
    <x v="0"/>
    <s v="4.8/8.3 x 7.6/13.2"/>
    <n v="7"/>
  </r>
  <r>
    <x v="0"/>
    <n v="212"/>
    <x v="1"/>
    <x v="4"/>
    <s v="OPEN DELTA"/>
    <s v="13.2 KV"/>
    <x v="1"/>
    <n v="2001365"/>
    <x v="3"/>
    <s v="4.8/8.3 x 7.6/13.2"/>
    <n v="1"/>
  </r>
  <r>
    <x v="0"/>
    <n v="212"/>
    <x v="1"/>
    <x v="4"/>
    <s v="WYE-DELTA"/>
    <s v="13.2 KV"/>
    <x v="1"/>
    <n v="2001368"/>
    <x v="2"/>
    <s v="4.8/8.3 x 7.6/13.2"/>
    <n v="1"/>
  </r>
  <r>
    <x v="0"/>
    <n v="212"/>
    <x v="1"/>
    <x v="4"/>
    <s v="WYE-WYE"/>
    <s v="13.2 KV"/>
    <x v="1"/>
    <s v="-"/>
    <x v="0"/>
    <s v="4.8/8.3 x 7.6/13.2"/>
    <n v="3"/>
  </r>
  <r>
    <x v="0"/>
    <n v="212"/>
    <x v="1"/>
    <x v="12"/>
    <s v="OPEN DELTA"/>
    <s v="13.2 KV"/>
    <x v="1"/>
    <s v="-"/>
    <x v="0"/>
    <s v="4.8/8.3 x 7.6/13.2"/>
    <n v="1"/>
  </r>
  <r>
    <x v="0"/>
    <n v="212"/>
    <x v="1"/>
    <x v="12"/>
    <s v="OPEN DELTA"/>
    <s v="13.2 KV"/>
    <x v="1"/>
    <n v="2001367"/>
    <x v="5"/>
    <s v="4.8/8.3 x 7.6/13.2"/>
    <n v="1"/>
  </r>
  <r>
    <x v="0"/>
    <n v="212"/>
    <x v="1"/>
    <x v="12"/>
    <s v="WYE-DELTA"/>
    <s v="13.2 KV"/>
    <x v="1"/>
    <s v="-"/>
    <x v="0"/>
    <s v="4.8/8.3 x 7.6/13.2"/>
    <n v="1"/>
  </r>
  <r>
    <x v="0"/>
    <n v="212"/>
    <x v="1"/>
    <x v="12"/>
    <s v="WYE-WYE"/>
    <s v="13.2 KV"/>
    <x v="1"/>
    <s v="-"/>
    <x v="0"/>
    <s v="4.8/8.3 x 7.6/13.2"/>
    <n v="2"/>
  </r>
  <r>
    <x v="0"/>
    <n v="212"/>
    <x v="4"/>
    <x v="1"/>
    <s v="WYE-WYE"/>
    <s v="13.2 KV"/>
    <x v="1"/>
    <n v="2001355"/>
    <x v="0"/>
    <s v="4.8/8.3 x 7.6/13.2"/>
    <n v="3"/>
  </r>
  <r>
    <x v="0"/>
    <n v="213"/>
    <x v="0"/>
    <x v="0"/>
    <s v="SINGLE-PHASE"/>
    <s v="13.2 KV"/>
    <x v="1"/>
    <s v="-"/>
    <x v="0"/>
    <s v="7.6/13.2"/>
    <n v="10"/>
  </r>
  <r>
    <x v="0"/>
    <n v="213"/>
    <x v="0"/>
    <x v="18"/>
    <s v="SINGLE-PHASE"/>
    <s v="13.2 KV"/>
    <x v="1"/>
    <n v="2001363"/>
    <x v="0"/>
    <s v="7.6/13.2"/>
    <n v="7"/>
  </r>
  <r>
    <x v="0"/>
    <n v="213"/>
    <x v="0"/>
    <x v="16"/>
    <s v="SINGLE-PHASE"/>
    <s v="13.2 KV"/>
    <x v="1"/>
    <s v="-"/>
    <x v="0"/>
    <s v="7.6/13.2"/>
    <n v="25"/>
  </r>
  <r>
    <x v="0"/>
    <n v="213"/>
    <x v="0"/>
    <x v="16"/>
    <s v="SINGLE-PHASE"/>
    <s v="13.2 KV"/>
    <x v="1"/>
    <n v="2001364"/>
    <x v="0"/>
    <s v="7.6/13.2"/>
    <n v="3"/>
  </r>
  <r>
    <x v="0"/>
    <n v="213"/>
    <x v="0"/>
    <x v="1"/>
    <s v="OPEN DELTA"/>
    <s v="13.2 KV"/>
    <x v="1"/>
    <s v="-"/>
    <x v="0"/>
    <s v="7.6/13.2"/>
    <n v="1"/>
  </r>
  <r>
    <x v="0"/>
    <n v="213"/>
    <x v="0"/>
    <x v="1"/>
    <s v="OPEN DELTA"/>
    <s v="13.2 KV"/>
    <x v="1"/>
    <n v="2001365"/>
    <x v="3"/>
    <s v="7.6/13.2"/>
    <n v="5"/>
  </r>
  <r>
    <x v="0"/>
    <n v="213"/>
    <x v="0"/>
    <x v="1"/>
    <s v="OPEN DELTA"/>
    <s v="13.2 KV"/>
    <x v="1"/>
    <n v="2001367"/>
    <x v="5"/>
    <s v="7.6/13.2"/>
    <n v="1"/>
  </r>
  <r>
    <x v="0"/>
    <n v="213"/>
    <x v="0"/>
    <x v="1"/>
    <s v="SINGLE-PHASE"/>
    <s v="13.2 KV"/>
    <x v="0"/>
    <s v="-"/>
    <x v="0"/>
    <s v="7.6/13.2"/>
    <n v="1"/>
  </r>
  <r>
    <x v="0"/>
    <n v="213"/>
    <x v="0"/>
    <x v="1"/>
    <s v="SINGLE-PHASE"/>
    <s v="13.2 KV"/>
    <x v="3"/>
    <n v="2001365"/>
    <x v="3"/>
    <s v="7.6/13.2"/>
    <n v="1"/>
  </r>
  <r>
    <x v="0"/>
    <n v="213"/>
    <x v="0"/>
    <x v="1"/>
    <s v="SINGLE-PHASE"/>
    <s v="13.2 KV"/>
    <x v="1"/>
    <s v="-"/>
    <x v="0"/>
    <s v="7.6/13.2"/>
    <n v="68"/>
  </r>
  <r>
    <x v="0"/>
    <n v="213"/>
    <x v="0"/>
    <x v="1"/>
    <s v="SINGLE-PHASE"/>
    <s v="13.2 KV"/>
    <x v="1"/>
    <n v="2001364"/>
    <x v="0"/>
    <s v="7.6/13.2"/>
    <n v="1"/>
  </r>
  <r>
    <x v="0"/>
    <n v="213"/>
    <x v="0"/>
    <x v="1"/>
    <s v="SINGLE-PHASE"/>
    <s v="13.2 KV"/>
    <x v="1"/>
    <n v="2001365"/>
    <x v="3"/>
    <s v="7.6/13.2"/>
    <n v="2952"/>
  </r>
  <r>
    <x v="0"/>
    <n v="213"/>
    <x v="0"/>
    <x v="1"/>
    <s v="SINGLE-PHASE"/>
    <s v="13.2 KV"/>
    <x v="1"/>
    <n v="2001367"/>
    <x v="5"/>
    <s v="7.6/13.2"/>
    <n v="1"/>
  </r>
  <r>
    <x v="0"/>
    <n v="213"/>
    <x v="0"/>
    <x v="1"/>
    <s v="SINGLE-PHASE"/>
    <s v="13.2 KV"/>
    <x v="1"/>
    <n v="2001368"/>
    <x v="2"/>
    <s v="7.6/13.2"/>
    <n v="2"/>
  </r>
  <r>
    <x v="0"/>
    <n v="213"/>
    <x v="0"/>
    <x v="1"/>
    <s v="SINGLE-PHASE"/>
    <s v="13.2 KV"/>
    <x v="1"/>
    <n v="2001372"/>
    <x v="0"/>
    <s v="7.6/13.2"/>
    <n v="1"/>
  </r>
  <r>
    <x v="0"/>
    <n v="213"/>
    <x v="0"/>
    <x v="1"/>
    <s v="SINGLE-PHASE"/>
    <s v="13.2 KV"/>
    <x v="6"/>
    <n v="2001365"/>
    <x v="3"/>
    <s v="7.6/13.2"/>
    <n v="1"/>
  </r>
  <r>
    <x v="0"/>
    <n v="213"/>
    <x v="0"/>
    <x v="1"/>
    <s v="WYE-DELTA"/>
    <s v="13.2 KV"/>
    <x v="1"/>
    <n v="2001365"/>
    <x v="3"/>
    <s v="7.6/13.2"/>
    <n v="5"/>
  </r>
  <r>
    <x v="0"/>
    <n v="213"/>
    <x v="0"/>
    <x v="1"/>
    <s v="WYE-WYE"/>
    <s v="13.2 KV"/>
    <x v="1"/>
    <n v="2001365"/>
    <x v="3"/>
    <s v="7.6/13.2"/>
    <n v="2"/>
  </r>
  <r>
    <x v="0"/>
    <n v="213"/>
    <x v="0"/>
    <x v="2"/>
    <s v="OPEN DELTA"/>
    <s v="13.2 KV"/>
    <x v="1"/>
    <n v="2001366"/>
    <x v="4"/>
    <s v="7.6/13.2"/>
    <n v="12"/>
  </r>
  <r>
    <x v="0"/>
    <n v="213"/>
    <x v="0"/>
    <x v="2"/>
    <s v="SINGLE-PHASE"/>
    <s v="13.2 KV"/>
    <x v="1"/>
    <s v="-"/>
    <x v="0"/>
    <s v="7.6/13.2"/>
    <n v="174"/>
  </r>
  <r>
    <x v="0"/>
    <n v="213"/>
    <x v="0"/>
    <x v="2"/>
    <s v="SINGLE-PHASE"/>
    <s v="13.2 KV"/>
    <x v="1"/>
    <n v="2001365"/>
    <x v="3"/>
    <s v="7.6/13.2"/>
    <n v="1"/>
  </r>
  <r>
    <x v="0"/>
    <n v="213"/>
    <x v="0"/>
    <x v="2"/>
    <s v="SINGLE-PHASE"/>
    <s v="13.2 KV"/>
    <x v="1"/>
    <n v="2001366"/>
    <x v="4"/>
    <s v="7.6/13.2"/>
    <n v="8356"/>
  </r>
  <r>
    <x v="0"/>
    <n v="213"/>
    <x v="0"/>
    <x v="2"/>
    <s v="SINGLE-PHASE"/>
    <s v="13.2 KV"/>
    <x v="1"/>
    <n v="2001367"/>
    <x v="5"/>
    <s v="7.6/13.2"/>
    <n v="1"/>
  </r>
  <r>
    <x v="0"/>
    <n v="213"/>
    <x v="0"/>
    <x v="2"/>
    <s v="SINGLE-PHASE"/>
    <s v="13.2 KV"/>
    <x v="1"/>
    <n v="2001376"/>
    <x v="0"/>
    <s v="7.6/13.2"/>
    <n v="1"/>
  </r>
  <r>
    <x v="0"/>
    <n v="213"/>
    <x v="0"/>
    <x v="2"/>
    <s v="WYE-DELTA"/>
    <s v="13.2 KV"/>
    <x v="1"/>
    <n v="2001366"/>
    <x v="4"/>
    <s v="7.6/13.2"/>
    <n v="26"/>
  </r>
  <r>
    <x v="0"/>
    <n v="213"/>
    <x v="0"/>
    <x v="2"/>
    <s v="WYE-WYE"/>
    <s v="13.2 KV"/>
    <x v="1"/>
    <n v="2001366"/>
    <x v="4"/>
    <s v="7.6/13.2"/>
    <n v="15"/>
  </r>
  <r>
    <x v="0"/>
    <n v="213"/>
    <x v="0"/>
    <x v="3"/>
    <s v="DELTA-DELTA"/>
    <s v="13.2 KV"/>
    <x v="1"/>
    <n v="2001367"/>
    <x v="5"/>
    <s v="7.6/13.2"/>
    <n v="3"/>
  </r>
  <r>
    <x v="0"/>
    <n v="213"/>
    <x v="0"/>
    <x v="3"/>
    <s v="OPEN DELTA"/>
    <s v="13.2 KV"/>
    <x v="1"/>
    <s v="-"/>
    <x v="0"/>
    <s v="7.6/13.2"/>
    <n v="1"/>
  </r>
  <r>
    <x v="0"/>
    <n v="213"/>
    <x v="0"/>
    <x v="3"/>
    <s v="OPEN DELTA"/>
    <s v="13.2 KV"/>
    <x v="1"/>
    <n v="2001367"/>
    <x v="5"/>
    <s v="7.6/13.2"/>
    <n v="40"/>
  </r>
  <r>
    <x v="0"/>
    <n v="213"/>
    <x v="0"/>
    <x v="3"/>
    <s v="OPEN DELTA"/>
    <s v="13.2 KV"/>
    <x v="1"/>
    <n v="2001371"/>
    <x v="1"/>
    <s v="7.6/13.2"/>
    <n v="1"/>
  </r>
  <r>
    <x v="0"/>
    <n v="213"/>
    <x v="0"/>
    <x v="3"/>
    <s v="OPEN-DELTA"/>
    <s v="13.2 KV"/>
    <x v="1"/>
    <n v="2001367"/>
    <x v="5"/>
    <s v="7.6/13.2"/>
    <n v="3"/>
  </r>
  <r>
    <x v="0"/>
    <n v="213"/>
    <x v="0"/>
    <x v="3"/>
    <s v="SINGLE-PHASE"/>
    <s v="13.2 KV"/>
    <x v="4"/>
    <n v="2001343"/>
    <x v="0"/>
    <s v="7.6/13.2"/>
    <n v="1"/>
  </r>
  <r>
    <x v="0"/>
    <n v="213"/>
    <x v="0"/>
    <x v="3"/>
    <s v="SINGLE-PHASE"/>
    <s v="13.2 KV"/>
    <x v="3"/>
    <n v="2001367"/>
    <x v="5"/>
    <s v="7.6/13.2"/>
    <n v="2"/>
  </r>
  <r>
    <x v="0"/>
    <n v="213"/>
    <x v="0"/>
    <x v="3"/>
    <s v="SINGLE-PHASE"/>
    <s v="13.2 KV"/>
    <x v="1"/>
    <s v="-"/>
    <x v="0"/>
    <s v="7.6/13.2"/>
    <n v="335"/>
  </r>
  <r>
    <x v="0"/>
    <n v="213"/>
    <x v="0"/>
    <x v="3"/>
    <s v="SINGLE-PHASE"/>
    <s v="13.2 KV"/>
    <x v="1"/>
    <n v="2001364"/>
    <x v="0"/>
    <s v="7.6/13.2"/>
    <n v="1"/>
  </r>
  <r>
    <x v="0"/>
    <n v="213"/>
    <x v="0"/>
    <x v="3"/>
    <s v="SINGLE-PHASE"/>
    <s v="13.2 KV"/>
    <x v="1"/>
    <n v="2001365"/>
    <x v="3"/>
    <s v="7.6/13.2"/>
    <n v="2"/>
  </r>
  <r>
    <x v="0"/>
    <n v="213"/>
    <x v="0"/>
    <x v="3"/>
    <s v="SINGLE-PHASE"/>
    <s v="13.2 KV"/>
    <x v="1"/>
    <n v="2001366"/>
    <x v="4"/>
    <s v="7.6/13.2"/>
    <n v="2"/>
  </r>
  <r>
    <x v="0"/>
    <n v="213"/>
    <x v="0"/>
    <x v="3"/>
    <s v="SINGLE-PHASE"/>
    <s v="13.2 KV"/>
    <x v="1"/>
    <n v="2001367"/>
    <x v="5"/>
    <s v="7.6/13.2"/>
    <n v="22459"/>
  </r>
  <r>
    <x v="0"/>
    <n v="213"/>
    <x v="0"/>
    <x v="3"/>
    <s v="SINGLE-PHASE"/>
    <s v="13.2 KV"/>
    <x v="1"/>
    <n v="2001487"/>
    <x v="0"/>
    <s v="7.6/13.2"/>
    <n v="1"/>
  </r>
  <r>
    <x v="0"/>
    <n v="213"/>
    <x v="0"/>
    <x v="3"/>
    <s v="SINGLE-PHASE"/>
    <s v="13.2 KV"/>
    <x v="6"/>
    <n v="2001367"/>
    <x v="5"/>
    <s v="7.6/13.2"/>
    <n v="5"/>
  </r>
  <r>
    <x v="0"/>
    <n v="213"/>
    <x v="0"/>
    <x v="3"/>
    <s v="SINGLE-PHASE"/>
    <s v="13.2 KV"/>
    <x v="5"/>
    <n v="2001367"/>
    <x v="5"/>
    <s v="7.6/13.2"/>
    <n v="1"/>
  </r>
  <r>
    <x v="0"/>
    <n v="213"/>
    <x v="0"/>
    <x v="3"/>
    <s v="WYE-DELTA"/>
    <s v="13.2 KV"/>
    <x v="1"/>
    <s v="-"/>
    <x v="0"/>
    <s v="7.6/13.2"/>
    <n v="1"/>
  </r>
  <r>
    <x v="0"/>
    <n v="213"/>
    <x v="0"/>
    <x v="3"/>
    <s v="WYE-DELTA"/>
    <s v="13.2 KV"/>
    <x v="1"/>
    <n v="2001365"/>
    <x v="3"/>
    <s v="7.6/13.2"/>
    <n v="1"/>
  </r>
  <r>
    <x v="0"/>
    <n v="213"/>
    <x v="0"/>
    <x v="3"/>
    <s v="WYE-DELTA"/>
    <s v="13.2 KV"/>
    <x v="1"/>
    <n v="2001367"/>
    <x v="5"/>
    <s v="7.6/13.2"/>
    <n v="76"/>
  </r>
  <r>
    <x v="0"/>
    <n v="213"/>
    <x v="0"/>
    <x v="3"/>
    <s v="WYE-WYE"/>
    <s v="13.2 KV"/>
    <x v="1"/>
    <n v="2001366"/>
    <x v="4"/>
    <s v="7.6/13.2"/>
    <n v="1"/>
  </r>
  <r>
    <x v="0"/>
    <n v="213"/>
    <x v="0"/>
    <x v="3"/>
    <s v="WYE-WYE"/>
    <s v="13.2 KV"/>
    <x v="1"/>
    <n v="2001367"/>
    <x v="5"/>
    <s v="7.6/13.2"/>
    <n v="18"/>
  </r>
  <r>
    <x v="0"/>
    <n v="213"/>
    <x v="0"/>
    <x v="11"/>
    <s v="OPEN DELTA"/>
    <s v="13.2 KV"/>
    <x v="1"/>
    <n v="2001366"/>
    <x v="4"/>
    <s v="7.6/13.2"/>
    <n v="2"/>
  </r>
  <r>
    <x v="0"/>
    <n v="213"/>
    <x v="0"/>
    <x v="11"/>
    <s v="SINGLE-PHASE"/>
    <s v="13.2 KV"/>
    <x v="3"/>
    <n v="2001368"/>
    <x v="2"/>
    <s v="7.6/13.2"/>
    <n v="3"/>
  </r>
  <r>
    <x v="0"/>
    <n v="213"/>
    <x v="0"/>
    <x v="11"/>
    <s v="SINGLE-PHASE"/>
    <s v="13.2 KV"/>
    <x v="1"/>
    <s v="-"/>
    <x v="0"/>
    <s v="7.6/13.2"/>
    <n v="288"/>
  </r>
  <r>
    <x v="0"/>
    <n v="213"/>
    <x v="0"/>
    <x v="11"/>
    <s v="SINGLE-PHASE"/>
    <s v="13.2 KV"/>
    <x v="1"/>
    <n v="2001365"/>
    <x v="3"/>
    <s v="7.6/13.2"/>
    <n v="1"/>
  </r>
  <r>
    <x v="0"/>
    <n v="213"/>
    <x v="0"/>
    <x v="11"/>
    <s v="SINGLE-PHASE"/>
    <s v="13.2 KV"/>
    <x v="1"/>
    <n v="2001366"/>
    <x v="4"/>
    <s v="7.6/13.2"/>
    <n v="1"/>
  </r>
  <r>
    <x v="0"/>
    <n v="213"/>
    <x v="0"/>
    <x v="11"/>
    <s v="SINGLE-PHASE"/>
    <s v="13.2 KV"/>
    <x v="1"/>
    <n v="2001368"/>
    <x v="2"/>
    <s v="7.6/13.2"/>
    <n v="6730"/>
  </r>
  <r>
    <x v="0"/>
    <n v="213"/>
    <x v="0"/>
    <x v="11"/>
    <s v="SINGLE-PHASE"/>
    <s v="13.2 KV"/>
    <x v="6"/>
    <n v="2001368"/>
    <x v="2"/>
    <s v="7.6/13.2"/>
    <n v="2"/>
  </r>
  <r>
    <x v="0"/>
    <n v="213"/>
    <x v="0"/>
    <x v="13"/>
    <s v="DELTA-DELTA"/>
    <s v="13.2 KV"/>
    <x v="1"/>
    <n v="2001368"/>
    <x v="2"/>
    <s v="7.6/13.2"/>
    <n v="1"/>
  </r>
  <r>
    <x v="0"/>
    <n v="213"/>
    <x v="0"/>
    <x v="13"/>
    <s v="DELTA-WYE"/>
    <s v="13.2 KV"/>
    <x v="1"/>
    <n v="2001368"/>
    <x v="2"/>
    <s v="7.6/13.2"/>
    <n v="1"/>
  </r>
  <r>
    <x v="0"/>
    <n v="213"/>
    <x v="0"/>
    <x v="13"/>
    <s v="OPEN DELTA"/>
    <s v="13.2 KV"/>
    <x v="1"/>
    <n v="2001364"/>
    <x v="0"/>
    <s v="7.6/13.2"/>
    <n v="1"/>
  </r>
  <r>
    <x v="0"/>
    <n v="213"/>
    <x v="0"/>
    <x v="13"/>
    <s v="OPEN DELTA"/>
    <s v="13.2 KV"/>
    <x v="1"/>
    <n v="2001366"/>
    <x v="4"/>
    <s v="7.6/13.2"/>
    <n v="1"/>
  </r>
  <r>
    <x v="0"/>
    <n v="213"/>
    <x v="0"/>
    <x v="13"/>
    <s v="OPEN DELTA"/>
    <s v="13.2 KV"/>
    <x v="1"/>
    <n v="2001368"/>
    <x v="2"/>
    <s v="7.6/13.2"/>
    <n v="39"/>
  </r>
  <r>
    <x v="0"/>
    <n v="213"/>
    <x v="0"/>
    <x v="13"/>
    <s v="OPEN DELTA"/>
    <s v="13.2 KV"/>
    <x v="1"/>
    <n v="2001369"/>
    <x v="6"/>
    <s v="7.6/13.2"/>
    <n v="1"/>
  </r>
  <r>
    <x v="0"/>
    <n v="213"/>
    <x v="0"/>
    <x v="13"/>
    <s v="SINGLE-PHASE"/>
    <s v="13.2 KV"/>
    <x v="1"/>
    <s v="-"/>
    <x v="0"/>
    <s v="7.6/13.2"/>
    <n v="1"/>
  </r>
  <r>
    <x v="0"/>
    <n v="213"/>
    <x v="0"/>
    <x v="13"/>
    <s v="SINGLE-PHASE"/>
    <s v="13.2 KV"/>
    <x v="1"/>
    <n v="2001349"/>
    <x v="0"/>
    <s v="7.6/13.2"/>
    <n v="2"/>
  </r>
  <r>
    <x v="0"/>
    <n v="213"/>
    <x v="0"/>
    <x v="13"/>
    <s v="SINGLE-PHASE"/>
    <s v="13.2 KV"/>
    <x v="1"/>
    <n v="2001357"/>
    <x v="0"/>
    <s v="7.6/13.2"/>
    <n v="1"/>
  </r>
  <r>
    <x v="0"/>
    <n v="213"/>
    <x v="0"/>
    <x v="13"/>
    <s v="SINGLE-PHASE"/>
    <s v="13.2 KV"/>
    <x v="1"/>
    <n v="2001364"/>
    <x v="0"/>
    <s v="7.6/13.2"/>
    <n v="1"/>
  </r>
  <r>
    <x v="0"/>
    <n v="213"/>
    <x v="0"/>
    <x v="13"/>
    <s v="SINGLE-PHASE"/>
    <s v="13.2 KV"/>
    <x v="1"/>
    <n v="2001367"/>
    <x v="5"/>
    <s v="7.6/13.2"/>
    <n v="2"/>
  </r>
  <r>
    <x v="0"/>
    <n v="213"/>
    <x v="0"/>
    <x v="13"/>
    <s v="SINGLE-PHASE"/>
    <s v="13.2 KV"/>
    <x v="1"/>
    <n v="2001368"/>
    <x v="2"/>
    <s v="7.6/13.2"/>
    <n v="9952"/>
  </r>
  <r>
    <x v="0"/>
    <n v="213"/>
    <x v="0"/>
    <x v="13"/>
    <s v="SINGLE-PHASE"/>
    <s v="13.2 KV"/>
    <x v="1"/>
    <m/>
    <x v="0"/>
    <s v="7.6/13.2"/>
    <n v="1"/>
  </r>
  <r>
    <x v="0"/>
    <n v="213"/>
    <x v="0"/>
    <x v="13"/>
    <s v="WYE-DELTA"/>
    <s v="13.2 KV"/>
    <x v="1"/>
    <n v="2001368"/>
    <x v="2"/>
    <s v="7.6/13.2"/>
    <n v="42"/>
  </r>
  <r>
    <x v="0"/>
    <n v="213"/>
    <x v="0"/>
    <x v="13"/>
    <s v="WYE-WYE"/>
    <s v="13.2 KV"/>
    <x v="1"/>
    <n v="2001368"/>
    <x v="2"/>
    <s v="7.6/13.2"/>
    <n v="16"/>
  </r>
  <r>
    <x v="0"/>
    <n v="213"/>
    <x v="0"/>
    <x v="4"/>
    <s v="DELTA-WYE"/>
    <s v="13.2 KV"/>
    <x v="1"/>
    <n v="2001369"/>
    <x v="6"/>
    <s v="7.6/13.2"/>
    <n v="2"/>
  </r>
  <r>
    <x v="0"/>
    <n v="213"/>
    <x v="0"/>
    <x v="4"/>
    <s v="OPEN DELTA"/>
    <s v="13.2 KV"/>
    <x v="1"/>
    <n v="2001368"/>
    <x v="2"/>
    <s v="7.6/13.2"/>
    <n v="1"/>
  </r>
  <r>
    <x v="0"/>
    <n v="213"/>
    <x v="0"/>
    <x v="4"/>
    <s v="OPEN DELTA"/>
    <s v="13.2 KV"/>
    <x v="1"/>
    <n v="2001369"/>
    <x v="6"/>
    <s v="7.6/13.2"/>
    <n v="53"/>
  </r>
  <r>
    <x v="0"/>
    <n v="213"/>
    <x v="0"/>
    <x v="4"/>
    <s v="OPEN-DELTA"/>
    <s v="13.2 KV"/>
    <x v="1"/>
    <n v="2001369"/>
    <x v="6"/>
    <s v="7.6/13.2"/>
    <n v="1"/>
  </r>
  <r>
    <x v="0"/>
    <n v="213"/>
    <x v="0"/>
    <x v="4"/>
    <s v="SINGLE-PHASE"/>
    <s v="13.2 KV"/>
    <x v="1"/>
    <s v="-"/>
    <x v="0"/>
    <s v="7.6/13.2"/>
    <n v="195"/>
  </r>
  <r>
    <x v="0"/>
    <n v="213"/>
    <x v="0"/>
    <x v="4"/>
    <s v="SINGLE-PHASE"/>
    <s v="13.2 KV"/>
    <x v="1"/>
    <n v="2001340"/>
    <x v="0"/>
    <s v="7.6/13.2"/>
    <n v="1"/>
  </r>
  <r>
    <x v="0"/>
    <n v="213"/>
    <x v="0"/>
    <x v="4"/>
    <s v="SINGLE-PHASE"/>
    <s v="13.2 KV"/>
    <x v="1"/>
    <n v="2001349"/>
    <x v="0"/>
    <s v="7.6/13.2"/>
    <n v="1"/>
  </r>
  <r>
    <x v="0"/>
    <n v="213"/>
    <x v="0"/>
    <x v="4"/>
    <s v="SINGLE-PHASE"/>
    <s v="13.2 KV"/>
    <x v="1"/>
    <n v="2001350"/>
    <x v="0"/>
    <s v="7.6/13.2"/>
    <n v="3"/>
  </r>
  <r>
    <x v="0"/>
    <n v="213"/>
    <x v="0"/>
    <x v="4"/>
    <s v="SINGLE-PHASE"/>
    <s v="13.2 KV"/>
    <x v="1"/>
    <n v="2001365"/>
    <x v="3"/>
    <s v="7.6/13.2"/>
    <n v="1"/>
  </r>
  <r>
    <x v="0"/>
    <n v="213"/>
    <x v="0"/>
    <x v="4"/>
    <s v="SINGLE-PHASE"/>
    <s v="13.2 KV"/>
    <x v="1"/>
    <n v="2001366"/>
    <x v="4"/>
    <s v="7.6/13.2"/>
    <n v="3"/>
  </r>
  <r>
    <x v="0"/>
    <n v="213"/>
    <x v="0"/>
    <x v="4"/>
    <s v="SINGLE-PHASE"/>
    <s v="13.2 KV"/>
    <x v="1"/>
    <n v="2001367"/>
    <x v="5"/>
    <s v="7.6/13.2"/>
    <n v="1"/>
  </r>
  <r>
    <x v="0"/>
    <n v="213"/>
    <x v="0"/>
    <x v="4"/>
    <s v="SINGLE-PHASE"/>
    <s v="13.2 KV"/>
    <x v="1"/>
    <n v="2001368"/>
    <x v="2"/>
    <s v="7.6/13.2"/>
    <n v="1"/>
  </r>
  <r>
    <x v="0"/>
    <n v="213"/>
    <x v="0"/>
    <x v="4"/>
    <s v="SINGLE-PHASE"/>
    <s v="13.2 KV"/>
    <x v="1"/>
    <n v="2001369"/>
    <x v="6"/>
    <s v="7.6/13.2"/>
    <n v="11728"/>
  </r>
  <r>
    <x v="0"/>
    <n v="213"/>
    <x v="0"/>
    <x v="4"/>
    <s v="SINGLE-PHASE"/>
    <s v="13.2 KV"/>
    <x v="1"/>
    <n v="2001370"/>
    <x v="7"/>
    <s v="7.6/13.2"/>
    <n v="1"/>
  </r>
  <r>
    <x v="0"/>
    <n v="213"/>
    <x v="0"/>
    <x v="4"/>
    <s v="WYE-DELTA"/>
    <s v="13.2 KV"/>
    <x v="1"/>
    <n v="2001369"/>
    <x v="6"/>
    <s v="7.6/13.2"/>
    <n v="42"/>
  </r>
  <r>
    <x v="0"/>
    <n v="213"/>
    <x v="0"/>
    <x v="4"/>
    <s v="WYE-WYE"/>
    <s v="13.2 KV"/>
    <x v="1"/>
    <n v="2001369"/>
    <x v="6"/>
    <s v="7.6/13.2"/>
    <n v="17"/>
  </r>
  <r>
    <x v="0"/>
    <n v="213"/>
    <x v="0"/>
    <x v="12"/>
    <s v="OPEN DELTA"/>
    <s v="13.2 KV"/>
    <x v="1"/>
    <n v="2001369"/>
    <x v="6"/>
    <s v="7.6/13.2"/>
    <n v="1"/>
  </r>
  <r>
    <x v="0"/>
    <n v="213"/>
    <x v="0"/>
    <x v="12"/>
    <s v="OPEN DELTA"/>
    <s v="13.2 KV"/>
    <x v="1"/>
    <n v="2001370"/>
    <x v="7"/>
    <s v="7.6/13.2"/>
    <n v="14"/>
  </r>
  <r>
    <x v="0"/>
    <n v="213"/>
    <x v="0"/>
    <x v="12"/>
    <s v="SINGLE-PHASE"/>
    <s v="13.2 KV"/>
    <x v="3"/>
    <n v="2001370"/>
    <x v="7"/>
    <s v="7.6/13.2"/>
    <n v="1"/>
  </r>
  <r>
    <x v="0"/>
    <n v="213"/>
    <x v="0"/>
    <x v="12"/>
    <s v="SINGLE-PHASE"/>
    <s v="13.2 KV"/>
    <x v="1"/>
    <s v="-"/>
    <x v="0"/>
    <s v="7.6/13.2"/>
    <n v="20"/>
  </r>
  <r>
    <x v="0"/>
    <n v="213"/>
    <x v="0"/>
    <x v="12"/>
    <s v="SINGLE-PHASE"/>
    <s v="13.2 KV"/>
    <x v="1"/>
    <n v="2001366"/>
    <x v="4"/>
    <s v="7.6/13.2"/>
    <n v="1"/>
  </r>
  <r>
    <x v="0"/>
    <n v="213"/>
    <x v="0"/>
    <x v="12"/>
    <s v="SINGLE-PHASE"/>
    <s v="13.2 KV"/>
    <x v="1"/>
    <n v="2001370"/>
    <x v="7"/>
    <s v="7.6/13.2"/>
    <n v="2209"/>
  </r>
  <r>
    <x v="0"/>
    <n v="213"/>
    <x v="0"/>
    <x v="12"/>
    <s v="SINGLE-PHASE"/>
    <s v="13.2 KV"/>
    <x v="6"/>
    <n v="2001370"/>
    <x v="7"/>
    <s v="7.6/13.2"/>
    <n v="2"/>
  </r>
  <r>
    <x v="0"/>
    <n v="213"/>
    <x v="0"/>
    <x v="12"/>
    <s v="WYE-DELTA"/>
    <s v="13.2 KV"/>
    <x v="1"/>
    <n v="2001370"/>
    <x v="7"/>
    <s v="7.6/13.2"/>
    <n v="17"/>
  </r>
  <r>
    <x v="0"/>
    <n v="213"/>
    <x v="0"/>
    <x v="12"/>
    <s v="WYE-WYE"/>
    <s v="13.2 KV"/>
    <x v="1"/>
    <n v="2001366"/>
    <x v="4"/>
    <s v="7.6/13.2"/>
    <n v="1"/>
  </r>
  <r>
    <x v="0"/>
    <n v="213"/>
    <x v="0"/>
    <x v="12"/>
    <s v="WYE-WYE"/>
    <s v="13.2 KV"/>
    <x v="1"/>
    <n v="2001370"/>
    <x v="7"/>
    <s v="7.6/13.2"/>
    <n v="3"/>
  </r>
  <r>
    <x v="0"/>
    <n v="213"/>
    <x v="0"/>
    <x v="14"/>
    <s v="OPEN DELTA"/>
    <s v="13.2 KV"/>
    <x v="1"/>
    <n v="2001371"/>
    <x v="1"/>
    <s v="7.6/13.2"/>
    <n v="1"/>
  </r>
  <r>
    <x v="0"/>
    <n v="213"/>
    <x v="0"/>
    <x v="14"/>
    <s v="SINGLE-PHASE"/>
    <s v="13.2 KV"/>
    <x v="1"/>
    <s v="-"/>
    <x v="0"/>
    <s v="7.6/13.2"/>
    <n v="8"/>
  </r>
  <r>
    <x v="0"/>
    <n v="213"/>
    <x v="0"/>
    <x v="14"/>
    <s v="SINGLE-PHASE"/>
    <s v="13.2 KV"/>
    <x v="1"/>
    <n v="2001367"/>
    <x v="5"/>
    <s v="7.6/13.2"/>
    <n v="1"/>
  </r>
  <r>
    <x v="0"/>
    <n v="213"/>
    <x v="0"/>
    <x v="14"/>
    <s v="SINGLE-PHASE"/>
    <s v="13.2 KV"/>
    <x v="1"/>
    <n v="2001371"/>
    <x v="1"/>
    <s v="7.6/13.2"/>
    <n v="399"/>
  </r>
  <r>
    <x v="0"/>
    <n v="213"/>
    <x v="0"/>
    <x v="14"/>
    <s v="WYE-DELTA"/>
    <s v="13.2 KV"/>
    <x v="1"/>
    <n v="2001371"/>
    <x v="1"/>
    <s v="7.6/13.2"/>
    <n v="2"/>
  </r>
  <r>
    <x v="0"/>
    <n v="213"/>
    <x v="0"/>
    <x v="15"/>
    <s v="SINGLE-PHASE"/>
    <s v="13.2 KV"/>
    <x v="1"/>
    <s v="-"/>
    <x v="0"/>
    <s v="7.6/13.2"/>
    <n v="13"/>
  </r>
  <r>
    <x v="0"/>
    <n v="213"/>
    <x v="1"/>
    <x v="16"/>
    <s v="OPEN DELTA"/>
    <s v="13.2 KV"/>
    <x v="4"/>
    <n v="2001339"/>
    <x v="0"/>
    <s v="7.6/13.2"/>
    <n v="1"/>
  </r>
  <r>
    <x v="0"/>
    <n v="213"/>
    <x v="1"/>
    <x v="16"/>
    <s v="OPEN DELTA"/>
    <s v="13.2 KV"/>
    <x v="1"/>
    <n v="2001364"/>
    <x v="0"/>
    <s v="7.6/13.2"/>
    <n v="12"/>
  </r>
  <r>
    <x v="0"/>
    <n v="213"/>
    <x v="1"/>
    <x v="16"/>
    <s v="OPEN DELTA"/>
    <s v="13.2 KV"/>
    <x v="1"/>
    <n v="2001365"/>
    <x v="3"/>
    <s v="7.6/13.2"/>
    <n v="3"/>
  </r>
  <r>
    <x v="0"/>
    <n v="213"/>
    <x v="1"/>
    <x v="16"/>
    <s v="OPEN DELTA"/>
    <s v="13.2 KV"/>
    <x v="1"/>
    <n v="2001366"/>
    <x v="4"/>
    <s v="7.6/13.2"/>
    <n v="5"/>
  </r>
  <r>
    <x v="0"/>
    <n v="213"/>
    <x v="1"/>
    <x v="16"/>
    <s v="OPEN DELTA"/>
    <s v="13.2 KV"/>
    <x v="1"/>
    <n v="2001367"/>
    <x v="5"/>
    <s v="7.6/13.2"/>
    <n v="5"/>
  </r>
  <r>
    <x v="0"/>
    <n v="213"/>
    <x v="1"/>
    <x v="16"/>
    <s v="OPEN DELTA"/>
    <s v="13.2 KV"/>
    <x v="1"/>
    <n v="2001368"/>
    <x v="2"/>
    <s v="7.6/13.2"/>
    <n v="7"/>
  </r>
  <r>
    <x v="0"/>
    <n v="213"/>
    <x v="1"/>
    <x v="16"/>
    <s v="OPEN DELTA"/>
    <s v="13.2 KV"/>
    <x v="1"/>
    <n v="2001369"/>
    <x v="6"/>
    <s v="7.6/13.2"/>
    <n v="1"/>
  </r>
  <r>
    <x v="0"/>
    <n v="213"/>
    <x v="1"/>
    <x v="16"/>
    <s v="SINGLE-PHASE"/>
    <s v="13.2 KV"/>
    <x v="1"/>
    <n v="2001364"/>
    <x v="0"/>
    <s v="7.6/13.2"/>
    <n v="1"/>
  </r>
  <r>
    <x v="0"/>
    <n v="213"/>
    <x v="1"/>
    <x v="1"/>
    <s v="DELTA-WYE"/>
    <s v="13.2 KV"/>
    <x v="1"/>
    <n v="2001366"/>
    <x v="4"/>
    <s v="7.6/13.2"/>
    <n v="2"/>
  </r>
  <r>
    <x v="0"/>
    <n v="213"/>
    <x v="1"/>
    <x v="1"/>
    <s v="OPEN DELTA"/>
    <s v="13.2 KV"/>
    <x v="1"/>
    <s v="-"/>
    <x v="0"/>
    <s v="7.6/13.2"/>
    <n v="12"/>
  </r>
  <r>
    <x v="0"/>
    <n v="213"/>
    <x v="1"/>
    <x v="1"/>
    <s v="OPEN DELTA"/>
    <s v="13.2 KV"/>
    <x v="1"/>
    <n v="2001365"/>
    <x v="3"/>
    <s v="7.6/13.2"/>
    <n v="1040"/>
  </r>
  <r>
    <x v="0"/>
    <n v="213"/>
    <x v="1"/>
    <x v="1"/>
    <s v="OPEN DELTA"/>
    <s v="13.2 KV"/>
    <x v="1"/>
    <n v="2001366"/>
    <x v="4"/>
    <s v="7.6/13.2"/>
    <n v="133"/>
  </r>
  <r>
    <x v="0"/>
    <n v="213"/>
    <x v="1"/>
    <x v="1"/>
    <s v="OPEN DELTA"/>
    <s v="13.2 KV"/>
    <x v="1"/>
    <n v="2001367"/>
    <x v="5"/>
    <s v="7.6/13.2"/>
    <n v="274"/>
  </r>
  <r>
    <x v="0"/>
    <n v="213"/>
    <x v="1"/>
    <x v="1"/>
    <s v="OPEN DELTA"/>
    <s v="13.2 KV"/>
    <x v="1"/>
    <n v="2001368"/>
    <x v="2"/>
    <s v="7.6/13.2"/>
    <n v="206"/>
  </r>
  <r>
    <x v="0"/>
    <n v="213"/>
    <x v="1"/>
    <x v="1"/>
    <s v="OPEN DELTA"/>
    <s v="13.2 KV"/>
    <x v="1"/>
    <n v="2001369"/>
    <x v="6"/>
    <s v="7.6/13.2"/>
    <n v="117"/>
  </r>
  <r>
    <x v="0"/>
    <n v="213"/>
    <x v="1"/>
    <x v="1"/>
    <s v="OPEN DELTA"/>
    <s v="13.2 KV"/>
    <x v="1"/>
    <n v="2001370"/>
    <x v="7"/>
    <s v="7.6/13.2"/>
    <n v="16"/>
  </r>
  <r>
    <x v="0"/>
    <n v="213"/>
    <x v="1"/>
    <x v="1"/>
    <s v="OPEN DELTA"/>
    <s v="13.2 KV"/>
    <x v="1"/>
    <n v="2001371"/>
    <x v="1"/>
    <s v="7.6/13.2"/>
    <n v="2"/>
  </r>
  <r>
    <x v="0"/>
    <n v="213"/>
    <x v="1"/>
    <x v="1"/>
    <s v="OPEN DELTA"/>
    <s v="13.2 KV"/>
    <x v="6"/>
    <n v="2001365"/>
    <x v="3"/>
    <s v="7.6/13.2"/>
    <n v="1"/>
  </r>
  <r>
    <x v="0"/>
    <n v="213"/>
    <x v="1"/>
    <x v="1"/>
    <s v="OPEN DELTA"/>
    <s v="13.2 KV"/>
    <x v="5"/>
    <n v="2001365"/>
    <x v="3"/>
    <s v="7.6/13.2"/>
    <n v="4"/>
  </r>
  <r>
    <x v="0"/>
    <n v="213"/>
    <x v="1"/>
    <x v="1"/>
    <s v="OPEN-DELTA"/>
    <s v="13.2 KV"/>
    <x v="1"/>
    <n v="2001365"/>
    <x v="3"/>
    <s v="7.6/13.2"/>
    <n v="1"/>
  </r>
  <r>
    <x v="0"/>
    <n v="213"/>
    <x v="1"/>
    <x v="1"/>
    <s v="OPEN-DELTA"/>
    <s v="13.2 KV"/>
    <x v="1"/>
    <n v="2001366"/>
    <x v="4"/>
    <s v="7.6/13.2"/>
    <n v="1"/>
  </r>
  <r>
    <x v="0"/>
    <n v="213"/>
    <x v="1"/>
    <x v="1"/>
    <s v="OPEN-DELTA"/>
    <s v="13.2 KV"/>
    <x v="1"/>
    <n v="2001367"/>
    <x v="5"/>
    <s v="7.6/13.2"/>
    <n v="1"/>
  </r>
  <r>
    <x v="0"/>
    <n v="213"/>
    <x v="1"/>
    <x v="1"/>
    <s v="OPEN-DELTA"/>
    <s v="13.2 KV"/>
    <x v="1"/>
    <n v="2001368"/>
    <x v="2"/>
    <s v="7.6/13.2"/>
    <n v="1"/>
  </r>
  <r>
    <x v="0"/>
    <n v="213"/>
    <x v="1"/>
    <x v="1"/>
    <s v="SINGLE-PHASE"/>
    <s v="13.2 KV"/>
    <x v="3"/>
    <n v="2001337"/>
    <x v="0"/>
    <s v="7.6/13.2"/>
    <n v="3"/>
  </r>
  <r>
    <x v="0"/>
    <n v="213"/>
    <x v="1"/>
    <x v="1"/>
    <s v="SINGLE-PHASE"/>
    <s v="13.2 KV"/>
    <x v="1"/>
    <n v="2001338"/>
    <x v="0"/>
    <s v="7.6/13.2"/>
    <n v="2"/>
  </r>
  <r>
    <x v="0"/>
    <n v="213"/>
    <x v="1"/>
    <x v="1"/>
    <s v="SINGLE-PHASE"/>
    <s v="13.2 KV"/>
    <x v="1"/>
    <n v="2001339"/>
    <x v="0"/>
    <s v="7.6/13.2"/>
    <n v="2"/>
  </r>
  <r>
    <x v="0"/>
    <n v="213"/>
    <x v="1"/>
    <x v="1"/>
    <s v="SINGLE-PHASE"/>
    <s v="13.2 KV"/>
    <x v="1"/>
    <n v="2001340"/>
    <x v="0"/>
    <s v="7.6/13.2"/>
    <n v="3"/>
  </r>
  <r>
    <x v="0"/>
    <n v="213"/>
    <x v="1"/>
    <x v="1"/>
    <s v="SINGLE-PHASE"/>
    <s v="13.2 KV"/>
    <x v="1"/>
    <n v="2001346"/>
    <x v="0"/>
    <s v="7.6/13.2"/>
    <n v="1"/>
  </r>
  <r>
    <x v="0"/>
    <n v="213"/>
    <x v="1"/>
    <x v="1"/>
    <s v="SINGLE-PHASE"/>
    <s v="13.2 KV"/>
    <x v="1"/>
    <n v="2001349"/>
    <x v="0"/>
    <s v="7.6/13.2"/>
    <n v="1"/>
  </r>
  <r>
    <x v="0"/>
    <n v="213"/>
    <x v="1"/>
    <x v="1"/>
    <s v="SINGLE-PHASE"/>
    <s v="13.2 KV"/>
    <x v="1"/>
    <n v="2001350"/>
    <x v="0"/>
    <s v="7.6/13.2"/>
    <n v="1"/>
  </r>
  <r>
    <x v="0"/>
    <n v="213"/>
    <x v="1"/>
    <x v="1"/>
    <s v="SINGLE-PHASE"/>
    <s v="13.2 KV"/>
    <x v="1"/>
    <n v="2001365"/>
    <x v="3"/>
    <s v="7.6/13.2"/>
    <n v="108"/>
  </r>
  <r>
    <x v="0"/>
    <n v="213"/>
    <x v="1"/>
    <x v="1"/>
    <s v="SINGLE-PHASE"/>
    <s v="13.2 KV"/>
    <x v="1"/>
    <n v="2001366"/>
    <x v="4"/>
    <s v="7.6/13.2"/>
    <n v="12"/>
  </r>
  <r>
    <x v="0"/>
    <n v="213"/>
    <x v="1"/>
    <x v="1"/>
    <s v="SINGLE-PHASE"/>
    <s v="13.2 KV"/>
    <x v="1"/>
    <n v="2001367"/>
    <x v="5"/>
    <s v="7.6/13.2"/>
    <n v="33"/>
  </r>
  <r>
    <x v="0"/>
    <n v="213"/>
    <x v="1"/>
    <x v="1"/>
    <s v="SINGLE-PHASE"/>
    <s v="13.2 KV"/>
    <x v="1"/>
    <n v="2001368"/>
    <x v="2"/>
    <s v="7.6/13.2"/>
    <n v="18"/>
  </r>
  <r>
    <x v="0"/>
    <n v="213"/>
    <x v="1"/>
    <x v="1"/>
    <s v="SINGLE-PHASE"/>
    <s v="13.2 KV"/>
    <x v="1"/>
    <n v="2001369"/>
    <x v="6"/>
    <s v="7.6/13.2"/>
    <n v="4"/>
  </r>
  <r>
    <x v="0"/>
    <n v="213"/>
    <x v="1"/>
    <x v="1"/>
    <s v="SINGLE-PHASE"/>
    <s v="13.2 KV"/>
    <x v="5"/>
    <n v="2001365"/>
    <x v="3"/>
    <s v="7.6/13.2"/>
    <n v="1"/>
  </r>
  <r>
    <x v="0"/>
    <n v="213"/>
    <x v="1"/>
    <x v="1"/>
    <s v="WYE-DELTA"/>
    <s v="13.2 KV"/>
    <x v="1"/>
    <s v="-"/>
    <x v="0"/>
    <s v="7.6/13.2"/>
    <n v="3"/>
  </r>
  <r>
    <x v="0"/>
    <n v="213"/>
    <x v="1"/>
    <x v="1"/>
    <s v="WYE-DELTA"/>
    <s v="13.2 KV"/>
    <x v="1"/>
    <n v="2001348"/>
    <x v="0"/>
    <s v="7.6/13.2"/>
    <n v="1"/>
  </r>
  <r>
    <x v="0"/>
    <n v="213"/>
    <x v="1"/>
    <x v="1"/>
    <s v="WYE-DELTA"/>
    <s v="13.2 KV"/>
    <x v="1"/>
    <n v="2001365"/>
    <x v="3"/>
    <s v="7.6/13.2"/>
    <n v="299"/>
  </r>
  <r>
    <x v="0"/>
    <n v="213"/>
    <x v="1"/>
    <x v="1"/>
    <s v="WYE-DELTA"/>
    <s v="13.2 KV"/>
    <x v="1"/>
    <n v="2001366"/>
    <x v="4"/>
    <s v="7.6/13.2"/>
    <n v="49"/>
  </r>
  <r>
    <x v="0"/>
    <n v="213"/>
    <x v="1"/>
    <x v="1"/>
    <s v="WYE-DELTA"/>
    <s v="13.2 KV"/>
    <x v="1"/>
    <n v="2001367"/>
    <x v="5"/>
    <s v="7.6/13.2"/>
    <n v="71"/>
  </r>
  <r>
    <x v="0"/>
    <n v="213"/>
    <x v="1"/>
    <x v="1"/>
    <s v="WYE-DELTA"/>
    <s v="13.2 KV"/>
    <x v="1"/>
    <n v="2001368"/>
    <x v="2"/>
    <s v="7.6/13.2"/>
    <n v="19"/>
  </r>
  <r>
    <x v="0"/>
    <n v="213"/>
    <x v="1"/>
    <x v="1"/>
    <s v="WYE-DELTA"/>
    <s v="13.2 KV"/>
    <x v="1"/>
    <n v="2001369"/>
    <x v="6"/>
    <s v="7.6/13.2"/>
    <n v="10"/>
  </r>
  <r>
    <x v="0"/>
    <n v="213"/>
    <x v="1"/>
    <x v="1"/>
    <s v="WYE-WYE"/>
    <s v="13.2 KV"/>
    <x v="4"/>
    <n v="2001337"/>
    <x v="0"/>
    <s v="7.6/13.2"/>
    <n v="1"/>
  </r>
  <r>
    <x v="0"/>
    <n v="213"/>
    <x v="1"/>
    <x v="1"/>
    <s v="WYE-WYE"/>
    <s v="13.2 KV"/>
    <x v="3"/>
    <n v="2001337"/>
    <x v="0"/>
    <s v="7.6/13.2"/>
    <n v="1"/>
  </r>
  <r>
    <x v="0"/>
    <n v="213"/>
    <x v="1"/>
    <x v="1"/>
    <s v="WYE-WYE"/>
    <s v="13.2 KV"/>
    <x v="3"/>
    <n v="2001365"/>
    <x v="3"/>
    <s v="7.6/13.2"/>
    <n v="15"/>
  </r>
  <r>
    <x v="0"/>
    <n v="213"/>
    <x v="1"/>
    <x v="1"/>
    <s v="WYE-WYE"/>
    <s v="13.2 KV"/>
    <x v="1"/>
    <n v="2001365"/>
    <x v="3"/>
    <s v="7.6/13.2"/>
    <n v="265"/>
  </r>
  <r>
    <x v="0"/>
    <n v="213"/>
    <x v="1"/>
    <x v="1"/>
    <s v="WYE-WYE"/>
    <s v="13.2 KV"/>
    <x v="1"/>
    <n v="2001366"/>
    <x v="4"/>
    <s v="7.6/13.2"/>
    <n v="9"/>
  </r>
  <r>
    <x v="0"/>
    <n v="213"/>
    <x v="1"/>
    <x v="1"/>
    <s v="WYE-WYE"/>
    <s v="13.2 KV"/>
    <x v="1"/>
    <n v="2001367"/>
    <x v="5"/>
    <s v="7.6/13.2"/>
    <n v="3"/>
  </r>
  <r>
    <x v="0"/>
    <n v="213"/>
    <x v="1"/>
    <x v="1"/>
    <s v="WYE-WYE"/>
    <s v="13.2 KV"/>
    <x v="5"/>
    <n v="2001365"/>
    <x v="3"/>
    <s v="7.6/13.2"/>
    <n v="3"/>
  </r>
  <r>
    <x v="0"/>
    <n v="213"/>
    <x v="1"/>
    <x v="2"/>
    <s v="DELTA-DELTA"/>
    <s v="13.2 KV"/>
    <x v="1"/>
    <n v="2001366"/>
    <x v="4"/>
    <s v="7.6/13.2"/>
    <n v="9"/>
  </r>
  <r>
    <x v="0"/>
    <n v="213"/>
    <x v="1"/>
    <x v="2"/>
    <s v="DELTA-DELTA"/>
    <s v="13.2 KV"/>
    <x v="1"/>
    <n v="2001367"/>
    <x v="5"/>
    <s v="7.6/13.2"/>
    <n v="2"/>
  </r>
  <r>
    <x v="0"/>
    <n v="213"/>
    <x v="1"/>
    <x v="2"/>
    <s v="DELTA-WYE"/>
    <s v="13.2 KV"/>
    <x v="1"/>
    <n v="2001366"/>
    <x v="4"/>
    <s v="7.6/13.2"/>
    <n v="7"/>
  </r>
  <r>
    <x v="0"/>
    <n v="213"/>
    <x v="1"/>
    <x v="2"/>
    <s v="DELTA-WYE"/>
    <s v="13.2 KV"/>
    <x v="1"/>
    <n v="2001368"/>
    <x v="2"/>
    <s v="7.6/13.2"/>
    <n v="2"/>
  </r>
  <r>
    <x v="0"/>
    <n v="213"/>
    <x v="1"/>
    <x v="2"/>
    <s v="OPEN DELTA"/>
    <s v="13.2 KV"/>
    <x v="3"/>
    <n v="2001366"/>
    <x v="4"/>
    <s v="7.6/13.2"/>
    <n v="1"/>
  </r>
  <r>
    <x v="0"/>
    <n v="213"/>
    <x v="1"/>
    <x v="2"/>
    <s v="OPEN DELTA"/>
    <s v="13.2 KV"/>
    <x v="3"/>
    <n v="2001367"/>
    <x v="5"/>
    <s v="7.6/13.2"/>
    <n v="1"/>
  </r>
  <r>
    <x v="0"/>
    <n v="213"/>
    <x v="1"/>
    <x v="2"/>
    <s v="OPEN DELTA"/>
    <s v="13.2 KV"/>
    <x v="1"/>
    <s v="-"/>
    <x v="0"/>
    <s v="7.6/13.2"/>
    <n v="10"/>
  </r>
  <r>
    <x v="0"/>
    <n v="213"/>
    <x v="1"/>
    <x v="2"/>
    <s v="OPEN DELTA"/>
    <s v="13.2 KV"/>
    <x v="1"/>
    <n v="2001349"/>
    <x v="0"/>
    <s v="7.6/13.2"/>
    <n v="1"/>
  </r>
  <r>
    <x v="0"/>
    <n v="213"/>
    <x v="1"/>
    <x v="2"/>
    <s v="OPEN DELTA"/>
    <s v="13.2 KV"/>
    <x v="1"/>
    <n v="2001356"/>
    <x v="0"/>
    <s v="7.6/13.2"/>
    <n v="2"/>
  </r>
  <r>
    <x v="0"/>
    <n v="213"/>
    <x v="1"/>
    <x v="2"/>
    <s v="OPEN DELTA"/>
    <s v="13.2 KV"/>
    <x v="1"/>
    <n v="2001364"/>
    <x v="0"/>
    <s v="7.6/13.2"/>
    <n v="3"/>
  </r>
  <r>
    <x v="0"/>
    <n v="213"/>
    <x v="1"/>
    <x v="2"/>
    <s v="OPEN DELTA"/>
    <s v="13.2 KV"/>
    <x v="1"/>
    <n v="2001365"/>
    <x v="3"/>
    <s v="7.6/13.2"/>
    <n v="59"/>
  </r>
  <r>
    <x v="0"/>
    <n v="213"/>
    <x v="1"/>
    <x v="2"/>
    <s v="OPEN DELTA"/>
    <s v="13.2 KV"/>
    <x v="1"/>
    <n v="2001366"/>
    <x v="4"/>
    <s v="7.6/13.2"/>
    <n v="924"/>
  </r>
  <r>
    <x v="0"/>
    <n v="213"/>
    <x v="1"/>
    <x v="2"/>
    <s v="OPEN DELTA"/>
    <s v="13.2 KV"/>
    <x v="1"/>
    <n v="2001367"/>
    <x v="5"/>
    <s v="7.6/13.2"/>
    <n v="238"/>
  </r>
  <r>
    <x v="0"/>
    <n v="213"/>
    <x v="1"/>
    <x v="2"/>
    <s v="OPEN DELTA"/>
    <s v="13.2 KV"/>
    <x v="1"/>
    <n v="2001368"/>
    <x v="2"/>
    <s v="7.6/13.2"/>
    <n v="266"/>
  </r>
  <r>
    <x v="0"/>
    <n v="213"/>
    <x v="1"/>
    <x v="2"/>
    <s v="OPEN DELTA"/>
    <s v="13.2 KV"/>
    <x v="1"/>
    <n v="2001369"/>
    <x v="6"/>
    <s v="7.6/13.2"/>
    <n v="223"/>
  </r>
  <r>
    <x v="0"/>
    <n v="213"/>
    <x v="1"/>
    <x v="2"/>
    <s v="OPEN DELTA"/>
    <s v="13.2 KV"/>
    <x v="1"/>
    <n v="2001370"/>
    <x v="7"/>
    <s v="7.6/13.2"/>
    <n v="27"/>
  </r>
  <r>
    <x v="0"/>
    <n v="213"/>
    <x v="1"/>
    <x v="2"/>
    <s v="OPEN DELTA"/>
    <s v="13.2 KV"/>
    <x v="1"/>
    <n v="2001371"/>
    <x v="1"/>
    <s v="7.6/13.2"/>
    <n v="1"/>
  </r>
  <r>
    <x v="0"/>
    <n v="213"/>
    <x v="1"/>
    <x v="2"/>
    <s v="OPEN DELTA"/>
    <s v="13.2 KV"/>
    <x v="1"/>
    <n v="2001379"/>
    <x v="9"/>
    <s v="7.6/13.2"/>
    <n v="1"/>
  </r>
  <r>
    <x v="0"/>
    <n v="213"/>
    <x v="1"/>
    <x v="2"/>
    <s v="OPEN DELTA"/>
    <s v="13.2 KV"/>
    <x v="1"/>
    <m/>
    <x v="0"/>
    <s v="7.6/13.2"/>
    <n v="2"/>
  </r>
  <r>
    <x v="0"/>
    <n v="213"/>
    <x v="1"/>
    <x v="2"/>
    <s v="OPEN DELTA"/>
    <s v="13.2 KV"/>
    <x v="6"/>
    <n v="2001367"/>
    <x v="5"/>
    <s v="7.6/13.2"/>
    <n v="1"/>
  </r>
  <r>
    <x v="0"/>
    <n v="213"/>
    <x v="1"/>
    <x v="2"/>
    <s v="OPEN DELTA"/>
    <s v="13.2 KV"/>
    <x v="5"/>
    <n v="2001366"/>
    <x v="4"/>
    <s v="7.6/13.2"/>
    <n v="1"/>
  </r>
  <r>
    <x v="0"/>
    <n v="213"/>
    <x v="1"/>
    <x v="2"/>
    <s v="OPEN-DELTA"/>
    <s v="13.2 KV"/>
    <x v="1"/>
    <n v="2001366"/>
    <x v="4"/>
    <s v="7.6/13.2"/>
    <n v="2"/>
  </r>
  <r>
    <x v="0"/>
    <n v="213"/>
    <x v="1"/>
    <x v="2"/>
    <s v="OPEN-DELTA"/>
    <s v="13.2 KV"/>
    <x v="1"/>
    <n v="2001369"/>
    <x v="6"/>
    <s v="7.6/13.2"/>
    <n v="1"/>
  </r>
  <r>
    <x v="0"/>
    <n v="213"/>
    <x v="1"/>
    <x v="2"/>
    <s v="SINGLE-PHASE"/>
    <s v="13.2 KV"/>
    <x v="1"/>
    <n v="2001339"/>
    <x v="0"/>
    <s v="7.6/13.2"/>
    <n v="1"/>
  </r>
  <r>
    <x v="0"/>
    <n v="213"/>
    <x v="1"/>
    <x v="2"/>
    <s v="SINGLE-PHASE"/>
    <s v="13.2 KV"/>
    <x v="1"/>
    <n v="2001340"/>
    <x v="0"/>
    <s v="7.6/13.2"/>
    <n v="3"/>
  </r>
  <r>
    <x v="0"/>
    <n v="213"/>
    <x v="1"/>
    <x v="2"/>
    <s v="SINGLE-PHASE"/>
    <s v="13.2 KV"/>
    <x v="1"/>
    <n v="2001347"/>
    <x v="0"/>
    <s v="7.6/13.2"/>
    <n v="1"/>
  </r>
  <r>
    <x v="0"/>
    <n v="213"/>
    <x v="1"/>
    <x v="2"/>
    <s v="SINGLE-PHASE"/>
    <s v="13.2 KV"/>
    <x v="1"/>
    <n v="2001348"/>
    <x v="0"/>
    <s v="7.6/13.2"/>
    <n v="1"/>
  </r>
  <r>
    <x v="0"/>
    <n v="213"/>
    <x v="1"/>
    <x v="2"/>
    <s v="SINGLE-PHASE"/>
    <s v="13.2 KV"/>
    <x v="1"/>
    <n v="2001365"/>
    <x v="3"/>
    <s v="7.6/13.2"/>
    <n v="1"/>
  </r>
  <r>
    <x v="0"/>
    <n v="213"/>
    <x v="1"/>
    <x v="2"/>
    <s v="SINGLE-PHASE"/>
    <s v="13.2 KV"/>
    <x v="1"/>
    <n v="2001366"/>
    <x v="4"/>
    <s v="7.6/13.2"/>
    <n v="134"/>
  </r>
  <r>
    <x v="0"/>
    <n v="213"/>
    <x v="1"/>
    <x v="2"/>
    <s v="SINGLE-PHASE"/>
    <s v="13.2 KV"/>
    <x v="1"/>
    <n v="2001367"/>
    <x v="5"/>
    <s v="7.6/13.2"/>
    <n v="36"/>
  </r>
  <r>
    <x v="0"/>
    <n v="213"/>
    <x v="1"/>
    <x v="2"/>
    <s v="SINGLE-PHASE"/>
    <s v="13.2 KV"/>
    <x v="1"/>
    <n v="2001368"/>
    <x v="2"/>
    <s v="7.6/13.2"/>
    <n v="21"/>
  </r>
  <r>
    <x v="0"/>
    <n v="213"/>
    <x v="1"/>
    <x v="2"/>
    <s v="SINGLE-PHASE"/>
    <s v="13.2 KV"/>
    <x v="1"/>
    <n v="2001369"/>
    <x v="6"/>
    <s v="7.6/13.2"/>
    <n v="13"/>
  </r>
  <r>
    <x v="0"/>
    <n v="213"/>
    <x v="1"/>
    <x v="2"/>
    <s v="SINGLE-PHASE"/>
    <s v="13.2 KV"/>
    <x v="1"/>
    <n v="2001370"/>
    <x v="7"/>
    <s v="7.6/13.2"/>
    <n v="2"/>
  </r>
  <r>
    <x v="0"/>
    <n v="213"/>
    <x v="1"/>
    <x v="2"/>
    <s v="WYE-DELTA"/>
    <s v="13.2 KV"/>
    <x v="3"/>
    <n v="2001366"/>
    <x v="4"/>
    <s v="7.6/13.2"/>
    <n v="7"/>
  </r>
  <r>
    <x v="0"/>
    <n v="213"/>
    <x v="1"/>
    <x v="2"/>
    <s v="WYE-DELTA"/>
    <s v="13.2 KV"/>
    <x v="1"/>
    <s v="-"/>
    <x v="0"/>
    <s v="7.6/13.2"/>
    <n v="3"/>
  </r>
  <r>
    <x v="0"/>
    <n v="213"/>
    <x v="1"/>
    <x v="2"/>
    <s v="WYE-DELTA"/>
    <s v="13.2 KV"/>
    <x v="1"/>
    <n v="2001364"/>
    <x v="0"/>
    <s v="7.6/13.2"/>
    <n v="2"/>
  </r>
  <r>
    <x v="0"/>
    <n v="213"/>
    <x v="1"/>
    <x v="2"/>
    <s v="WYE-DELTA"/>
    <s v="13.2 KV"/>
    <x v="1"/>
    <n v="2001365"/>
    <x v="3"/>
    <s v="7.6/13.2"/>
    <n v="36"/>
  </r>
  <r>
    <x v="0"/>
    <n v="213"/>
    <x v="1"/>
    <x v="2"/>
    <s v="WYE-DELTA"/>
    <s v="13.2 KV"/>
    <x v="1"/>
    <n v="2001366"/>
    <x v="4"/>
    <s v="7.6/13.2"/>
    <n v="566"/>
  </r>
  <r>
    <x v="0"/>
    <n v="213"/>
    <x v="1"/>
    <x v="2"/>
    <s v="WYE-DELTA"/>
    <s v="13.2 KV"/>
    <x v="1"/>
    <n v="2001367"/>
    <x v="5"/>
    <s v="7.6/13.2"/>
    <n v="203"/>
  </r>
  <r>
    <x v="0"/>
    <n v="213"/>
    <x v="1"/>
    <x v="2"/>
    <s v="WYE-DELTA"/>
    <s v="13.2 KV"/>
    <x v="1"/>
    <n v="2001368"/>
    <x v="2"/>
    <s v="7.6/13.2"/>
    <n v="143"/>
  </r>
  <r>
    <x v="0"/>
    <n v="213"/>
    <x v="1"/>
    <x v="2"/>
    <s v="WYE-DELTA"/>
    <s v="13.2 KV"/>
    <x v="1"/>
    <n v="2001369"/>
    <x v="6"/>
    <s v="7.6/13.2"/>
    <n v="39"/>
  </r>
  <r>
    <x v="0"/>
    <n v="213"/>
    <x v="1"/>
    <x v="2"/>
    <s v="WYE-DELTA"/>
    <s v="13.2 KV"/>
    <x v="1"/>
    <n v="2001370"/>
    <x v="7"/>
    <s v="7.6/13.2"/>
    <n v="1"/>
  </r>
  <r>
    <x v="0"/>
    <n v="213"/>
    <x v="1"/>
    <x v="2"/>
    <s v="WYE-WYE"/>
    <s v="13.2 KV"/>
    <x v="3"/>
    <n v="2001366"/>
    <x v="4"/>
    <s v="7.6/13.2"/>
    <n v="21"/>
  </r>
  <r>
    <x v="0"/>
    <n v="213"/>
    <x v="1"/>
    <x v="2"/>
    <s v="WYE-WYE"/>
    <s v="13.2 KV"/>
    <x v="1"/>
    <s v="-"/>
    <x v="0"/>
    <s v="7.6/13.2"/>
    <n v="1"/>
  </r>
  <r>
    <x v="0"/>
    <n v="213"/>
    <x v="1"/>
    <x v="2"/>
    <s v="WYE-WYE"/>
    <s v="13.2 KV"/>
    <x v="1"/>
    <n v="2001347"/>
    <x v="0"/>
    <s v="7.6/13.2"/>
    <n v="1"/>
  </r>
  <r>
    <x v="0"/>
    <n v="213"/>
    <x v="1"/>
    <x v="2"/>
    <s v="WYE-WYE"/>
    <s v="13.2 KV"/>
    <x v="1"/>
    <n v="2001366"/>
    <x v="4"/>
    <s v="7.6/13.2"/>
    <n v="432"/>
  </r>
  <r>
    <x v="0"/>
    <n v="213"/>
    <x v="1"/>
    <x v="2"/>
    <s v="WYE-WYE"/>
    <s v="13.2 KV"/>
    <x v="1"/>
    <n v="2001367"/>
    <x v="5"/>
    <s v="7.6/13.2"/>
    <n v="5"/>
  </r>
  <r>
    <x v="0"/>
    <n v="213"/>
    <x v="1"/>
    <x v="2"/>
    <s v="WYE-WYE"/>
    <s v="13.2 KV"/>
    <x v="1"/>
    <n v="2001368"/>
    <x v="2"/>
    <s v="7.6/13.2"/>
    <n v="7"/>
  </r>
  <r>
    <x v="0"/>
    <n v="213"/>
    <x v="1"/>
    <x v="2"/>
    <s v="WYE-WYE"/>
    <s v="13.2 KV"/>
    <x v="1"/>
    <n v="2001369"/>
    <x v="6"/>
    <s v="7.6/13.2"/>
    <n v="3"/>
  </r>
  <r>
    <x v="0"/>
    <n v="213"/>
    <x v="1"/>
    <x v="3"/>
    <s v="DELTA-DELTA"/>
    <s v="13.2 KV"/>
    <x v="1"/>
    <n v="2001367"/>
    <x v="5"/>
    <s v="7.6/13.2"/>
    <n v="16"/>
  </r>
  <r>
    <x v="0"/>
    <n v="213"/>
    <x v="1"/>
    <x v="3"/>
    <s v="DELTA-DELTA"/>
    <s v="13.2 KV"/>
    <x v="1"/>
    <n v="2001368"/>
    <x v="2"/>
    <s v="7.6/13.2"/>
    <n v="4"/>
  </r>
  <r>
    <x v="0"/>
    <n v="213"/>
    <x v="1"/>
    <x v="3"/>
    <s v="DELTA-DELTA"/>
    <s v="13.2 KV"/>
    <x v="1"/>
    <n v="2001370"/>
    <x v="7"/>
    <s v="7.6/13.2"/>
    <n v="2"/>
  </r>
  <r>
    <x v="0"/>
    <n v="213"/>
    <x v="1"/>
    <x v="3"/>
    <s v="DELTA-WYE"/>
    <s v="13.2 KV"/>
    <x v="1"/>
    <n v="2001367"/>
    <x v="5"/>
    <s v="7.6/13.2"/>
    <n v="6"/>
  </r>
  <r>
    <x v="0"/>
    <n v="213"/>
    <x v="1"/>
    <x v="3"/>
    <s v="DELTA-WYE"/>
    <s v="13.2 KV"/>
    <x v="1"/>
    <n v="2001368"/>
    <x v="2"/>
    <s v="7.6/13.2"/>
    <n v="6"/>
  </r>
  <r>
    <x v="0"/>
    <n v="213"/>
    <x v="1"/>
    <x v="3"/>
    <s v="DELTA-WYE"/>
    <s v="13.2 KV"/>
    <x v="1"/>
    <n v="2001369"/>
    <x v="6"/>
    <s v="7.6/13.2"/>
    <n v="2"/>
  </r>
  <r>
    <x v="0"/>
    <n v="213"/>
    <x v="1"/>
    <x v="3"/>
    <s v="OPEN DELTA"/>
    <s v="13.2 KV"/>
    <x v="3"/>
    <n v="2001366"/>
    <x v="4"/>
    <s v="7.6/13.2"/>
    <n v="1"/>
  </r>
  <r>
    <x v="0"/>
    <n v="213"/>
    <x v="1"/>
    <x v="3"/>
    <s v="OPEN DELTA"/>
    <s v="13.2 KV"/>
    <x v="3"/>
    <n v="2001367"/>
    <x v="5"/>
    <s v="7.6/13.2"/>
    <n v="1"/>
  </r>
  <r>
    <x v="0"/>
    <n v="213"/>
    <x v="1"/>
    <x v="3"/>
    <s v="OPEN DELTA"/>
    <s v="13.2 KV"/>
    <x v="1"/>
    <s v="-"/>
    <x v="0"/>
    <s v="7.6/13.2"/>
    <n v="8"/>
  </r>
  <r>
    <x v="0"/>
    <n v="213"/>
    <x v="1"/>
    <x v="3"/>
    <s v="OPEN DELTA"/>
    <s v="13.2 KV"/>
    <x v="1"/>
    <n v="2001347"/>
    <x v="0"/>
    <s v="7.6/13.2"/>
    <n v="1"/>
  </r>
  <r>
    <x v="0"/>
    <n v="213"/>
    <x v="1"/>
    <x v="3"/>
    <s v="OPEN DELTA"/>
    <s v="13.2 KV"/>
    <x v="1"/>
    <n v="2001349"/>
    <x v="0"/>
    <s v="7.6/13.2"/>
    <n v="2"/>
  </r>
  <r>
    <x v="0"/>
    <n v="213"/>
    <x v="1"/>
    <x v="3"/>
    <s v="OPEN DELTA"/>
    <s v="13.2 KV"/>
    <x v="1"/>
    <n v="2001350"/>
    <x v="0"/>
    <s v="7.6/13.2"/>
    <n v="1"/>
  </r>
  <r>
    <x v="0"/>
    <n v="213"/>
    <x v="1"/>
    <x v="3"/>
    <s v="OPEN DELTA"/>
    <s v="13.2 KV"/>
    <x v="1"/>
    <n v="2001364"/>
    <x v="0"/>
    <s v="7.6/13.2"/>
    <n v="5"/>
  </r>
  <r>
    <x v="0"/>
    <n v="213"/>
    <x v="1"/>
    <x v="3"/>
    <s v="OPEN DELTA"/>
    <s v="13.2 KV"/>
    <x v="1"/>
    <n v="2001365"/>
    <x v="3"/>
    <s v="7.6/13.2"/>
    <n v="138"/>
  </r>
  <r>
    <x v="0"/>
    <n v="213"/>
    <x v="1"/>
    <x v="3"/>
    <s v="OPEN DELTA"/>
    <s v="13.2 KV"/>
    <x v="1"/>
    <n v="2001366"/>
    <x v="4"/>
    <s v="7.6/13.2"/>
    <n v="117"/>
  </r>
  <r>
    <x v="0"/>
    <n v="213"/>
    <x v="1"/>
    <x v="3"/>
    <s v="OPEN DELTA"/>
    <s v="13.2 KV"/>
    <x v="1"/>
    <n v="2001367"/>
    <x v="5"/>
    <s v="7.6/13.2"/>
    <n v="983"/>
  </r>
  <r>
    <x v="0"/>
    <n v="213"/>
    <x v="1"/>
    <x v="3"/>
    <s v="OPEN DELTA"/>
    <s v="13.2 KV"/>
    <x v="1"/>
    <n v="2001368"/>
    <x v="2"/>
    <s v="7.6/13.2"/>
    <n v="192"/>
  </r>
  <r>
    <x v="0"/>
    <n v="213"/>
    <x v="1"/>
    <x v="3"/>
    <s v="OPEN DELTA"/>
    <s v="13.2 KV"/>
    <x v="1"/>
    <n v="2001369"/>
    <x v="6"/>
    <s v="7.6/13.2"/>
    <n v="220"/>
  </r>
  <r>
    <x v="0"/>
    <n v="213"/>
    <x v="1"/>
    <x v="3"/>
    <s v="OPEN DELTA"/>
    <s v="13.2 KV"/>
    <x v="1"/>
    <n v="2001370"/>
    <x v="7"/>
    <s v="7.6/13.2"/>
    <n v="101"/>
  </r>
  <r>
    <x v="0"/>
    <n v="213"/>
    <x v="1"/>
    <x v="3"/>
    <s v="OPEN DELTA"/>
    <s v="13.2 KV"/>
    <x v="1"/>
    <n v="2001371"/>
    <x v="1"/>
    <s v="7.6/13.2"/>
    <n v="24"/>
  </r>
  <r>
    <x v="0"/>
    <n v="213"/>
    <x v="1"/>
    <x v="3"/>
    <s v="OPEN DELTA"/>
    <s v="13.2 KV"/>
    <x v="1"/>
    <n v="2001486"/>
    <x v="0"/>
    <s v="7.6/13.2"/>
    <n v="2"/>
  </r>
  <r>
    <x v="0"/>
    <n v="213"/>
    <x v="1"/>
    <x v="3"/>
    <s v="OPEN DELTA"/>
    <s v="13.2 KV"/>
    <x v="6"/>
    <n v="2001367"/>
    <x v="5"/>
    <s v="7.6/13.2"/>
    <n v="3"/>
  </r>
  <r>
    <x v="0"/>
    <n v="213"/>
    <x v="1"/>
    <x v="3"/>
    <s v="OPEN-DELTA"/>
    <s v="13.2 KV"/>
    <x v="1"/>
    <n v="2001367"/>
    <x v="5"/>
    <s v="7.6/13.2"/>
    <n v="3"/>
  </r>
  <r>
    <x v="0"/>
    <n v="213"/>
    <x v="1"/>
    <x v="3"/>
    <s v="OPEN-DELTA"/>
    <s v="13.2 KV"/>
    <x v="1"/>
    <n v="2001368"/>
    <x v="2"/>
    <s v="7.6/13.2"/>
    <n v="2"/>
  </r>
  <r>
    <x v="0"/>
    <n v="213"/>
    <x v="1"/>
    <x v="3"/>
    <s v="SINGLE-PHASE"/>
    <s v="13.2 KV"/>
    <x v="1"/>
    <s v="-"/>
    <x v="0"/>
    <s v="7.6/13.2"/>
    <n v="1"/>
  </r>
  <r>
    <x v="0"/>
    <n v="213"/>
    <x v="1"/>
    <x v="3"/>
    <s v="SINGLE-PHASE"/>
    <s v="13.2 KV"/>
    <x v="1"/>
    <n v="2001338"/>
    <x v="0"/>
    <s v="7.6/13.2"/>
    <n v="1"/>
  </r>
  <r>
    <x v="0"/>
    <n v="213"/>
    <x v="1"/>
    <x v="3"/>
    <s v="SINGLE-PHASE"/>
    <s v="13.2 KV"/>
    <x v="1"/>
    <n v="2001341"/>
    <x v="0"/>
    <s v="7.6/13.2"/>
    <n v="1"/>
  </r>
  <r>
    <x v="0"/>
    <n v="213"/>
    <x v="1"/>
    <x v="3"/>
    <s v="SINGLE-PHASE"/>
    <s v="13.2 KV"/>
    <x v="1"/>
    <n v="2001348"/>
    <x v="0"/>
    <s v="7.6/13.2"/>
    <n v="2"/>
  </r>
  <r>
    <x v="0"/>
    <n v="213"/>
    <x v="1"/>
    <x v="3"/>
    <s v="SINGLE-PHASE"/>
    <s v="13.2 KV"/>
    <x v="1"/>
    <n v="2001350"/>
    <x v="0"/>
    <s v="7.6/13.2"/>
    <n v="1"/>
  </r>
  <r>
    <x v="0"/>
    <n v="213"/>
    <x v="1"/>
    <x v="3"/>
    <s v="SINGLE-PHASE"/>
    <s v="13.2 KV"/>
    <x v="1"/>
    <n v="2001365"/>
    <x v="3"/>
    <s v="7.6/13.2"/>
    <n v="9"/>
  </r>
  <r>
    <x v="0"/>
    <n v="213"/>
    <x v="1"/>
    <x v="3"/>
    <s v="SINGLE-PHASE"/>
    <s v="13.2 KV"/>
    <x v="1"/>
    <n v="2001366"/>
    <x v="4"/>
    <s v="7.6/13.2"/>
    <n v="14"/>
  </r>
  <r>
    <x v="0"/>
    <n v="213"/>
    <x v="1"/>
    <x v="3"/>
    <s v="SINGLE-PHASE"/>
    <s v="13.2 KV"/>
    <x v="1"/>
    <n v="2001367"/>
    <x v="5"/>
    <s v="7.6/13.2"/>
    <n v="245"/>
  </r>
  <r>
    <x v="0"/>
    <n v="213"/>
    <x v="1"/>
    <x v="3"/>
    <s v="SINGLE-PHASE"/>
    <s v="13.2 KV"/>
    <x v="1"/>
    <n v="2001368"/>
    <x v="2"/>
    <s v="7.6/13.2"/>
    <n v="49"/>
  </r>
  <r>
    <x v="0"/>
    <n v="213"/>
    <x v="1"/>
    <x v="3"/>
    <s v="SINGLE-PHASE"/>
    <s v="13.2 KV"/>
    <x v="1"/>
    <n v="2001369"/>
    <x v="6"/>
    <s v="7.6/13.2"/>
    <n v="44"/>
  </r>
  <r>
    <x v="0"/>
    <n v="213"/>
    <x v="1"/>
    <x v="3"/>
    <s v="SINGLE-PHASE"/>
    <s v="13.2 KV"/>
    <x v="1"/>
    <n v="2001370"/>
    <x v="7"/>
    <s v="7.6/13.2"/>
    <n v="13"/>
  </r>
  <r>
    <x v="0"/>
    <n v="213"/>
    <x v="1"/>
    <x v="3"/>
    <s v="WYE-DELTA"/>
    <s v="13.2 KV"/>
    <x v="3"/>
    <n v="2001367"/>
    <x v="5"/>
    <s v="7.6/13.2"/>
    <n v="4"/>
  </r>
  <r>
    <x v="0"/>
    <n v="213"/>
    <x v="1"/>
    <x v="3"/>
    <s v="WYE-DELTA"/>
    <s v="13.2 KV"/>
    <x v="1"/>
    <s v="-"/>
    <x v="0"/>
    <s v="7.6/13.2"/>
    <n v="9"/>
  </r>
  <r>
    <x v="0"/>
    <n v="213"/>
    <x v="1"/>
    <x v="3"/>
    <s v="WYE-DELTA"/>
    <s v="13.2 KV"/>
    <x v="1"/>
    <n v="2001338"/>
    <x v="0"/>
    <s v="7.6/13.2"/>
    <n v="1"/>
  </r>
  <r>
    <x v="0"/>
    <n v="213"/>
    <x v="1"/>
    <x v="3"/>
    <s v="WYE-DELTA"/>
    <s v="13.2 KV"/>
    <x v="1"/>
    <n v="2001347"/>
    <x v="0"/>
    <s v="7.6/13.2"/>
    <n v="1"/>
  </r>
  <r>
    <x v="0"/>
    <n v="213"/>
    <x v="1"/>
    <x v="3"/>
    <s v="WYE-DELTA"/>
    <s v="13.2 KV"/>
    <x v="1"/>
    <n v="2001348"/>
    <x v="0"/>
    <s v="7.6/13.2"/>
    <n v="1"/>
  </r>
  <r>
    <x v="0"/>
    <n v="213"/>
    <x v="1"/>
    <x v="3"/>
    <s v="WYE-DELTA"/>
    <s v="13.2 KV"/>
    <x v="1"/>
    <n v="2001365"/>
    <x v="3"/>
    <s v="7.6/13.2"/>
    <n v="29"/>
  </r>
  <r>
    <x v="0"/>
    <n v="213"/>
    <x v="1"/>
    <x v="3"/>
    <s v="WYE-DELTA"/>
    <s v="13.2 KV"/>
    <x v="1"/>
    <n v="2001366"/>
    <x v="4"/>
    <s v="7.6/13.2"/>
    <n v="135"/>
  </r>
  <r>
    <x v="0"/>
    <n v="213"/>
    <x v="1"/>
    <x v="3"/>
    <s v="WYE-DELTA"/>
    <s v="13.2 KV"/>
    <x v="1"/>
    <n v="2001367"/>
    <x v="5"/>
    <s v="7.6/13.2"/>
    <n v="1038"/>
  </r>
  <r>
    <x v="0"/>
    <n v="213"/>
    <x v="1"/>
    <x v="3"/>
    <s v="WYE-DELTA"/>
    <s v="13.2 KV"/>
    <x v="1"/>
    <n v="2001368"/>
    <x v="2"/>
    <s v="7.6/13.2"/>
    <n v="450"/>
  </r>
  <r>
    <x v="0"/>
    <n v="213"/>
    <x v="1"/>
    <x v="3"/>
    <s v="WYE-DELTA"/>
    <s v="13.2 KV"/>
    <x v="1"/>
    <n v="2001369"/>
    <x v="6"/>
    <s v="7.6/13.2"/>
    <n v="299"/>
  </r>
  <r>
    <x v="0"/>
    <n v="213"/>
    <x v="1"/>
    <x v="3"/>
    <s v="WYE-DELTA"/>
    <s v="13.2 KV"/>
    <x v="1"/>
    <n v="2001370"/>
    <x v="7"/>
    <s v="7.6/13.2"/>
    <n v="16"/>
  </r>
  <r>
    <x v="0"/>
    <n v="213"/>
    <x v="1"/>
    <x v="3"/>
    <s v="WYE-DELTA"/>
    <s v="13.2 KV"/>
    <x v="1"/>
    <n v="2001371"/>
    <x v="1"/>
    <s v="7.6/13.2"/>
    <n v="9"/>
  </r>
  <r>
    <x v="0"/>
    <n v="213"/>
    <x v="1"/>
    <x v="3"/>
    <s v="WYE-DELTA"/>
    <s v="13.2 KV"/>
    <x v="1"/>
    <n v="2001375"/>
    <x v="0"/>
    <s v="7.6/13.2"/>
    <n v="3"/>
  </r>
  <r>
    <x v="0"/>
    <n v="213"/>
    <x v="1"/>
    <x v="3"/>
    <s v="WYE-DELTA"/>
    <s v="13.2 KV"/>
    <x v="6"/>
    <n v="2001367"/>
    <x v="5"/>
    <s v="7.6/13.2"/>
    <n v="2"/>
  </r>
  <r>
    <x v="0"/>
    <n v="213"/>
    <x v="1"/>
    <x v="3"/>
    <s v="WYE-DELTA"/>
    <s v="13.2 KV"/>
    <x v="5"/>
    <n v="2001367"/>
    <x v="5"/>
    <s v="7.6/13.2"/>
    <n v="4"/>
  </r>
  <r>
    <x v="0"/>
    <n v="213"/>
    <x v="1"/>
    <x v="3"/>
    <s v="WYE-WYE"/>
    <s v="13.2 KV"/>
    <x v="4"/>
    <n v="2001339"/>
    <x v="0"/>
    <s v="7.6/13.2"/>
    <n v="1"/>
  </r>
  <r>
    <x v="0"/>
    <n v="213"/>
    <x v="1"/>
    <x v="3"/>
    <s v="WYE-WYE"/>
    <s v="13.2 KV"/>
    <x v="3"/>
    <n v="2001339"/>
    <x v="0"/>
    <s v="7.6/13.2"/>
    <n v="1"/>
  </r>
  <r>
    <x v="0"/>
    <n v="213"/>
    <x v="1"/>
    <x v="3"/>
    <s v="WYE-WYE"/>
    <s v="13.2 KV"/>
    <x v="3"/>
    <n v="2001367"/>
    <x v="5"/>
    <s v="7.6/13.2"/>
    <n v="40"/>
  </r>
  <r>
    <x v="0"/>
    <n v="213"/>
    <x v="1"/>
    <x v="3"/>
    <s v="WYE-WYE"/>
    <s v="13.2 KV"/>
    <x v="1"/>
    <n v="2001339"/>
    <x v="0"/>
    <s v="7.6/13.2"/>
    <n v="1"/>
  </r>
  <r>
    <x v="0"/>
    <n v="213"/>
    <x v="1"/>
    <x v="3"/>
    <s v="WYE-WYE"/>
    <s v="13.2 KV"/>
    <x v="1"/>
    <n v="2001365"/>
    <x v="3"/>
    <s v="7.6/13.2"/>
    <n v="1"/>
  </r>
  <r>
    <x v="0"/>
    <n v="213"/>
    <x v="1"/>
    <x v="3"/>
    <s v="WYE-WYE"/>
    <s v="13.2 KV"/>
    <x v="1"/>
    <n v="2001367"/>
    <x v="5"/>
    <s v="7.6/13.2"/>
    <n v="563"/>
  </r>
  <r>
    <x v="0"/>
    <n v="213"/>
    <x v="1"/>
    <x v="3"/>
    <s v="WYE-WYE"/>
    <s v="13.2 KV"/>
    <x v="1"/>
    <n v="2001368"/>
    <x v="2"/>
    <s v="7.6/13.2"/>
    <n v="27"/>
  </r>
  <r>
    <x v="0"/>
    <n v="213"/>
    <x v="1"/>
    <x v="3"/>
    <s v="WYE-WYE"/>
    <s v="13.2 KV"/>
    <x v="1"/>
    <n v="2001369"/>
    <x v="6"/>
    <s v="7.6/13.2"/>
    <n v="6"/>
  </r>
  <r>
    <x v="0"/>
    <n v="213"/>
    <x v="1"/>
    <x v="3"/>
    <s v="WYE-WYE"/>
    <s v="13.2 KV"/>
    <x v="1"/>
    <n v="2001372"/>
    <x v="0"/>
    <s v="7.6/13.2"/>
    <n v="1"/>
  </r>
  <r>
    <x v="0"/>
    <n v="213"/>
    <x v="1"/>
    <x v="3"/>
    <s v="WYE-WYE"/>
    <s v="13.2 KV"/>
    <x v="1"/>
    <n v="2001425"/>
    <x v="0"/>
    <s v="7.6/13.2"/>
    <n v="1"/>
  </r>
  <r>
    <x v="0"/>
    <n v="213"/>
    <x v="1"/>
    <x v="3"/>
    <s v="WYE-WYE"/>
    <s v="13.2 KV"/>
    <x v="6"/>
    <n v="2001367"/>
    <x v="5"/>
    <s v="7.6/13.2"/>
    <n v="2"/>
  </r>
  <r>
    <x v="0"/>
    <n v="213"/>
    <x v="1"/>
    <x v="3"/>
    <s v="WYE-WYE"/>
    <s v="13.2 KV"/>
    <x v="5"/>
    <n v="2001367"/>
    <x v="5"/>
    <s v="7.6/13.2"/>
    <n v="20"/>
  </r>
  <r>
    <x v="0"/>
    <n v="213"/>
    <x v="1"/>
    <x v="3"/>
    <s v="WYE-WYE"/>
    <s v="13.2 KV"/>
    <x v="5"/>
    <n v="2001425"/>
    <x v="0"/>
    <s v="7.6/13.2"/>
    <n v="1"/>
  </r>
  <r>
    <x v="0"/>
    <n v="213"/>
    <x v="1"/>
    <x v="11"/>
    <s v="OPEN DELTA"/>
    <s v="13.2 KV"/>
    <x v="1"/>
    <s v="-"/>
    <x v="0"/>
    <s v="7.6/13.2"/>
    <n v="13"/>
  </r>
  <r>
    <x v="0"/>
    <n v="213"/>
    <x v="1"/>
    <x v="11"/>
    <s v="OPEN DELTA"/>
    <s v="13.2 KV"/>
    <x v="1"/>
    <n v="2001338"/>
    <x v="0"/>
    <s v="7.6/13.2"/>
    <n v="1"/>
  </r>
  <r>
    <x v="0"/>
    <n v="213"/>
    <x v="1"/>
    <x v="11"/>
    <s v="OPEN DELTA"/>
    <s v="13.2 KV"/>
    <x v="1"/>
    <n v="2001347"/>
    <x v="0"/>
    <s v="7.6/13.2"/>
    <n v="1"/>
  </r>
  <r>
    <x v="0"/>
    <n v="213"/>
    <x v="1"/>
    <x v="11"/>
    <s v="OPEN DELTA"/>
    <s v="13.2 KV"/>
    <x v="1"/>
    <n v="2001364"/>
    <x v="0"/>
    <s v="7.6/13.2"/>
    <n v="3"/>
  </r>
  <r>
    <x v="0"/>
    <n v="213"/>
    <x v="1"/>
    <x v="11"/>
    <s v="OPEN DELTA"/>
    <s v="13.2 KV"/>
    <x v="1"/>
    <n v="2001365"/>
    <x v="3"/>
    <s v="7.6/13.2"/>
    <n v="79"/>
  </r>
  <r>
    <x v="0"/>
    <n v="213"/>
    <x v="1"/>
    <x v="11"/>
    <s v="OPEN DELTA"/>
    <s v="13.2 KV"/>
    <x v="1"/>
    <n v="2001366"/>
    <x v="4"/>
    <s v="7.6/13.2"/>
    <n v="124"/>
  </r>
  <r>
    <x v="0"/>
    <n v="213"/>
    <x v="1"/>
    <x v="11"/>
    <s v="OPEN DELTA"/>
    <s v="13.2 KV"/>
    <x v="1"/>
    <n v="2001367"/>
    <x v="5"/>
    <s v="7.6/13.2"/>
    <n v="63"/>
  </r>
  <r>
    <x v="0"/>
    <n v="213"/>
    <x v="1"/>
    <x v="11"/>
    <s v="OPEN DELTA"/>
    <s v="13.2 KV"/>
    <x v="1"/>
    <n v="2001368"/>
    <x v="2"/>
    <s v="7.6/13.2"/>
    <n v="311"/>
  </r>
  <r>
    <x v="0"/>
    <n v="213"/>
    <x v="1"/>
    <x v="11"/>
    <s v="OPEN DELTA"/>
    <s v="13.2 KV"/>
    <x v="1"/>
    <n v="2001369"/>
    <x v="6"/>
    <s v="7.6/13.2"/>
    <n v="21"/>
  </r>
  <r>
    <x v="0"/>
    <n v="213"/>
    <x v="1"/>
    <x v="11"/>
    <s v="OPEN DELTA"/>
    <s v="13.2 KV"/>
    <x v="1"/>
    <n v="2001370"/>
    <x v="7"/>
    <s v="7.6/13.2"/>
    <n v="10"/>
  </r>
  <r>
    <x v="0"/>
    <n v="213"/>
    <x v="1"/>
    <x v="11"/>
    <s v="OPEN DELTA"/>
    <s v="13.2 KV"/>
    <x v="1"/>
    <n v="2001371"/>
    <x v="1"/>
    <s v="7.6/13.2"/>
    <n v="3"/>
  </r>
  <r>
    <x v="0"/>
    <n v="213"/>
    <x v="1"/>
    <x v="11"/>
    <s v="OPEN DELTA"/>
    <s v="13.2 KV"/>
    <x v="6"/>
    <n v="2001365"/>
    <x v="3"/>
    <s v="7.6/13.2"/>
    <n v="1"/>
  </r>
  <r>
    <x v="0"/>
    <n v="213"/>
    <x v="1"/>
    <x v="11"/>
    <s v="OPEN DELTA"/>
    <s v="13.2 KV"/>
    <x v="6"/>
    <n v="2001368"/>
    <x v="2"/>
    <s v="7.6/13.2"/>
    <n v="2"/>
  </r>
  <r>
    <x v="0"/>
    <n v="213"/>
    <x v="1"/>
    <x v="11"/>
    <s v="OPEN DELTA"/>
    <s v="13.2 KV"/>
    <x v="5"/>
    <n v="2001366"/>
    <x v="4"/>
    <s v="7.6/13.2"/>
    <n v="1"/>
  </r>
  <r>
    <x v="0"/>
    <n v="213"/>
    <x v="1"/>
    <x v="11"/>
    <s v="OPEN-DELTA"/>
    <s v="13.2 KV"/>
    <x v="1"/>
    <n v="2001366"/>
    <x v="4"/>
    <s v="7.6/13.2"/>
    <n v="1"/>
  </r>
  <r>
    <x v="0"/>
    <n v="213"/>
    <x v="1"/>
    <x v="11"/>
    <s v="OPEN-DELTA"/>
    <s v="13.2 KV"/>
    <x v="1"/>
    <n v="2001368"/>
    <x v="2"/>
    <s v="7.6/13.2"/>
    <n v="2"/>
  </r>
  <r>
    <x v="0"/>
    <n v="213"/>
    <x v="1"/>
    <x v="11"/>
    <s v="SINGLE-PHASE"/>
    <s v="13.2 KV"/>
    <x v="1"/>
    <n v="2001338"/>
    <x v="0"/>
    <s v="7.6/13.2"/>
    <n v="1"/>
  </r>
  <r>
    <x v="0"/>
    <n v="213"/>
    <x v="1"/>
    <x v="11"/>
    <s v="SINGLE-PHASE"/>
    <s v="13.2 KV"/>
    <x v="1"/>
    <n v="2001339"/>
    <x v="0"/>
    <s v="7.6/13.2"/>
    <n v="2"/>
  </r>
  <r>
    <x v="0"/>
    <n v="213"/>
    <x v="1"/>
    <x v="11"/>
    <s v="SINGLE-PHASE"/>
    <s v="13.2 KV"/>
    <x v="1"/>
    <n v="2001348"/>
    <x v="0"/>
    <s v="7.6/13.2"/>
    <n v="1"/>
  </r>
  <r>
    <x v="0"/>
    <n v="213"/>
    <x v="1"/>
    <x v="11"/>
    <s v="SINGLE-PHASE"/>
    <s v="13.2 KV"/>
    <x v="1"/>
    <n v="2001364"/>
    <x v="0"/>
    <s v="7.6/13.2"/>
    <n v="1"/>
  </r>
  <r>
    <x v="0"/>
    <n v="213"/>
    <x v="1"/>
    <x v="11"/>
    <s v="SINGLE-PHASE"/>
    <s v="13.2 KV"/>
    <x v="1"/>
    <n v="2001365"/>
    <x v="3"/>
    <s v="7.6/13.2"/>
    <n v="4"/>
  </r>
  <r>
    <x v="0"/>
    <n v="213"/>
    <x v="1"/>
    <x v="11"/>
    <s v="SINGLE-PHASE"/>
    <s v="13.2 KV"/>
    <x v="1"/>
    <n v="2001366"/>
    <x v="4"/>
    <s v="7.6/13.2"/>
    <n v="2"/>
  </r>
  <r>
    <x v="0"/>
    <n v="213"/>
    <x v="1"/>
    <x v="11"/>
    <s v="SINGLE-PHASE"/>
    <s v="13.2 KV"/>
    <x v="1"/>
    <n v="2001367"/>
    <x v="5"/>
    <s v="7.6/13.2"/>
    <n v="10"/>
  </r>
  <r>
    <x v="0"/>
    <n v="213"/>
    <x v="1"/>
    <x v="11"/>
    <s v="SINGLE-PHASE"/>
    <s v="13.2 KV"/>
    <x v="1"/>
    <n v="2001368"/>
    <x v="2"/>
    <s v="7.6/13.2"/>
    <n v="17"/>
  </r>
  <r>
    <x v="0"/>
    <n v="213"/>
    <x v="1"/>
    <x v="11"/>
    <s v="SINGLE-PHASE"/>
    <s v="13.2 KV"/>
    <x v="1"/>
    <n v="2001370"/>
    <x v="7"/>
    <s v="7.6/13.2"/>
    <n v="1"/>
  </r>
  <r>
    <x v="0"/>
    <n v="213"/>
    <x v="1"/>
    <x v="11"/>
    <s v="WYE-DELTA"/>
    <s v="13.2 KV"/>
    <x v="3"/>
    <n v="2001367"/>
    <x v="5"/>
    <s v="7.6/13.2"/>
    <n v="2"/>
  </r>
  <r>
    <x v="0"/>
    <n v="213"/>
    <x v="1"/>
    <x v="11"/>
    <s v="WYE-DELTA"/>
    <s v="13.2 KV"/>
    <x v="3"/>
    <n v="2001368"/>
    <x v="2"/>
    <s v="7.6/13.2"/>
    <n v="4"/>
  </r>
  <r>
    <x v="0"/>
    <n v="213"/>
    <x v="1"/>
    <x v="11"/>
    <s v="WYE-DELTA"/>
    <s v="13.2 KV"/>
    <x v="1"/>
    <s v="-"/>
    <x v="0"/>
    <s v="7.6/13.2"/>
    <n v="3"/>
  </r>
  <r>
    <x v="0"/>
    <n v="213"/>
    <x v="1"/>
    <x v="11"/>
    <s v="WYE-DELTA"/>
    <s v="13.2 KV"/>
    <x v="1"/>
    <n v="2001349"/>
    <x v="0"/>
    <s v="7.6/13.2"/>
    <n v="3"/>
  </r>
  <r>
    <x v="0"/>
    <n v="213"/>
    <x v="1"/>
    <x v="11"/>
    <s v="WYE-DELTA"/>
    <s v="13.2 KV"/>
    <x v="1"/>
    <n v="2001365"/>
    <x v="3"/>
    <s v="7.6/13.2"/>
    <n v="10"/>
  </r>
  <r>
    <x v="0"/>
    <n v="213"/>
    <x v="1"/>
    <x v="11"/>
    <s v="WYE-DELTA"/>
    <s v="13.2 KV"/>
    <x v="1"/>
    <n v="2001366"/>
    <x v="4"/>
    <s v="7.6/13.2"/>
    <n v="64"/>
  </r>
  <r>
    <x v="0"/>
    <n v="213"/>
    <x v="1"/>
    <x v="11"/>
    <s v="WYE-DELTA"/>
    <s v="13.2 KV"/>
    <x v="1"/>
    <n v="2001367"/>
    <x v="5"/>
    <s v="7.6/13.2"/>
    <n v="159"/>
  </r>
  <r>
    <x v="0"/>
    <n v="213"/>
    <x v="1"/>
    <x v="11"/>
    <s v="WYE-DELTA"/>
    <s v="13.2 KV"/>
    <x v="1"/>
    <n v="2001368"/>
    <x v="2"/>
    <s v="7.6/13.2"/>
    <n v="442"/>
  </r>
  <r>
    <x v="0"/>
    <n v="213"/>
    <x v="1"/>
    <x v="11"/>
    <s v="WYE-DELTA"/>
    <s v="13.2 KV"/>
    <x v="1"/>
    <n v="2001369"/>
    <x v="6"/>
    <s v="7.6/13.2"/>
    <n v="39"/>
  </r>
  <r>
    <x v="0"/>
    <n v="213"/>
    <x v="1"/>
    <x v="11"/>
    <s v="WYE-DELTA"/>
    <s v="13.2 KV"/>
    <x v="1"/>
    <n v="2001370"/>
    <x v="7"/>
    <s v="7.6/13.2"/>
    <n v="14"/>
  </r>
  <r>
    <x v="0"/>
    <n v="213"/>
    <x v="1"/>
    <x v="11"/>
    <s v="WYE-DELTA"/>
    <s v="13.2 KV"/>
    <x v="1"/>
    <n v="2001371"/>
    <x v="1"/>
    <s v="7.6/13.2"/>
    <n v="1"/>
  </r>
  <r>
    <x v="0"/>
    <n v="213"/>
    <x v="1"/>
    <x v="11"/>
    <s v="WYE-DELTA"/>
    <s v="13.2 KV"/>
    <x v="5"/>
    <n v="2001349"/>
    <x v="0"/>
    <s v="7.6/13.2"/>
    <n v="1"/>
  </r>
  <r>
    <x v="0"/>
    <n v="213"/>
    <x v="1"/>
    <x v="11"/>
    <s v="WYE-DELTA"/>
    <s v="13.2 KV"/>
    <x v="5"/>
    <n v="2001367"/>
    <x v="5"/>
    <s v="7.6/13.2"/>
    <n v="1"/>
  </r>
  <r>
    <x v="0"/>
    <n v="213"/>
    <x v="1"/>
    <x v="11"/>
    <s v="WYE-DELTA"/>
    <s v="13.2 KV"/>
    <x v="5"/>
    <n v="2001368"/>
    <x v="2"/>
    <s v="7.6/13.2"/>
    <n v="2"/>
  </r>
  <r>
    <x v="0"/>
    <n v="213"/>
    <x v="1"/>
    <x v="11"/>
    <s v="WYE-WYE"/>
    <s v="13.2 KV"/>
    <x v="3"/>
    <n v="2001340"/>
    <x v="0"/>
    <s v="7.6/13.2"/>
    <n v="1"/>
  </r>
  <r>
    <x v="0"/>
    <n v="213"/>
    <x v="1"/>
    <x v="11"/>
    <s v="WYE-WYE"/>
    <s v="13.2 KV"/>
    <x v="3"/>
    <n v="2001368"/>
    <x v="2"/>
    <s v="7.6/13.2"/>
    <n v="16"/>
  </r>
  <r>
    <x v="0"/>
    <n v="213"/>
    <x v="1"/>
    <x v="11"/>
    <s v="WYE-WYE"/>
    <s v="13.2 KV"/>
    <x v="1"/>
    <n v="2001340"/>
    <x v="0"/>
    <s v="7.6/13.2"/>
    <n v="1"/>
  </r>
  <r>
    <x v="0"/>
    <n v="213"/>
    <x v="1"/>
    <x v="11"/>
    <s v="WYE-WYE"/>
    <s v="13.2 KV"/>
    <x v="1"/>
    <n v="2001368"/>
    <x v="2"/>
    <s v="7.6/13.2"/>
    <n v="142"/>
  </r>
  <r>
    <x v="0"/>
    <n v="213"/>
    <x v="1"/>
    <x v="11"/>
    <s v="WYE-WYE"/>
    <s v="13.2 KV"/>
    <x v="1"/>
    <n v="2001369"/>
    <x v="6"/>
    <s v="7.6/13.2"/>
    <n v="2"/>
  </r>
  <r>
    <x v="0"/>
    <n v="213"/>
    <x v="1"/>
    <x v="11"/>
    <s v="WYE-WYE"/>
    <s v="13.2 KV"/>
    <x v="5"/>
    <n v="2001368"/>
    <x v="2"/>
    <s v="7.6/13.2"/>
    <n v="6"/>
  </r>
  <r>
    <x v="0"/>
    <n v="213"/>
    <x v="1"/>
    <x v="13"/>
    <s v="DELTA-DELTA"/>
    <s v="13.2 KV"/>
    <x v="1"/>
    <n v="2001368"/>
    <x v="2"/>
    <s v="7.6/13.2"/>
    <n v="2"/>
  </r>
  <r>
    <x v="0"/>
    <n v="213"/>
    <x v="1"/>
    <x v="13"/>
    <s v="DELTA-DELTA"/>
    <s v="13.2 KV"/>
    <x v="1"/>
    <n v="2001370"/>
    <x v="7"/>
    <s v="7.6/13.2"/>
    <n v="6"/>
  </r>
  <r>
    <x v="0"/>
    <n v="213"/>
    <x v="1"/>
    <x v="13"/>
    <s v="DELTA-WYE"/>
    <s v="13.2 KV"/>
    <x v="1"/>
    <n v="2001368"/>
    <x v="2"/>
    <s v="7.6/13.2"/>
    <n v="4"/>
  </r>
  <r>
    <x v="0"/>
    <n v="213"/>
    <x v="1"/>
    <x v="13"/>
    <s v="DELTA-WYE"/>
    <s v="13.2 KV"/>
    <x v="1"/>
    <n v="2001369"/>
    <x v="6"/>
    <s v="7.6/13.2"/>
    <n v="2"/>
  </r>
  <r>
    <x v="0"/>
    <n v="213"/>
    <x v="1"/>
    <x v="13"/>
    <s v="OPEN DELTA"/>
    <s v="13.2 KV"/>
    <x v="1"/>
    <n v="2001365"/>
    <x v="3"/>
    <s v="7.6/13.2"/>
    <n v="34"/>
  </r>
  <r>
    <x v="0"/>
    <n v="213"/>
    <x v="1"/>
    <x v="13"/>
    <s v="OPEN DELTA"/>
    <s v="13.2 KV"/>
    <x v="1"/>
    <n v="2001366"/>
    <x v="4"/>
    <s v="7.6/13.2"/>
    <n v="31"/>
  </r>
  <r>
    <x v="0"/>
    <n v="213"/>
    <x v="1"/>
    <x v="13"/>
    <s v="OPEN DELTA"/>
    <s v="13.2 KV"/>
    <x v="1"/>
    <n v="2001367"/>
    <x v="5"/>
    <s v="7.6/13.2"/>
    <n v="5"/>
  </r>
  <r>
    <x v="0"/>
    <n v="213"/>
    <x v="1"/>
    <x v="13"/>
    <s v="OPEN DELTA"/>
    <s v="13.2 KV"/>
    <x v="1"/>
    <n v="2001368"/>
    <x v="2"/>
    <s v="7.6/13.2"/>
    <n v="464"/>
  </r>
  <r>
    <x v="0"/>
    <n v="213"/>
    <x v="1"/>
    <x v="13"/>
    <s v="OPEN DELTA"/>
    <s v="13.2 KV"/>
    <x v="1"/>
    <n v="2001369"/>
    <x v="6"/>
    <s v="7.6/13.2"/>
    <n v="47"/>
  </r>
  <r>
    <x v="0"/>
    <n v="213"/>
    <x v="1"/>
    <x v="13"/>
    <s v="OPEN DELTA"/>
    <s v="13.2 KV"/>
    <x v="1"/>
    <n v="2001370"/>
    <x v="7"/>
    <s v="7.6/13.2"/>
    <n v="43"/>
  </r>
  <r>
    <x v="0"/>
    <n v="213"/>
    <x v="1"/>
    <x v="13"/>
    <s v="OPEN DELTA"/>
    <s v="13.2 KV"/>
    <x v="1"/>
    <n v="2001371"/>
    <x v="1"/>
    <s v="7.6/13.2"/>
    <n v="5"/>
  </r>
  <r>
    <x v="0"/>
    <n v="213"/>
    <x v="1"/>
    <x v="13"/>
    <s v="OPEN-DELTA"/>
    <s v="13.2 KV"/>
    <x v="1"/>
    <n v="2001368"/>
    <x v="2"/>
    <s v="7.6/13.2"/>
    <n v="2"/>
  </r>
  <r>
    <x v="0"/>
    <n v="213"/>
    <x v="1"/>
    <x v="13"/>
    <s v="OPEN-DELTA"/>
    <s v="13.2 KV"/>
    <x v="1"/>
    <n v="2001369"/>
    <x v="6"/>
    <s v="7.6/13.2"/>
    <n v="1"/>
  </r>
  <r>
    <x v="0"/>
    <n v="213"/>
    <x v="1"/>
    <x v="13"/>
    <s v="SINGLE-PHASE"/>
    <s v="13.2 KV"/>
    <x v="1"/>
    <n v="2001349"/>
    <x v="0"/>
    <s v="7.6/13.2"/>
    <n v="2"/>
  </r>
  <r>
    <x v="0"/>
    <n v="213"/>
    <x v="1"/>
    <x v="13"/>
    <s v="SINGLE-PHASE"/>
    <s v="13.2 KV"/>
    <x v="1"/>
    <n v="2001365"/>
    <x v="3"/>
    <s v="7.6/13.2"/>
    <n v="3"/>
  </r>
  <r>
    <x v="0"/>
    <n v="213"/>
    <x v="1"/>
    <x v="13"/>
    <s v="SINGLE-PHASE"/>
    <s v="13.2 KV"/>
    <x v="1"/>
    <n v="2001366"/>
    <x v="4"/>
    <s v="7.6/13.2"/>
    <n v="3"/>
  </r>
  <r>
    <x v="0"/>
    <n v="213"/>
    <x v="1"/>
    <x v="13"/>
    <s v="SINGLE-PHASE"/>
    <s v="13.2 KV"/>
    <x v="1"/>
    <n v="2001367"/>
    <x v="5"/>
    <s v="7.6/13.2"/>
    <n v="12"/>
  </r>
  <r>
    <x v="0"/>
    <n v="213"/>
    <x v="1"/>
    <x v="13"/>
    <s v="SINGLE-PHASE"/>
    <s v="13.2 KV"/>
    <x v="1"/>
    <n v="2001368"/>
    <x v="2"/>
    <s v="7.6/13.2"/>
    <n v="133"/>
  </r>
  <r>
    <x v="0"/>
    <n v="213"/>
    <x v="1"/>
    <x v="13"/>
    <s v="SINGLE-PHASE"/>
    <s v="13.2 KV"/>
    <x v="1"/>
    <n v="2001369"/>
    <x v="6"/>
    <s v="7.6/13.2"/>
    <n v="18"/>
  </r>
  <r>
    <x v="0"/>
    <n v="213"/>
    <x v="1"/>
    <x v="13"/>
    <s v="SINGLE-PHASE"/>
    <s v="13.2 KV"/>
    <x v="1"/>
    <n v="2001370"/>
    <x v="7"/>
    <s v="7.6/13.2"/>
    <n v="10"/>
  </r>
  <r>
    <x v="0"/>
    <n v="213"/>
    <x v="1"/>
    <x v="13"/>
    <s v="WYE-DELTA"/>
    <s v="13.2 KV"/>
    <x v="1"/>
    <n v="2001364"/>
    <x v="0"/>
    <s v="7.6/13.2"/>
    <n v="1"/>
  </r>
  <r>
    <x v="0"/>
    <n v="213"/>
    <x v="1"/>
    <x v="13"/>
    <s v="WYE-DELTA"/>
    <s v="13.2 KV"/>
    <x v="1"/>
    <n v="2001365"/>
    <x v="3"/>
    <s v="7.6/13.2"/>
    <n v="6"/>
  </r>
  <r>
    <x v="0"/>
    <n v="213"/>
    <x v="1"/>
    <x v="13"/>
    <s v="WYE-DELTA"/>
    <s v="13.2 KV"/>
    <x v="1"/>
    <n v="2001366"/>
    <x v="4"/>
    <s v="7.6/13.2"/>
    <n v="10"/>
  </r>
  <r>
    <x v="0"/>
    <n v="213"/>
    <x v="1"/>
    <x v="13"/>
    <s v="WYE-DELTA"/>
    <s v="13.2 KV"/>
    <x v="1"/>
    <n v="2001367"/>
    <x v="5"/>
    <s v="7.6/13.2"/>
    <n v="29"/>
  </r>
  <r>
    <x v="0"/>
    <n v="213"/>
    <x v="1"/>
    <x v="13"/>
    <s v="WYE-DELTA"/>
    <s v="13.2 KV"/>
    <x v="1"/>
    <n v="2001368"/>
    <x v="2"/>
    <s v="7.6/13.2"/>
    <n v="521"/>
  </r>
  <r>
    <x v="0"/>
    <n v="213"/>
    <x v="1"/>
    <x v="13"/>
    <s v="WYE-DELTA"/>
    <s v="13.2 KV"/>
    <x v="1"/>
    <n v="2001369"/>
    <x v="6"/>
    <s v="7.6/13.2"/>
    <n v="354"/>
  </r>
  <r>
    <x v="0"/>
    <n v="213"/>
    <x v="1"/>
    <x v="13"/>
    <s v="WYE-DELTA"/>
    <s v="13.2 KV"/>
    <x v="1"/>
    <n v="2001370"/>
    <x v="7"/>
    <s v="7.6/13.2"/>
    <n v="166"/>
  </r>
  <r>
    <x v="0"/>
    <n v="213"/>
    <x v="1"/>
    <x v="13"/>
    <s v="WYE-DELTA"/>
    <s v="13.2 KV"/>
    <x v="1"/>
    <n v="2001371"/>
    <x v="1"/>
    <s v="7.6/13.2"/>
    <n v="2"/>
  </r>
  <r>
    <x v="0"/>
    <n v="213"/>
    <x v="1"/>
    <x v="13"/>
    <s v="WYE-DELTA"/>
    <s v="13.2 KV"/>
    <x v="1"/>
    <n v="2001378"/>
    <x v="0"/>
    <s v="7.6/13.2"/>
    <n v="2"/>
  </r>
  <r>
    <x v="0"/>
    <n v="213"/>
    <x v="1"/>
    <x v="13"/>
    <s v="WYE-WYE"/>
    <s v="13.2 KV"/>
    <x v="1"/>
    <n v="2001365"/>
    <x v="3"/>
    <s v="7.6/13.2"/>
    <n v="1"/>
  </r>
  <r>
    <x v="0"/>
    <n v="213"/>
    <x v="1"/>
    <x v="13"/>
    <s v="WYE-WYE"/>
    <s v="13.2 KV"/>
    <x v="1"/>
    <n v="2001368"/>
    <x v="2"/>
    <s v="7.6/13.2"/>
    <n v="174"/>
  </r>
  <r>
    <x v="0"/>
    <n v="213"/>
    <x v="1"/>
    <x v="13"/>
    <s v="WYE-WYE"/>
    <s v="13.2 KV"/>
    <x v="1"/>
    <n v="2001369"/>
    <x v="6"/>
    <s v="7.6/13.2"/>
    <n v="14"/>
  </r>
  <r>
    <x v="0"/>
    <n v="213"/>
    <x v="1"/>
    <x v="13"/>
    <s v="WYE-WYE"/>
    <s v="13.2 KV"/>
    <x v="1"/>
    <n v="2001370"/>
    <x v="7"/>
    <s v="7.6/13.2"/>
    <n v="4"/>
  </r>
  <r>
    <x v="0"/>
    <n v="213"/>
    <x v="1"/>
    <x v="4"/>
    <s v="DELTA-DELTA"/>
    <s v="13.2 KV"/>
    <x v="1"/>
    <n v="2001369"/>
    <x v="6"/>
    <s v="7.6/13.2"/>
    <n v="3"/>
  </r>
  <r>
    <x v="0"/>
    <n v="213"/>
    <x v="1"/>
    <x v="4"/>
    <s v="DELTA-DELTA"/>
    <s v="13.2 KV"/>
    <x v="1"/>
    <n v="2001371"/>
    <x v="1"/>
    <s v="7.6/13.2"/>
    <n v="2"/>
  </r>
  <r>
    <x v="0"/>
    <n v="213"/>
    <x v="1"/>
    <x v="4"/>
    <s v="DELTA-WYE"/>
    <s v="13.2 KV"/>
    <x v="1"/>
    <n v="2001369"/>
    <x v="6"/>
    <s v="7.6/13.2"/>
    <n v="2"/>
  </r>
  <r>
    <x v="0"/>
    <n v="213"/>
    <x v="1"/>
    <x v="4"/>
    <s v="OPEN DELTA"/>
    <s v="13.2 KV"/>
    <x v="1"/>
    <s v="-"/>
    <x v="0"/>
    <s v="7.6/13.2"/>
    <n v="5"/>
  </r>
  <r>
    <x v="0"/>
    <n v="213"/>
    <x v="1"/>
    <x v="4"/>
    <s v="OPEN DELTA"/>
    <s v="13.2 KV"/>
    <x v="1"/>
    <n v="2001346"/>
    <x v="0"/>
    <s v="7.6/13.2"/>
    <n v="1"/>
  </r>
  <r>
    <x v="0"/>
    <n v="213"/>
    <x v="1"/>
    <x v="4"/>
    <s v="OPEN DELTA"/>
    <s v="13.2 KV"/>
    <x v="1"/>
    <n v="2001347"/>
    <x v="0"/>
    <s v="7.6/13.2"/>
    <n v="3"/>
  </r>
  <r>
    <x v="0"/>
    <n v="213"/>
    <x v="1"/>
    <x v="4"/>
    <s v="OPEN DELTA"/>
    <s v="13.2 KV"/>
    <x v="1"/>
    <n v="2001364"/>
    <x v="0"/>
    <s v="7.6/13.2"/>
    <n v="1"/>
  </r>
  <r>
    <x v="0"/>
    <n v="213"/>
    <x v="1"/>
    <x v="4"/>
    <s v="OPEN DELTA"/>
    <s v="13.2 KV"/>
    <x v="1"/>
    <n v="2001365"/>
    <x v="3"/>
    <s v="7.6/13.2"/>
    <n v="37"/>
  </r>
  <r>
    <x v="0"/>
    <n v="213"/>
    <x v="1"/>
    <x v="4"/>
    <s v="OPEN DELTA"/>
    <s v="13.2 KV"/>
    <x v="1"/>
    <n v="2001366"/>
    <x v="4"/>
    <s v="7.6/13.2"/>
    <n v="107"/>
  </r>
  <r>
    <x v="0"/>
    <n v="213"/>
    <x v="1"/>
    <x v="4"/>
    <s v="OPEN DELTA"/>
    <s v="13.2 KV"/>
    <x v="1"/>
    <n v="2001367"/>
    <x v="5"/>
    <s v="7.6/13.2"/>
    <n v="72"/>
  </r>
  <r>
    <x v="0"/>
    <n v="213"/>
    <x v="1"/>
    <x v="4"/>
    <s v="OPEN DELTA"/>
    <s v="13.2 KV"/>
    <x v="1"/>
    <n v="2001368"/>
    <x v="2"/>
    <s v="7.6/13.2"/>
    <n v="16"/>
  </r>
  <r>
    <x v="0"/>
    <n v="213"/>
    <x v="1"/>
    <x v="4"/>
    <s v="OPEN DELTA"/>
    <s v="13.2 KV"/>
    <x v="1"/>
    <n v="2001369"/>
    <x v="6"/>
    <s v="7.6/13.2"/>
    <n v="673"/>
  </r>
  <r>
    <x v="0"/>
    <n v="213"/>
    <x v="1"/>
    <x v="4"/>
    <s v="OPEN DELTA"/>
    <s v="13.2 KV"/>
    <x v="1"/>
    <n v="2001370"/>
    <x v="7"/>
    <s v="7.6/13.2"/>
    <n v="25"/>
  </r>
  <r>
    <x v="0"/>
    <n v="213"/>
    <x v="1"/>
    <x v="4"/>
    <s v="OPEN DELTA"/>
    <s v="13.2 KV"/>
    <x v="1"/>
    <n v="2001371"/>
    <x v="1"/>
    <s v="7.6/13.2"/>
    <n v="3"/>
  </r>
  <r>
    <x v="0"/>
    <n v="213"/>
    <x v="1"/>
    <x v="4"/>
    <s v="OPEN DELTA"/>
    <s v="13.2 KV"/>
    <x v="1"/>
    <n v="2001379"/>
    <x v="9"/>
    <s v="7.6/13.2"/>
    <n v="1"/>
  </r>
  <r>
    <x v="0"/>
    <n v="213"/>
    <x v="1"/>
    <x v="4"/>
    <s v="OPEN-DELTA"/>
    <s v="13.2 KV"/>
    <x v="1"/>
    <n v="2001369"/>
    <x v="6"/>
    <s v="7.6/13.2"/>
    <n v="3"/>
  </r>
  <r>
    <x v="0"/>
    <n v="213"/>
    <x v="1"/>
    <x v="4"/>
    <s v="SINGLE-PHASE"/>
    <s v="13.2 KV"/>
    <x v="1"/>
    <n v="2001338"/>
    <x v="0"/>
    <s v="7.6/13.2"/>
    <n v="3"/>
  </r>
  <r>
    <x v="0"/>
    <n v="213"/>
    <x v="1"/>
    <x v="4"/>
    <s v="SINGLE-PHASE"/>
    <s v="13.2 KV"/>
    <x v="1"/>
    <n v="2001339"/>
    <x v="0"/>
    <s v="7.6/13.2"/>
    <n v="1"/>
  </r>
  <r>
    <x v="0"/>
    <n v="213"/>
    <x v="1"/>
    <x v="4"/>
    <s v="SINGLE-PHASE"/>
    <s v="13.2 KV"/>
    <x v="1"/>
    <n v="2001348"/>
    <x v="0"/>
    <s v="7.6/13.2"/>
    <n v="1"/>
  </r>
  <r>
    <x v="0"/>
    <n v="213"/>
    <x v="1"/>
    <x v="4"/>
    <s v="SINGLE-PHASE"/>
    <s v="13.2 KV"/>
    <x v="1"/>
    <n v="2001365"/>
    <x v="3"/>
    <s v="7.6/13.2"/>
    <n v="1"/>
  </r>
  <r>
    <x v="0"/>
    <n v="213"/>
    <x v="1"/>
    <x v="4"/>
    <s v="SINGLE-PHASE"/>
    <s v="13.2 KV"/>
    <x v="1"/>
    <n v="2001366"/>
    <x v="4"/>
    <s v="7.6/13.2"/>
    <n v="5"/>
  </r>
  <r>
    <x v="0"/>
    <n v="213"/>
    <x v="1"/>
    <x v="4"/>
    <s v="SINGLE-PHASE"/>
    <s v="13.2 KV"/>
    <x v="1"/>
    <n v="2001367"/>
    <x v="5"/>
    <s v="7.6/13.2"/>
    <n v="16"/>
  </r>
  <r>
    <x v="0"/>
    <n v="213"/>
    <x v="1"/>
    <x v="4"/>
    <s v="SINGLE-PHASE"/>
    <s v="13.2 KV"/>
    <x v="1"/>
    <n v="2001368"/>
    <x v="2"/>
    <s v="7.6/13.2"/>
    <n v="9"/>
  </r>
  <r>
    <x v="0"/>
    <n v="213"/>
    <x v="1"/>
    <x v="4"/>
    <s v="SINGLE-PHASE"/>
    <s v="13.2 KV"/>
    <x v="1"/>
    <n v="2001369"/>
    <x v="6"/>
    <s v="7.6/13.2"/>
    <n v="101"/>
  </r>
  <r>
    <x v="0"/>
    <n v="213"/>
    <x v="1"/>
    <x v="4"/>
    <s v="SINGLE-PHASE"/>
    <s v="13.2 KV"/>
    <x v="1"/>
    <n v="2001370"/>
    <x v="7"/>
    <s v="7.6/13.2"/>
    <n v="16"/>
  </r>
  <r>
    <x v="0"/>
    <n v="213"/>
    <x v="1"/>
    <x v="4"/>
    <s v="SINGLE-PHASE"/>
    <s v="13.2 KV"/>
    <x v="1"/>
    <n v="2001371"/>
    <x v="1"/>
    <s v="7.6/13.2"/>
    <n v="4"/>
  </r>
  <r>
    <x v="0"/>
    <n v="213"/>
    <x v="1"/>
    <x v="4"/>
    <s v="WYE-DELTA"/>
    <s v="13.2 KV"/>
    <x v="3"/>
    <n v="2001366"/>
    <x v="4"/>
    <s v="7.6/13.2"/>
    <n v="1"/>
  </r>
  <r>
    <x v="0"/>
    <n v="213"/>
    <x v="1"/>
    <x v="4"/>
    <s v="WYE-DELTA"/>
    <s v="13.2 KV"/>
    <x v="3"/>
    <n v="2001368"/>
    <x v="2"/>
    <s v="7.6/13.2"/>
    <n v="1"/>
  </r>
  <r>
    <x v="0"/>
    <n v="213"/>
    <x v="1"/>
    <x v="4"/>
    <s v="WYE-DELTA"/>
    <s v="13.2 KV"/>
    <x v="3"/>
    <n v="2001369"/>
    <x v="6"/>
    <s v="7.6/13.2"/>
    <n v="4"/>
  </r>
  <r>
    <x v="0"/>
    <n v="213"/>
    <x v="1"/>
    <x v="4"/>
    <s v="WYE-DELTA"/>
    <s v="13.2 KV"/>
    <x v="1"/>
    <s v="-"/>
    <x v="0"/>
    <s v="7.6/13.2"/>
    <n v="2"/>
  </r>
  <r>
    <x v="0"/>
    <n v="213"/>
    <x v="1"/>
    <x v="4"/>
    <s v="WYE-DELTA"/>
    <s v="13.2 KV"/>
    <x v="1"/>
    <n v="2001339"/>
    <x v="0"/>
    <s v="7.6/13.2"/>
    <n v="1"/>
  </r>
  <r>
    <x v="0"/>
    <n v="213"/>
    <x v="1"/>
    <x v="4"/>
    <s v="WYE-DELTA"/>
    <s v="13.2 KV"/>
    <x v="1"/>
    <n v="2001349"/>
    <x v="0"/>
    <s v="7.6/13.2"/>
    <n v="2"/>
  </r>
  <r>
    <x v="0"/>
    <n v="213"/>
    <x v="1"/>
    <x v="4"/>
    <s v="WYE-DELTA"/>
    <s v="13.2 KV"/>
    <x v="1"/>
    <n v="2001365"/>
    <x v="3"/>
    <s v="7.6/13.2"/>
    <n v="4"/>
  </r>
  <r>
    <x v="0"/>
    <n v="213"/>
    <x v="1"/>
    <x v="4"/>
    <s v="WYE-DELTA"/>
    <s v="13.2 KV"/>
    <x v="1"/>
    <n v="2001366"/>
    <x v="4"/>
    <s v="7.6/13.2"/>
    <n v="19"/>
  </r>
  <r>
    <x v="0"/>
    <n v="213"/>
    <x v="1"/>
    <x v="4"/>
    <s v="WYE-DELTA"/>
    <s v="13.2 KV"/>
    <x v="1"/>
    <n v="2001367"/>
    <x v="5"/>
    <s v="7.6/13.2"/>
    <n v="112"/>
  </r>
  <r>
    <x v="0"/>
    <n v="213"/>
    <x v="1"/>
    <x v="4"/>
    <s v="WYE-DELTA"/>
    <s v="13.2 KV"/>
    <x v="1"/>
    <n v="2001368"/>
    <x v="2"/>
    <s v="7.6/13.2"/>
    <n v="171"/>
  </r>
  <r>
    <x v="0"/>
    <n v="213"/>
    <x v="1"/>
    <x v="4"/>
    <s v="WYE-DELTA"/>
    <s v="13.2 KV"/>
    <x v="1"/>
    <n v="2001369"/>
    <x v="6"/>
    <s v="7.6/13.2"/>
    <n v="787"/>
  </r>
  <r>
    <x v="0"/>
    <n v="213"/>
    <x v="1"/>
    <x v="4"/>
    <s v="WYE-DELTA"/>
    <s v="13.2 KV"/>
    <x v="1"/>
    <n v="2001370"/>
    <x v="7"/>
    <s v="7.6/13.2"/>
    <n v="268"/>
  </r>
  <r>
    <x v="0"/>
    <n v="213"/>
    <x v="1"/>
    <x v="4"/>
    <s v="WYE-DELTA"/>
    <s v="13.2 KV"/>
    <x v="1"/>
    <n v="2001371"/>
    <x v="1"/>
    <s v="7.6/13.2"/>
    <n v="70"/>
  </r>
  <r>
    <x v="0"/>
    <n v="213"/>
    <x v="1"/>
    <x v="4"/>
    <s v="WYE-DELTA"/>
    <s v="13.2 KV"/>
    <x v="6"/>
    <n v="2001367"/>
    <x v="5"/>
    <s v="7.6/13.2"/>
    <n v="1"/>
  </r>
  <r>
    <x v="0"/>
    <n v="213"/>
    <x v="1"/>
    <x v="4"/>
    <s v="WYE-DELTA"/>
    <s v="13.2 KV"/>
    <x v="5"/>
    <n v="2001367"/>
    <x v="5"/>
    <s v="7.6/13.2"/>
    <n v="1"/>
  </r>
  <r>
    <x v="0"/>
    <n v="213"/>
    <x v="1"/>
    <x v="4"/>
    <s v="WYE-DELTA"/>
    <s v="13.2 KV"/>
    <x v="5"/>
    <n v="2001368"/>
    <x v="2"/>
    <s v="7.6/13.2"/>
    <n v="1"/>
  </r>
  <r>
    <x v="0"/>
    <n v="213"/>
    <x v="1"/>
    <x v="4"/>
    <s v="WYE-WYE"/>
    <s v="13.2 KV"/>
    <x v="3"/>
    <n v="2001341"/>
    <x v="0"/>
    <s v="7.6/13.2"/>
    <n v="4"/>
  </r>
  <r>
    <x v="0"/>
    <n v="213"/>
    <x v="1"/>
    <x v="4"/>
    <s v="WYE-WYE"/>
    <s v="13.2 KV"/>
    <x v="3"/>
    <n v="2001369"/>
    <x v="6"/>
    <s v="7.6/13.2"/>
    <n v="20"/>
  </r>
  <r>
    <x v="0"/>
    <n v="213"/>
    <x v="1"/>
    <x v="4"/>
    <s v="WYE-WYE"/>
    <s v="13.2 KV"/>
    <x v="1"/>
    <n v="2001366"/>
    <x v="4"/>
    <s v="7.6/13.2"/>
    <n v="1"/>
  </r>
  <r>
    <x v="0"/>
    <n v="213"/>
    <x v="1"/>
    <x v="4"/>
    <s v="WYE-WYE"/>
    <s v="13.2 KV"/>
    <x v="1"/>
    <n v="2001369"/>
    <x v="6"/>
    <s v="7.6/13.2"/>
    <n v="179"/>
  </r>
  <r>
    <x v="0"/>
    <n v="213"/>
    <x v="1"/>
    <x v="4"/>
    <s v="WYE-WYE"/>
    <s v="13.2 KV"/>
    <x v="1"/>
    <n v="2001370"/>
    <x v="7"/>
    <s v="7.6/13.2"/>
    <n v="2"/>
  </r>
  <r>
    <x v="0"/>
    <n v="213"/>
    <x v="1"/>
    <x v="4"/>
    <s v="WYE-WYE"/>
    <s v="13.2 KV"/>
    <x v="5"/>
    <n v="2001369"/>
    <x v="6"/>
    <s v="7.6/13.2"/>
    <n v="15"/>
  </r>
  <r>
    <x v="0"/>
    <n v="213"/>
    <x v="1"/>
    <x v="4"/>
    <s v="WYE-WYE"/>
    <s v="13.2 KV"/>
    <x v="5"/>
    <n v="2001427"/>
    <x v="0"/>
    <s v="7.6/13.2"/>
    <n v="1"/>
  </r>
  <r>
    <x v="0"/>
    <n v="213"/>
    <x v="1"/>
    <x v="12"/>
    <s v="DELTA-DELTA"/>
    <s v="13.2 KV"/>
    <x v="1"/>
    <n v="2001370"/>
    <x v="7"/>
    <s v="7.6/13.2"/>
    <n v="4"/>
  </r>
  <r>
    <x v="0"/>
    <n v="213"/>
    <x v="1"/>
    <x v="12"/>
    <s v="OPEN DELTA"/>
    <s v="13.2 KV"/>
    <x v="1"/>
    <s v="-"/>
    <x v="0"/>
    <s v="7.6/13.2"/>
    <n v="3"/>
  </r>
  <r>
    <x v="0"/>
    <n v="213"/>
    <x v="1"/>
    <x v="12"/>
    <s v="OPEN DELTA"/>
    <s v="13.2 KV"/>
    <x v="1"/>
    <n v="2001365"/>
    <x v="3"/>
    <s v="7.6/13.2"/>
    <n v="13"/>
  </r>
  <r>
    <x v="0"/>
    <n v="213"/>
    <x v="1"/>
    <x v="12"/>
    <s v="OPEN DELTA"/>
    <s v="13.2 KV"/>
    <x v="1"/>
    <n v="2001366"/>
    <x v="4"/>
    <s v="7.6/13.2"/>
    <n v="16"/>
  </r>
  <r>
    <x v="0"/>
    <n v="213"/>
    <x v="1"/>
    <x v="12"/>
    <s v="OPEN DELTA"/>
    <s v="13.2 KV"/>
    <x v="1"/>
    <n v="2001367"/>
    <x v="5"/>
    <s v="7.6/13.2"/>
    <n v="30"/>
  </r>
  <r>
    <x v="0"/>
    <n v="213"/>
    <x v="1"/>
    <x v="12"/>
    <s v="OPEN DELTA"/>
    <s v="13.2 KV"/>
    <x v="1"/>
    <n v="2001368"/>
    <x v="2"/>
    <s v="7.6/13.2"/>
    <n v="13"/>
  </r>
  <r>
    <x v="0"/>
    <n v="213"/>
    <x v="1"/>
    <x v="12"/>
    <s v="OPEN DELTA"/>
    <s v="13.2 KV"/>
    <x v="1"/>
    <n v="2001369"/>
    <x v="6"/>
    <s v="7.6/13.2"/>
    <n v="10"/>
  </r>
  <r>
    <x v="0"/>
    <n v="213"/>
    <x v="1"/>
    <x v="12"/>
    <s v="OPEN DELTA"/>
    <s v="13.2 KV"/>
    <x v="1"/>
    <n v="2001370"/>
    <x v="7"/>
    <s v="7.6/13.2"/>
    <n v="224"/>
  </r>
  <r>
    <x v="0"/>
    <n v="213"/>
    <x v="1"/>
    <x v="12"/>
    <s v="OPEN DELTA"/>
    <s v="13.2 KV"/>
    <x v="1"/>
    <n v="2001371"/>
    <x v="1"/>
    <s v="7.6/13.2"/>
    <n v="2"/>
  </r>
  <r>
    <x v="0"/>
    <n v="213"/>
    <x v="1"/>
    <x v="12"/>
    <s v="OPEN-DELTA"/>
    <s v="13.2 KV"/>
    <x v="1"/>
    <n v="2001365"/>
    <x v="3"/>
    <s v="7.6/13.2"/>
    <n v="1"/>
  </r>
  <r>
    <x v="0"/>
    <n v="213"/>
    <x v="1"/>
    <x v="12"/>
    <s v="OPEN-DELTA"/>
    <s v="13.2 KV"/>
    <x v="1"/>
    <n v="2001368"/>
    <x v="2"/>
    <s v="7.6/13.2"/>
    <n v="1"/>
  </r>
  <r>
    <x v="0"/>
    <n v="213"/>
    <x v="1"/>
    <x v="12"/>
    <s v="SINGLE-PHASE"/>
    <s v="13.2 KV"/>
    <x v="1"/>
    <n v="2001365"/>
    <x v="3"/>
    <s v="7.6/13.2"/>
    <n v="1"/>
  </r>
  <r>
    <x v="0"/>
    <n v="213"/>
    <x v="1"/>
    <x v="12"/>
    <s v="SINGLE-PHASE"/>
    <s v="13.2 KV"/>
    <x v="1"/>
    <n v="2001366"/>
    <x v="4"/>
    <s v="7.6/13.2"/>
    <n v="1"/>
  </r>
  <r>
    <x v="0"/>
    <n v="213"/>
    <x v="1"/>
    <x v="12"/>
    <s v="SINGLE-PHASE"/>
    <s v="13.2 KV"/>
    <x v="1"/>
    <n v="2001368"/>
    <x v="2"/>
    <s v="7.6/13.2"/>
    <n v="5"/>
  </r>
  <r>
    <x v="0"/>
    <n v="213"/>
    <x v="1"/>
    <x v="12"/>
    <s v="SINGLE-PHASE"/>
    <s v="13.2 KV"/>
    <x v="1"/>
    <n v="2001369"/>
    <x v="6"/>
    <s v="7.6/13.2"/>
    <n v="8"/>
  </r>
  <r>
    <x v="0"/>
    <n v="213"/>
    <x v="1"/>
    <x v="12"/>
    <s v="SINGLE-PHASE"/>
    <s v="13.2 KV"/>
    <x v="1"/>
    <n v="2001370"/>
    <x v="7"/>
    <s v="7.6/13.2"/>
    <n v="57"/>
  </r>
  <r>
    <x v="0"/>
    <n v="213"/>
    <x v="1"/>
    <x v="12"/>
    <s v="SINGLE-PHASE"/>
    <s v="13.2 KV"/>
    <x v="1"/>
    <n v="2001371"/>
    <x v="1"/>
    <s v="7.6/13.2"/>
    <n v="2"/>
  </r>
  <r>
    <x v="0"/>
    <n v="213"/>
    <x v="1"/>
    <x v="12"/>
    <s v="WYE-DELTA"/>
    <s v="13.2 KV"/>
    <x v="3"/>
    <n v="2001368"/>
    <x v="2"/>
    <s v="7.6/13.2"/>
    <n v="1"/>
  </r>
  <r>
    <x v="0"/>
    <n v="213"/>
    <x v="1"/>
    <x v="12"/>
    <s v="WYE-DELTA"/>
    <s v="13.2 KV"/>
    <x v="3"/>
    <n v="2001369"/>
    <x v="6"/>
    <s v="7.6/13.2"/>
    <n v="2"/>
  </r>
  <r>
    <x v="0"/>
    <n v="213"/>
    <x v="1"/>
    <x v="12"/>
    <s v="WYE-DELTA"/>
    <s v="13.2 KV"/>
    <x v="3"/>
    <n v="2001370"/>
    <x v="7"/>
    <s v="7.6/13.2"/>
    <n v="2"/>
  </r>
  <r>
    <x v="0"/>
    <n v="213"/>
    <x v="1"/>
    <x v="12"/>
    <s v="WYE-DELTA"/>
    <s v="13.2 KV"/>
    <x v="1"/>
    <s v="-"/>
    <x v="0"/>
    <s v="7.6/13.2"/>
    <n v="3"/>
  </r>
  <r>
    <x v="0"/>
    <n v="213"/>
    <x v="1"/>
    <x v="12"/>
    <s v="WYE-DELTA"/>
    <s v="13.2 KV"/>
    <x v="1"/>
    <n v="2001366"/>
    <x v="4"/>
    <s v="7.6/13.2"/>
    <n v="2"/>
  </r>
  <r>
    <x v="0"/>
    <n v="213"/>
    <x v="1"/>
    <x v="12"/>
    <s v="WYE-DELTA"/>
    <s v="13.2 KV"/>
    <x v="1"/>
    <n v="2001367"/>
    <x v="5"/>
    <s v="7.6/13.2"/>
    <n v="13"/>
  </r>
  <r>
    <x v="0"/>
    <n v="213"/>
    <x v="1"/>
    <x v="12"/>
    <s v="WYE-DELTA"/>
    <s v="13.2 KV"/>
    <x v="1"/>
    <n v="2001368"/>
    <x v="2"/>
    <s v="7.6/13.2"/>
    <n v="75"/>
  </r>
  <r>
    <x v="0"/>
    <n v="213"/>
    <x v="1"/>
    <x v="12"/>
    <s v="WYE-DELTA"/>
    <s v="13.2 KV"/>
    <x v="1"/>
    <n v="2001369"/>
    <x v="6"/>
    <s v="7.6/13.2"/>
    <n v="113"/>
  </r>
  <r>
    <x v="0"/>
    <n v="213"/>
    <x v="1"/>
    <x v="12"/>
    <s v="WYE-DELTA"/>
    <s v="13.2 KV"/>
    <x v="1"/>
    <n v="2001370"/>
    <x v="7"/>
    <s v="7.6/13.2"/>
    <n v="419"/>
  </r>
  <r>
    <x v="0"/>
    <n v="213"/>
    <x v="1"/>
    <x v="12"/>
    <s v="WYE-DELTA"/>
    <s v="13.2 KV"/>
    <x v="1"/>
    <n v="2001371"/>
    <x v="1"/>
    <s v="7.6/13.2"/>
    <n v="122"/>
  </r>
  <r>
    <x v="0"/>
    <n v="213"/>
    <x v="1"/>
    <x v="12"/>
    <s v="WYE-DELTA"/>
    <s v="13.2 KV"/>
    <x v="1"/>
    <n v="2001375"/>
    <x v="0"/>
    <s v="7.6/13.2"/>
    <n v="1"/>
  </r>
  <r>
    <x v="0"/>
    <n v="213"/>
    <x v="1"/>
    <x v="12"/>
    <s v="WYE-DELTA"/>
    <s v="13.2 KV"/>
    <x v="1"/>
    <n v="2001379"/>
    <x v="9"/>
    <s v="7.6/13.2"/>
    <n v="2"/>
  </r>
  <r>
    <x v="0"/>
    <n v="213"/>
    <x v="1"/>
    <x v="12"/>
    <s v="WYE-DELTA"/>
    <s v="13.2 KV"/>
    <x v="5"/>
    <n v="2001370"/>
    <x v="7"/>
    <s v="7.6/13.2"/>
    <n v="6"/>
  </r>
  <r>
    <x v="0"/>
    <n v="213"/>
    <x v="1"/>
    <x v="12"/>
    <s v="WYE-WYE"/>
    <s v="13.2 KV"/>
    <x v="3"/>
    <n v="2001370"/>
    <x v="7"/>
    <s v="7.6/13.2"/>
    <n v="10"/>
  </r>
  <r>
    <x v="0"/>
    <n v="213"/>
    <x v="1"/>
    <x v="12"/>
    <s v="WYE-WYE"/>
    <s v="13.2 KV"/>
    <x v="1"/>
    <s v="-"/>
    <x v="0"/>
    <s v="7.6/13.2"/>
    <n v="2"/>
  </r>
  <r>
    <x v="0"/>
    <n v="213"/>
    <x v="1"/>
    <x v="12"/>
    <s v="WYE-WYE"/>
    <s v="13.2 KV"/>
    <x v="1"/>
    <n v="2001367"/>
    <x v="5"/>
    <s v="7.6/13.2"/>
    <n v="1"/>
  </r>
  <r>
    <x v="0"/>
    <n v="213"/>
    <x v="1"/>
    <x v="12"/>
    <s v="WYE-WYE"/>
    <s v="13.2 KV"/>
    <x v="1"/>
    <n v="2001368"/>
    <x v="2"/>
    <s v="7.6/13.2"/>
    <n v="1"/>
  </r>
  <r>
    <x v="0"/>
    <n v="213"/>
    <x v="1"/>
    <x v="12"/>
    <s v="WYE-WYE"/>
    <s v="13.2 KV"/>
    <x v="1"/>
    <n v="2001369"/>
    <x v="6"/>
    <s v="7.6/13.2"/>
    <n v="2"/>
  </r>
  <r>
    <x v="0"/>
    <n v="213"/>
    <x v="1"/>
    <x v="12"/>
    <s v="WYE-WYE"/>
    <s v="13.2 KV"/>
    <x v="1"/>
    <n v="2001370"/>
    <x v="7"/>
    <s v="7.6/13.2"/>
    <n v="113"/>
  </r>
  <r>
    <x v="0"/>
    <n v="213"/>
    <x v="1"/>
    <x v="12"/>
    <s v="WYE-WYE"/>
    <s v="13.2 KV"/>
    <x v="5"/>
    <s v="-"/>
    <x v="0"/>
    <s v="7.6/13.2"/>
    <n v="2"/>
  </r>
  <r>
    <x v="0"/>
    <n v="213"/>
    <x v="1"/>
    <x v="12"/>
    <s v="WYE-WYE"/>
    <s v="13.2 KV"/>
    <x v="5"/>
    <n v="2001370"/>
    <x v="7"/>
    <s v="7.6/13.2"/>
    <n v="4"/>
  </r>
  <r>
    <x v="0"/>
    <n v="213"/>
    <x v="1"/>
    <x v="14"/>
    <s v="DELTA-DELTA"/>
    <s v="13.2 KV"/>
    <x v="1"/>
    <n v="2001371"/>
    <x v="1"/>
    <s v="7.6/13.2"/>
    <n v="1"/>
  </r>
  <r>
    <x v="0"/>
    <n v="213"/>
    <x v="1"/>
    <x v="14"/>
    <s v="OPEN DELTA"/>
    <s v="13.2 KV"/>
    <x v="1"/>
    <n v="2001365"/>
    <x v="3"/>
    <s v="7.6/13.2"/>
    <n v="2"/>
  </r>
  <r>
    <x v="0"/>
    <n v="213"/>
    <x v="1"/>
    <x v="14"/>
    <s v="OPEN DELTA"/>
    <s v="13.2 KV"/>
    <x v="1"/>
    <n v="2001366"/>
    <x v="4"/>
    <s v="7.6/13.2"/>
    <n v="3"/>
  </r>
  <r>
    <x v="0"/>
    <n v="213"/>
    <x v="1"/>
    <x v="14"/>
    <s v="OPEN DELTA"/>
    <s v="13.2 KV"/>
    <x v="1"/>
    <n v="2001367"/>
    <x v="5"/>
    <s v="7.6/13.2"/>
    <n v="9"/>
  </r>
  <r>
    <x v="0"/>
    <n v="213"/>
    <x v="1"/>
    <x v="14"/>
    <s v="OPEN DELTA"/>
    <s v="13.2 KV"/>
    <x v="1"/>
    <n v="2001368"/>
    <x v="2"/>
    <s v="7.6/13.2"/>
    <n v="6"/>
  </r>
  <r>
    <x v="0"/>
    <n v="213"/>
    <x v="1"/>
    <x v="14"/>
    <s v="OPEN DELTA"/>
    <s v="13.2 KV"/>
    <x v="1"/>
    <n v="2001369"/>
    <x v="6"/>
    <s v="7.6/13.2"/>
    <n v="9"/>
  </r>
  <r>
    <x v="0"/>
    <n v="213"/>
    <x v="1"/>
    <x v="14"/>
    <s v="OPEN DELTA"/>
    <s v="13.2 KV"/>
    <x v="1"/>
    <n v="2001370"/>
    <x v="7"/>
    <s v="7.6/13.2"/>
    <n v="1"/>
  </r>
  <r>
    <x v="0"/>
    <n v="213"/>
    <x v="1"/>
    <x v="14"/>
    <s v="OPEN DELTA"/>
    <s v="13.2 KV"/>
    <x v="1"/>
    <n v="2001371"/>
    <x v="1"/>
    <s v="7.6/13.2"/>
    <n v="39"/>
  </r>
  <r>
    <x v="0"/>
    <n v="213"/>
    <x v="1"/>
    <x v="14"/>
    <s v="SINGLE-PHASE"/>
    <s v="13.2 KV"/>
    <x v="1"/>
    <n v="2001370"/>
    <x v="7"/>
    <s v="7.6/13.2"/>
    <n v="8"/>
  </r>
  <r>
    <x v="0"/>
    <n v="213"/>
    <x v="1"/>
    <x v="14"/>
    <s v="SINGLE-PHASE"/>
    <s v="13.2 KV"/>
    <x v="1"/>
    <n v="2001371"/>
    <x v="1"/>
    <s v="7.6/13.2"/>
    <n v="17"/>
  </r>
  <r>
    <x v="0"/>
    <n v="213"/>
    <x v="1"/>
    <x v="14"/>
    <s v="WYE-DELTA"/>
    <s v="13.2 KV"/>
    <x v="3"/>
    <n v="2001370"/>
    <x v="7"/>
    <s v="7.6/13.2"/>
    <n v="1"/>
  </r>
  <r>
    <x v="0"/>
    <n v="213"/>
    <x v="1"/>
    <x v="14"/>
    <s v="WYE-DELTA"/>
    <s v="13.2 KV"/>
    <x v="1"/>
    <s v="-"/>
    <x v="0"/>
    <s v="7.6/13.2"/>
    <n v="7"/>
  </r>
  <r>
    <x v="0"/>
    <n v="213"/>
    <x v="1"/>
    <x v="14"/>
    <s v="WYE-DELTA"/>
    <s v="13.2 KV"/>
    <x v="1"/>
    <n v="2001368"/>
    <x v="2"/>
    <s v="7.6/13.2"/>
    <n v="4"/>
  </r>
  <r>
    <x v="0"/>
    <n v="213"/>
    <x v="1"/>
    <x v="14"/>
    <s v="WYE-DELTA"/>
    <s v="13.2 KV"/>
    <x v="1"/>
    <n v="2001369"/>
    <x v="6"/>
    <s v="7.6/13.2"/>
    <n v="27"/>
  </r>
  <r>
    <x v="0"/>
    <n v="213"/>
    <x v="1"/>
    <x v="14"/>
    <s v="WYE-DELTA"/>
    <s v="13.2 KV"/>
    <x v="1"/>
    <n v="2001370"/>
    <x v="7"/>
    <s v="7.6/13.2"/>
    <n v="60"/>
  </r>
  <r>
    <x v="0"/>
    <n v="213"/>
    <x v="1"/>
    <x v="14"/>
    <s v="WYE-DELTA"/>
    <s v="13.2 KV"/>
    <x v="1"/>
    <n v="2001371"/>
    <x v="1"/>
    <s v="7.6/13.2"/>
    <n v="181"/>
  </r>
  <r>
    <x v="0"/>
    <n v="213"/>
    <x v="1"/>
    <x v="14"/>
    <s v="WYE-DELTA"/>
    <s v="13.2 KV"/>
    <x v="1"/>
    <n v="2001379"/>
    <x v="9"/>
    <s v="7.6/13.2"/>
    <n v="23"/>
  </r>
  <r>
    <x v="0"/>
    <n v="213"/>
    <x v="1"/>
    <x v="14"/>
    <s v="WYE-DELTA"/>
    <s v="13.2 KV"/>
    <x v="5"/>
    <n v="2001370"/>
    <x v="7"/>
    <s v="7.6/13.2"/>
    <n v="3"/>
  </r>
  <r>
    <x v="0"/>
    <n v="213"/>
    <x v="1"/>
    <x v="14"/>
    <s v="WYE-DELTA"/>
    <s v="13.2 KV"/>
    <x v="5"/>
    <n v="2001371"/>
    <x v="1"/>
    <s v="7.6/13.2"/>
    <n v="2"/>
  </r>
  <r>
    <x v="0"/>
    <n v="213"/>
    <x v="1"/>
    <x v="14"/>
    <s v="WYE-DELTA"/>
    <s v="13.2 KV"/>
    <x v="5"/>
    <n v="2001429"/>
    <x v="0"/>
    <s v="7.6/13.2"/>
    <n v="1"/>
  </r>
  <r>
    <x v="0"/>
    <n v="213"/>
    <x v="1"/>
    <x v="14"/>
    <s v="WYE-WYE"/>
    <s v="13.2 KV"/>
    <x v="3"/>
    <n v="2001371"/>
    <x v="1"/>
    <s v="7.6/13.2"/>
    <n v="3"/>
  </r>
  <r>
    <x v="0"/>
    <n v="213"/>
    <x v="1"/>
    <x v="14"/>
    <s v="WYE-WYE"/>
    <s v="13.2 KV"/>
    <x v="1"/>
    <n v="2001370"/>
    <x v="7"/>
    <s v="7.6/13.2"/>
    <n v="1"/>
  </r>
  <r>
    <x v="0"/>
    <n v="213"/>
    <x v="1"/>
    <x v="14"/>
    <s v="WYE-WYE"/>
    <s v="13.2 KV"/>
    <x v="1"/>
    <n v="2001371"/>
    <x v="1"/>
    <s v="7.6/13.2"/>
    <n v="71"/>
  </r>
  <r>
    <x v="0"/>
    <n v="213"/>
    <x v="1"/>
    <x v="14"/>
    <s v="WYE-WYE"/>
    <s v="13.2 KV"/>
    <x v="1"/>
    <n v="2001379"/>
    <x v="9"/>
    <s v="7.6/13.2"/>
    <n v="2"/>
  </r>
  <r>
    <x v="0"/>
    <n v="213"/>
    <x v="1"/>
    <x v="15"/>
    <s v="WYE-DELTA"/>
    <s v="13.2 KV"/>
    <x v="1"/>
    <s v="-"/>
    <x v="0"/>
    <s v="7.6/13.2"/>
    <n v="6"/>
  </r>
  <r>
    <x v="0"/>
    <n v="213"/>
    <x v="1"/>
    <x v="15"/>
    <s v="WYE-DELTA"/>
    <s v="13.2 KV"/>
    <x v="1"/>
    <n v="2001370"/>
    <x v="7"/>
    <s v="7.6/13.2"/>
    <n v="1"/>
  </r>
  <r>
    <x v="0"/>
    <n v="213"/>
    <x v="1"/>
    <x v="15"/>
    <s v="WYE-DELTA"/>
    <s v="13.2 KV"/>
    <x v="1"/>
    <n v="2001371"/>
    <x v="1"/>
    <s v="7.6/13.2"/>
    <n v="5"/>
  </r>
  <r>
    <x v="0"/>
    <n v="213"/>
    <x v="1"/>
    <x v="15"/>
    <s v="WYE-DELTA"/>
    <s v="13.2 KV"/>
    <x v="1"/>
    <n v="2001380"/>
    <x v="8"/>
    <s v="7.6/13.2"/>
    <n v="1"/>
  </r>
  <r>
    <x v="0"/>
    <n v="213"/>
    <x v="1"/>
    <x v="15"/>
    <s v="WYE-DELTA"/>
    <s v="13.2 KV"/>
    <x v="5"/>
    <n v="2001371"/>
    <x v="1"/>
    <s v="7.6/13.2"/>
    <n v="1"/>
  </r>
  <r>
    <x v="0"/>
    <n v="213"/>
    <x v="1"/>
    <x v="15"/>
    <s v="WYE-WYE"/>
    <s v="13.2 KV"/>
    <x v="3"/>
    <s v="-"/>
    <x v="0"/>
    <s v="7.6/13.2"/>
    <n v="1"/>
  </r>
  <r>
    <x v="0"/>
    <n v="213"/>
    <x v="1"/>
    <x v="15"/>
    <s v="WYE-WYE"/>
    <s v="13.2 KV"/>
    <x v="1"/>
    <s v="-"/>
    <x v="0"/>
    <s v="7.6/13.2"/>
    <n v="10"/>
  </r>
  <r>
    <x v="0"/>
    <n v="213"/>
    <x v="1"/>
    <x v="17"/>
    <s v="WYE-DELTA"/>
    <s v="13.2 KV"/>
    <x v="1"/>
    <n v="2001368"/>
    <x v="2"/>
    <s v="7.6/13.2"/>
    <n v="1"/>
  </r>
  <r>
    <x v="0"/>
    <n v="213"/>
    <x v="4"/>
    <x v="1"/>
    <s v="OPEN DELTA"/>
    <s v="13.2 KV"/>
    <x v="1"/>
    <n v="2001368"/>
    <x v="2"/>
    <s v="7.6/13.2"/>
    <n v="1"/>
  </r>
  <r>
    <x v="0"/>
    <n v="213"/>
    <x v="4"/>
    <x v="1"/>
    <s v="SINGLE-PHASE"/>
    <s v="13.2 KV"/>
    <x v="1"/>
    <n v="2001367"/>
    <x v="5"/>
    <s v="7.6/13.2"/>
    <n v="2"/>
  </r>
  <r>
    <x v="0"/>
    <n v="213"/>
    <x v="4"/>
    <x v="1"/>
    <s v="WYE-DELTA"/>
    <s v="13.2 KV"/>
    <x v="1"/>
    <n v="2001365"/>
    <x v="3"/>
    <s v="7.6/13.2"/>
    <n v="2"/>
  </r>
  <r>
    <x v="0"/>
    <n v="213"/>
    <x v="4"/>
    <x v="2"/>
    <s v="OPEN DELTA"/>
    <s v="13.2 KV"/>
    <x v="1"/>
    <n v="2001368"/>
    <x v="2"/>
    <s v="7.6/13.2"/>
    <n v="2"/>
  </r>
  <r>
    <x v="0"/>
    <n v="213"/>
    <x v="4"/>
    <x v="2"/>
    <s v="WYE-DELTA"/>
    <s v="13.2 KV"/>
    <x v="1"/>
    <n v="2001367"/>
    <x v="5"/>
    <s v="7.6/13.2"/>
    <n v="2"/>
  </r>
  <r>
    <x v="0"/>
    <n v="213"/>
    <x v="4"/>
    <x v="2"/>
    <s v="WYE-WYE"/>
    <s v="13.2 KV"/>
    <x v="1"/>
    <n v="2001366"/>
    <x v="4"/>
    <s v="7.6/13.2"/>
    <n v="6"/>
  </r>
  <r>
    <x v="0"/>
    <n v="213"/>
    <x v="4"/>
    <x v="3"/>
    <s v="DELTA-WYE"/>
    <s v="13.2 KV"/>
    <x v="1"/>
    <n v="2001368"/>
    <x v="2"/>
    <s v="7.6/13.2"/>
    <n v="4"/>
  </r>
  <r>
    <x v="0"/>
    <n v="213"/>
    <x v="4"/>
    <x v="3"/>
    <s v="OPEN DELTA"/>
    <s v="13.2 KV"/>
    <x v="1"/>
    <n v="2001367"/>
    <x v="5"/>
    <s v="7.6/13.2"/>
    <n v="1"/>
  </r>
  <r>
    <x v="0"/>
    <n v="213"/>
    <x v="4"/>
    <x v="3"/>
    <s v="SINGLE-PHASE"/>
    <s v="13.2 KV"/>
    <x v="1"/>
    <n v="2001367"/>
    <x v="5"/>
    <s v="7.6/13.2"/>
    <n v="5"/>
  </r>
  <r>
    <x v="0"/>
    <n v="213"/>
    <x v="4"/>
    <x v="3"/>
    <s v="WYE-DELTA"/>
    <s v="13.2 KV"/>
    <x v="1"/>
    <n v="2001365"/>
    <x v="3"/>
    <s v="7.6/13.2"/>
    <n v="1"/>
  </r>
  <r>
    <x v="0"/>
    <n v="213"/>
    <x v="4"/>
    <x v="3"/>
    <s v="WYE-DELTA"/>
    <s v="13.2 KV"/>
    <x v="1"/>
    <n v="2001367"/>
    <x v="5"/>
    <s v="7.6/13.2"/>
    <n v="3"/>
  </r>
  <r>
    <x v="0"/>
    <n v="213"/>
    <x v="4"/>
    <x v="3"/>
    <s v="WYE-WYE"/>
    <s v="13.2 KV"/>
    <x v="1"/>
    <n v="2001366"/>
    <x v="4"/>
    <s v="7.6/13.2"/>
    <n v="1"/>
  </r>
  <r>
    <x v="0"/>
    <n v="213"/>
    <x v="4"/>
    <x v="3"/>
    <s v="WYE-WYE"/>
    <s v="13.2 KV"/>
    <x v="1"/>
    <n v="2001367"/>
    <x v="5"/>
    <s v="7.6/13.2"/>
    <n v="1"/>
  </r>
  <r>
    <x v="0"/>
    <n v="213"/>
    <x v="4"/>
    <x v="13"/>
    <s v="DELTA-WYE"/>
    <s v="13.2 KV"/>
    <x v="1"/>
    <n v="2001368"/>
    <x v="2"/>
    <s v="7.6/13.2"/>
    <n v="2"/>
  </r>
  <r>
    <x v="0"/>
    <n v="213"/>
    <x v="4"/>
    <x v="13"/>
    <s v="OPEN DELTA"/>
    <s v="13.2 KV"/>
    <x v="1"/>
    <n v="2001368"/>
    <x v="2"/>
    <s v="7.6/13.2"/>
    <n v="2"/>
  </r>
  <r>
    <x v="0"/>
    <n v="213"/>
    <x v="4"/>
    <x v="13"/>
    <s v="SINGLE-PHASE"/>
    <s v="13.2 KV"/>
    <x v="1"/>
    <n v="2001370"/>
    <x v="7"/>
    <s v="7.6/13.2"/>
    <n v="2"/>
  </r>
  <r>
    <x v="0"/>
    <n v="213"/>
    <x v="4"/>
    <x v="4"/>
    <s v="WYE-WYE"/>
    <s v="13.2 KV"/>
    <x v="1"/>
    <n v="2001369"/>
    <x v="6"/>
    <s v="7.6/13.2"/>
    <n v="1"/>
  </r>
  <r>
    <x v="0"/>
    <n v="213"/>
    <x v="4"/>
    <x v="12"/>
    <s v="SINGLE-PHASE"/>
    <s v="13.2 KV"/>
    <x v="1"/>
    <n v="2001370"/>
    <x v="7"/>
    <s v="7.6/13.2"/>
    <n v="1"/>
  </r>
  <r>
    <x v="0"/>
    <n v="213"/>
    <x v="5"/>
    <x v="1"/>
    <s v="OPEN DELTA"/>
    <s v="13.2 KV"/>
    <x v="1"/>
    <n v="2001365"/>
    <x v="3"/>
    <s v="7.6/13.2"/>
    <n v="21"/>
  </r>
  <r>
    <x v="0"/>
    <n v="213"/>
    <x v="5"/>
    <x v="1"/>
    <s v="OPEN DELTA"/>
    <s v="13.2 KV"/>
    <x v="1"/>
    <n v="2001366"/>
    <x v="4"/>
    <s v="7.6/13.2"/>
    <n v="3"/>
  </r>
  <r>
    <x v="0"/>
    <n v="213"/>
    <x v="5"/>
    <x v="1"/>
    <s v="OPEN DELTA"/>
    <s v="13.2 KV"/>
    <x v="1"/>
    <n v="2001367"/>
    <x v="5"/>
    <s v="7.6/13.2"/>
    <n v="3"/>
  </r>
  <r>
    <x v="0"/>
    <n v="213"/>
    <x v="5"/>
    <x v="1"/>
    <s v="OPEN DELTA"/>
    <s v="13.2 KV"/>
    <x v="1"/>
    <n v="2001368"/>
    <x v="2"/>
    <s v="7.6/13.2"/>
    <n v="4"/>
  </r>
  <r>
    <x v="0"/>
    <n v="213"/>
    <x v="5"/>
    <x v="1"/>
    <s v="OPEN DELTA"/>
    <s v="13.2 KV"/>
    <x v="1"/>
    <n v="2001369"/>
    <x v="6"/>
    <s v="7.6/13.2"/>
    <n v="2"/>
  </r>
  <r>
    <x v="0"/>
    <n v="213"/>
    <x v="5"/>
    <x v="1"/>
    <s v="SINGLE-PHASE"/>
    <s v="13.2 KV"/>
    <x v="1"/>
    <n v="2001365"/>
    <x v="3"/>
    <s v="7.6/13.2"/>
    <n v="1"/>
  </r>
  <r>
    <x v="0"/>
    <n v="213"/>
    <x v="5"/>
    <x v="1"/>
    <s v="SINGLE-PHASE"/>
    <s v="13.2 KV"/>
    <x v="1"/>
    <n v="2001367"/>
    <x v="5"/>
    <s v="7.6/13.2"/>
    <n v="1"/>
  </r>
  <r>
    <x v="0"/>
    <n v="213"/>
    <x v="5"/>
    <x v="1"/>
    <s v="SINGLE-PHASE"/>
    <s v="13.2 KV"/>
    <x v="1"/>
    <n v="2001368"/>
    <x v="2"/>
    <s v="7.6/13.2"/>
    <n v="2"/>
  </r>
  <r>
    <x v="0"/>
    <n v="213"/>
    <x v="5"/>
    <x v="1"/>
    <s v="WYE-DELTA"/>
    <s v="13.2 KV"/>
    <x v="1"/>
    <n v="2001365"/>
    <x v="3"/>
    <s v="7.6/13.2"/>
    <n v="3"/>
  </r>
  <r>
    <x v="0"/>
    <n v="213"/>
    <x v="5"/>
    <x v="1"/>
    <s v="WYE-DELTA"/>
    <s v="13.2 KV"/>
    <x v="1"/>
    <n v="2001366"/>
    <x v="4"/>
    <s v="7.6/13.2"/>
    <n v="2"/>
  </r>
  <r>
    <x v="0"/>
    <n v="213"/>
    <x v="5"/>
    <x v="1"/>
    <s v="WYE-DELTA"/>
    <s v="13.2 KV"/>
    <x v="1"/>
    <n v="2001368"/>
    <x v="2"/>
    <s v="7.6/13.2"/>
    <n v="1"/>
  </r>
  <r>
    <x v="0"/>
    <n v="213"/>
    <x v="5"/>
    <x v="2"/>
    <s v="OPEN DELTA"/>
    <s v="13.2 KV"/>
    <x v="1"/>
    <n v="2001365"/>
    <x v="3"/>
    <s v="7.6/13.2"/>
    <n v="2"/>
  </r>
  <r>
    <x v="0"/>
    <n v="213"/>
    <x v="5"/>
    <x v="2"/>
    <s v="OPEN DELTA"/>
    <s v="13.2 KV"/>
    <x v="1"/>
    <n v="2001366"/>
    <x v="4"/>
    <s v="7.6/13.2"/>
    <n v="18"/>
  </r>
  <r>
    <x v="0"/>
    <n v="213"/>
    <x v="5"/>
    <x v="2"/>
    <s v="OPEN DELTA"/>
    <s v="13.2 KV"/>
    <x v="1"/>
    <n v="2001367"/>
    <x v="5"/>
    <s v="7.6/13.2"/>
    <n v="8"/>
  </r>
  <r>
    <x v="0"/>
    <n v="213"/>
    <x v="5"/>
    <x v="2"/>
    <s v="OPEN DELTA"/>
    <s v="13.2 KV"/>
    <x v="1"/>
    <n v="2001368"/>
    <x v="2"/>
    <s v="7.6/13.2"/>
    <n v="4"/>
  </r>
  <r>
    <x v="0"/>
    <n v="213"/>
    <x v="5"/>
    <x v="2"/>
    <s v="OPEN DELTA"/>
    <s v="13.2 KV"/>
    <x v="1"/>
    <n v="2001369"/>
    <x v="6"/>
    <s v="7.6/13.2"/>
    <n v="3"/>
  </r>
  <r>
    <x v="0"/>
    <n v="213"/>
    <x v="5"/>
    <x v="2"/>
    <s v="OPEN DELTA"/>
    <s v="13.2 KV"/>
    <x v="1"/>
    <n v="2001370"/>
    <x v="7"/>
    <s v="7.6/13.2"/>
    <n v="2"/>
  </r>
  <r>
    <x v="0"/>
    <n v="213"/>
    <x v="5"/>
    <x v="2"/>
    <s v="SINGLE-PHASE"/>
    <s v="13.2 KV"/>
    <x v="1"/>
    <n v="2001366"/>
    <x v="4"/>
    <s v="7.6/13.2"/>
    <n v="2"/>
  </r>
  <r>
    <x v="0"/>
    <n v="213"/>
    <x v="5"/>
    <x v="2"/>
    <s v="SINGLE-PHASE"/>
    <s v="13.2 KV"/>
    <x v="1"/>
    <n v="2001367"/>
    <x v="5"/>
    <s v="7.6/13.2"/>
    <n v="1"/>
  </r>
  <r>
    <x v="0"/>
    <n v="213"/>
    <x v="5"/>
    <x v="2"/>
    <s v="SINGLE-PHASE"/>
    <s v="13.2 KV"/>
    <x v="1"/>
    <n v="2001368"/>
    <x v="2"/>
    <s v="7.6/13.2"/>
    <n v="4"/>
  </r>
  <r>
    <x v="0"/>
    <n v="213"/>
    <x v="5"/>
    <x v="2"/>
    <s v="WYE-DELTA"/>
    <s v="13.2 KV"/>
    <x v="1"/>
    <n v="2001366"/>
    <x v="4"/>
    <s v="7.6/13.2"/>
    <n v="7"/>
  </r>
  <r>
    <x v="0"/>
    <n v="213"/>
    <x v="5"/>
    <x v="2"/>
    <s v="WYE-DELTA"/>
    <s v="13.2 KV"/>
    <x v="1"/>
    <n v="2001367"/>
    <x v="5"/>
    <s v="7.6/13.2"/>
    <n v="3"/>
  </r>
  <r>
    <x v="0"/>
    <n v="213"/>
    <x v="5"/>
    <x v="2"/>
    <s v="WYE-WYE"/>
    <s v="13.2 KV"/>
    <x v="1"/>
    <n v="2001366"/>
    <x v="4"/>
    <s v="7.6/13.2"/>
    <n v="2"/>
  </r>
  <r>
    <x v="0"/>
    <n v="213"/>
    <x v="5"/>
    <x v="3"/>
    <s v="OPEN DELTA"/>
    <s v="13.2 KV"/>
    <x v="1"/>
    <n v="2001367"/>
    <x v="5"/>
    <s v="7.6/13.2"/>
    <n v="17"/>
  </r>
  <r>
    <x v="0"/>
    <n v="213"/>
    <x v="5"/>
    <x v="3"/>
    <s v="OPEN DELTA"/>
    <s v="13.2 KV"/>
    <x v="1"/>
    <n v="2001368"/>
    <x v="2"/>
    <s v="7.6/13.2"/>
    <n v="3"/>
  </r>
  <r>
    <x v="0"/>
    <n v="213"/>
    <x v="5"/>
    <x v="3"/>
    <s v="OPEN DELTA"/>
    <s v="13.2 KV"/>
    <x v="1"/>
    <n v="2001369"/>
    <x v="6"/>
    <s v="7.6/13.2"/>
    <n v="8"/>
  </r>
  <r>
    <x v="0"/>
    <n v="213"/>
    <x v="5"/>
    <x v="3"/>
    <s v="OPEN DELTA"/>
    <s v="13.2 KV"/>
    <x v="1"/>
    <n v="2001370"/>
    <x v="7"/>
    <s v="7.6/13.2"/>
    <n v="1"/>
  </r>
  <r>
    <x v="0"/>
    <n v="213"/>
    <x v="5"/>
    <x v="3"/>
    <s v="SINGLE-PHASE"/>
    <s v="13.2 KV"/>
    <x v="1"/>
    <n v="2001350"/>
    <x v="0"/>
    <s v="7.6/13.2"/>
    <n v="1"/>
  </r>
  <r>
    <x v="0"/>
    <n v="213"/>
    <x v="5"/>
    <x v="3"/>
    <s v="SINGLE-PHASE"/>
    <s v="13.2 KV"/>
    <x v="1"/>
    <n v="2001367"/>
    <x v="5"/>
    <s v="7.6/13.2"/>
    <n v="4"/>
  </r>
  <r>
    <x v="0"/>
    <n v="213"/>
    <x v="5"/>
    <x v="3"/>
    <s v="SINGLE-PHASE"/>
    <s v="13.2 KV"/>
    <x v="1"/>
    <n v="2001368"/>
    <x v="2"/>
    <s v="7.6/13.2"/>
    <n v="2"/>
  </r>
  <r>
    <x v="0"/>
    <n v="213"/>
    <x v="5"/>
    <x v="3"/>
    <s v="SINGLE-PHASE"/>
    <s v="13.2 KV"/>
    <x v="1"/>
    <n v="2001370"/>
    <x v="7"/>
    <s v="7.6/13.2"/>
    <n v="1"/>
  </r>
  <r>
    <x v="0"/>
    <n v="213"/>
    <x v="5"/>
    <x v="3"/>
    <s v="WYE-DELTA"/>
    <s v="13.2 KV"/>
    <x v="1"/>
    <n v="2001367"/>
    <x v="5"/>
    <s v="7.6/13.2"/>
    <n v="7"/>
  </r>
  <r>
    <x v="0"/>
    <n v="213"/>
    <x v="5"/>
    <x v="3"/>
    <s v="WYE-DELTA"/>
    <s v="13.2 KV"/>
    <x v="1"/>
    <n v="2001369"/>
    <x v="6"/>
    <s v="7.6/13.2"/>
    <n v="6"/>
  </r>
  <r>
    <x v="0"/>
    <n v="213"/>
    <x v="5"/>
    <x v="3"/>
    <s v="WYE-WYE"/>
    <s v="13.2 KV"/>
    <x v="1"/>
    <n v="2001367"/>
    <x v="5"/>
    <s v="7.6/13.2"/>
    <n v="3"/>
  </r>
  <r>
    <x v="0"/>
    <n v="213"/>
    <x v="5"/>
    <x v="11"/>
    <s v="OPEN DELTA"/>
    <s v="13.2 KV"/>
    <x v="1"/>
    <n v="2001368"/>
    <x v="2"/>
    <s v="7.6/13.2"/>
    <n v="1"/>
  </r>
  <r>
    <x v="0"/>
    <n v="213"/>
    <x v="5"/>
    <x v="11"/>
    <s v="SINGLE-PHASE"/>
    <s v="13.2 KV"/>
    <x v="1"/>
    <n v="2001368"/>
    <x v="2"/>
    <s v="7.6/13.2"/>
    <n v="1"/>
  </r>
  <r>
    <x v="0"/>
    <n v="213"/>
    <x v="5"/>
    <x v="11"/>
    <s v="WYE-DELTA"/>
    <s v="13.2 KV"/>
    <x v="1"/>
    <n v="2001366"/>
    <x v="4"/>
    <s v="7.6/13.2"/>
    <n v="1"/>
  </r>
  <r>
    <x v="0"/>
    <n v="213"/>
    <x v="5"/>
    <x v="13"/>
    <s v="OPEN DELTA"/>
    <s v="13.2 KV"/>
    <x v="1"/>
    <n v="2001365"/>
    <x v="3"/>
    <s v="7.6/13.2"/>
    <n v="2"/>
  </r>
  <r>
    <x v="0"/>
    <n v="213"/>
    <x v="5"/>
    <x v="13"/>
    <s v="OPEN DELTA"/>
    <s v="13.2 KV"/>
    <x v="1"/>
    <n v="2001366"/>
    <x v="4"/>
    <s v="7.6/13.2"/>
    <n v="3"/>
  </r>
  <r>
    <x v="0"/>
    <n v="213"/>
    <x v="5"/>
    <x v="13"/>
    <s v="OPEN DELTA"/>
    <s v="13.2 KV"/>
    <x v="1"/>
    <n v="2001368"/>
    <x v="2"/>
    <s v="7.6/13.2"/>
    <n v="12"/>
  </r>
  <r>
    <x v="0"/>
    <n v="213"/>
    <x v="5"/>
    <x v="13"/>
    <s v="OPEN DELTA"/>
    <s v="13.2 KV"/>
    <x v="1"/>
    <n v="2001369"/>
    <x v="6"/>
    <s v="7.6/13.2"/>
    <n v="2"/>
  </r>
  <r>
    <x v="0"/>
    <n v="213"/>
    <x v="5"/>
    <x v="13"/>
    <s v="OPEN DELTA"/>
    <s v="13.2 KV"/>
    <x v="1"/>
    <n v="2001371"/>
    <x v="1"/>
    <s v="7.6/13.2"/>
    <n v="1"/>
  </r>
  <r>
    <x v="0"/>
    <n v="213"/>
    <x v="5"/>
    <x v="13"/>
    <s v="SINGLE-PHASE"/>
    <s v="13.2 KV"/>
    <x v="4"/>
    <n v="2001338"/>
    <x v="0"/>
    <s v="7.6/13.2"/>
    <n v="1"/>
  </r>
  <r>
    <x v="0"/>
    <n v="213"/>
    <x v="5"/>
    <x v="13"/>
    <s v="SINGLE-PHASE"/>
    <s v="13.2 KV"/>
    <x v="1"/>
    <n v="2001368"/>
    <x v="2"/>
    <s v="7.6/13.2"/>
    <n v="8"/>
  </r>
  <r>
    <x v="0"/>
    <n v="213"/>
    <x v="5"/>
    <x v="13"/>
    <s v="WYE-DELTA"/>
    <s v="13.2 KV"/>
    <x v="1"/>
    <n v="2001368"/>
    <x v="2"/>
    <s v="7.6/13.2"/>
    <n v="2"/>
  </r>
  <r>
    <x v="0"/>
    <n v="213"/>
    <x v="5"/>
    <x v="4"/>
    <s v="OPEN DELTA"/>
    <s v="13.2 KV"/>
    <x v="1"/>
    <n v="2001367"/>
    <x v="5"/>
    <s v="7.6/13.2"/>
    <n v="1"/>
  </r>
  <r>
    <x v="0"/>
    <n v="213"/>
    <x v="5"/>
    <x v="4"/>
    <s v="OPEN DELTA"/>
    <s v="13.2 KV"/>
    <x v="1"/>
    <n v="2001368"/>
    <x v="2"/>
    <s v="7.6/13.2"/>
    <n v="1"/>
  </r>
  <r>
    <x v="0"/>
    <n v="213"/>
    <x v="5"/>
    <x v="4"/>
    <s v="OPEN DELTA"/>
    <s v="13.2 KV"/>
    <x v="1"/>
    <n v="2001369"/>
    <x v="6"/>
    <s v="7.6/13.2"/>
    <n v="15"/>
  </r>
  <r>
    <x v="0"/>
    <n v="213"/>
    <x v="5"/>
    <x v="4"/>
    <s v="OPEN DELTA"/>
    <s v="13.2 KV"/>
    <x v="1"/>
    <n v="2001370"/>
    <x v="7"/>
    <s v="7.6/13.2"/>
    <n v="1"/>
  </r>
  <r>
    <x v="0"/>
    <n v="213"/>
    <x v="5"/>
    <x v="4"/>
    <s v="SINGLE-PHASE"/>
    <s v="13.2 KV"/>
    <x v="1"/>
    <n v="2001369"/>
    <x v="6"/>
    <s v="7.6/13.2"/>
    <n v="1"/>
  </r>
  <r>
    <x v="0"/>
    <n v="213"/>
    <x v="5"/>
    <x v="4"/>
    <s v="WYE-DELTA"/>
    <s v="13.2 KV"/>
    <x v="1"/>
    <n v="2001366"/>
    <x v="4"/>
    <s v="7.6/13.2"/>
    <n v="1"/>
  </r>
  <r>
    <x v="0"/>
    <n v="213"/>
    <x v="5"/>
    <x v="4"/>
    <s v="WYE-DELTA"/>
    <s v="13.2 KV"/>
    <x v="1"/>
    <n v="2001369"/>
    <x v="6"/>
    <s v="7.6/13.2"/>
    <n v="4"/>
  </r>
  <r>
    <x v="0"/>
    <n v="213"/>
    <x v="5"/>
    <x v="12"/>
    <s v="OPEN DELTA"/>
    <s v="13.2 KV"/>
    <x v="1"/>
    <n v="2001365"/>
    <x v="3"/>
    <s v="7.6/13.2"/>
    <n v="1"/>
  </r>
  <r>
    <x v="0"/>
    <n v="213"/>
    <x v="5"/>
    <x v="12"/>
    <s v="OPEN DELTA"/>
    <s v="13.2 KV"/>
    <x v="1"/>
    <n v="2001368"/>
    <x v="2"/>
    <s v="7.6/13.2"/>
    <n v="1"/>
  </r>
  <r>
    <x v="0"/>
    <n v="213"/>
    <x v="5"/>
    <x v="12"/>
    <s v="OPEN DELTA"/>
    <s v="13.2 KV"/>
    <x v="1"/>
    <n v="2001370"/>
    <x v="7"/>
    <s v="7.6/13.2"/>
    <n v="5"/>
  </r>
  <r>
    <x v="0"/>
    <n v="213"/>
    <x v="5"/>
    <x v="12"/>
    <s v="SINGLE-PHASE"/>
    <s v="13.2 KV"/>
    <x v="1"/>
    <n v="2001368"/>
    <x v="2"/>
    <s v="7.6/13.2"/>
    <n v="1"/>
  </r>
  <r>
    <x v="0"/>
    <n v="213"/>
    <x v="5"/>
    <x v="12"/>
    <s v="SINGLE-PHASE"/>
    <s v="13.2 KV"/>
    <x v="1"/>
    <n v="2001370"/>
    <x v="7"/>
    <s v="7.6/13.2"/>
    <n v="2"/>
  </r>
  <r>
    <x v="0"/>
    <n v="213"/>
    <x v="5"/>
    <x v="12"/>
    <s v="WYE-DELTA"/>
    <s v="13.2 KV"/>
    <x v="1"/>
    <n v="2001367"/>
    <x v="5"/>
    <s v="7.6/13.2"/>
    <n v="1"/>
  </r>
  <r>
    <x v="0"/>
    <n v="213"/>
    <x v="5"/>
    <x v="14"/>
    <s v="OPEN DELTA"/>
    <s v="13.2 KV"/>
    <x v="1"/>
    <n v="2001371"/>
    <x v="1"/>
    <s v="7.6/13.2"/>
    <n v="1"/>
  </r>
  <r>
    <x v="0"/>
    <n v="213"/>
    <x v="2"/>
    <x v="13"/>
    <s v="SINGLE-PHASE"/>
    <s v="13.2 KV"/>
    <x v="1"/>
    <n v="2001368"/>
    <x v="2"/>
    <s v="7.6/13.2"/>
    <n v="1"/>
  </r>
  <r>
    <x v="0"/>
    <n v="214"/>
    <x v="0"/>
    <x v="1"/>
    <s v="SINGLE-PHASE"/>
    <s v="13.2 KV"/>
    <x v="1"/>
    <s v="-"/>
    <x v="0"/>
    <s v="7.6/13.2"/>
    <n v="3"/>
  </r>
  <r>
    <x v="0"/>
    <n v="214"/>
    <x v="0"/>
    <x v="1"/>
    <s v="SINGLE-PHASE"/>
    <s v="13.2 KV"/>
    <x v="1"/>
    <n v="2001372"/>
    <x v="0"/>
    <s v="7.6/13.2"/>
    <n v="4"/>
  </r>
  <r>
    <x v="0"/>
    <n v="214"/>
    <x v="0"/>
    <x v="2"/>
    <s v="SINGLE-PHASE"/>
    <s v="13.2 KV"/>
    <x v="1"/>
    <s v="-"/>
    <x v="0"/>
    <s v="7.6/13.2"/>
    <n v="1"/>
  </r>
  <r>
    <x v="0"/>
    <n v="214"/>
    <x v="0"/>
    <x v="2"/>
    <s v="SINGLE-PHASE"/>
    <s v="13.2 KV"/>
    <x v="1"/>
    <n v="2001373"/>
    <x v="0"/>
    <s v="7.6/13.2"/>
    <n v="7"/>
  </r>
  <r>
    <x v="0"/>
    <n v="214"/>
    <x v="0"/>
    <x v="3"/>
    <s v="SINGLE-PHASE"/>
    <s v="13.2 KV"/>
    <x v="1"/>
    <s v="-"/>
    <x v="0"/>
    <s v="7.6/13.2"/>
    <n v="2"/>
  </r>
  <r>
    <x v="0"/>
    <n v="214"/>
    <x v="0"/>
    <x v="3"/>
    <s v="SINGLE-PHASE"/>
    <s v="13.2 KV"/>
    <x v="1"/>
    <n v="2001374"/>
    <x v="0"/>
    <s v="7.6/13.2"/>
    <n v="8"/>
  </r>
  <r>
    <x v="0"/>
    <n v="214"/>
    <x v="0"/>
    <x v="11"/>
    <s v="SINGLE-PHASE"/>
    <s v="13.2 KV"/>
    <x v="1"/>
    <s v="-"/>
    <x v="0"/>
    <s v="7.6/13.2"/>
    <n v="3"/>
  </r>
  <r>
    <x v="0"/>
    <n v="214"/>
    <x v="0"/>
    <x v="13"/>
    <s v="SINGLE-PHASE"/>
    <s v="13.2 KV"/>
    <x v="1"/>
    <n v="2001375"/>
    <x v="0"/>
    <s v="7.6/13.2"/>
    <n v="11"/>
  </r>
  <r>
    <x v="0"/>
    <n v="214"/>
    <x v="0"/>
    <x v="4"/>
    <s v="SINGLE-PHASE"/>
    <s v="13.2 KV"/>
    <x v="1"/>
    <s v="-"/>
    <x v="0"/>
    <s v="7.6/13.2"/>
    <n v="1"/>
  </r>
  <r>
    <x v="0"/>
    <n v="214"/>
    <x v="0"/>
    <x v="4"/>
    <s v="SINGLE-PHASE"/>
    <s v="13.2 KV"/>
    <x v="1"/>
    <n v="2001376"/>
    <x v="0"/>
    <s v="7.6/13.2"/>
    <n v="7"/>
  </r>
  <r>
    <x v="0"/>
    <n v="214"/>
    <x v="0"/>
    <x v="4"/>
    <s v="WYE-DELTA"/>
    <s v="13.2 KV"/>
    <x v="1"/>
    <n v="2001376"/>
    <x v="0"/>
    <s v="7.6/13.2"/>
    <n v="2"/>
  </r>
  <r>
    <x v="0"/>
    <n v="214"/>
    <x v="0"/>
    <x v="12"/>
    <s v="SINGLE-PHASE"/>
    <s v="13.2 KV"/>
    <x v="1"/>
    <s v="-"/>
    <x v="0"/>
    <s v="7.6/13.2"/>
    <n v="1"/>
  </r>
  <r>
    <x v="0"/>
    <n v="214"/>
    <x v="0"/>
    <x v="12"/>
    <s v="SINGLE-PHASE"/>
    <s v="13.2 KV"/>
    <x v="1"/>
    <n v="2001377"/>
    <x v="0"/>
    <s v="7.6/13.2"/>
    <n v="5"/>
  </r>
  <r>
    <x v="0"/>
    <n v="214"/>
    <x v="0"/>
    <x v="14"/>
    <s v="SINGLE-PHASE"/>
    <s v="13.2 KV"/>
    <x v="1"/>
    <s v="-"/>
    <x v="0"/>
    <s v="7.6/13.2"/>
    <n v="1"/>
  </r>
  <r>
    <x v="0"/>
    <n v="214"/>
    <x v="0"/>
    <x v="14"/>
    <s v="SINGLE-PHASE"/>
    <s v="13.2 KV"/>
    <x v="1"/>
    <n v="2001378"/>
    <x v="0"/>
    <s v="7.6/13.2"/>
    <n v="1"/>
  </r>
  <r>
    <x v="0"/>
    <n v="214"/>
    <x v="0"/>
    <x v="15"/>
    <s v="SINGLE-PHASE"/>
    <s v="13.2 KV"/>
    <x v="1"/>
    <s v="-"/>
    <x v="0"/>
    <s v="7.6/13.2"/>
    <n v="1"/>
  </r>
  <r>
    <x v="0"/>
    <n v="214"/>
    <x v="0"/>
    <x v="15"/>
    <s v="SINGLE-PHASE"/>
    <s v="13.2 KV"/>
    <x v="1"/>
    <n v="2001379"/>
    <x v="9"/>
    <s v="7.6/13.2"/>
    <n v="89"/>
  </r>
  <r>
    <x v="0"/>
    <n v="214"/>
    <x v="0"/>
    <x v="17"/>
    <s v="SINGLE-PHASE"/>
    <s v="13.2 KV"/>
    <x v="1"/>
    <s v="-"/>
    <x v="0"/>
    <s v="7.6/13.2"/>
    <n v="5"/>
  </r>
  <r>
    <x v="0"/>
    <n v="214"/>
    <x v="0"/>
    <x v="17"/>
    <s v="SINGLE-PHASE"/>
    <s v="13.2 KV"/>
    <x v="1"/>
    <n v="2001371"/>
    <x v="1"/>
    <s v="7.6/13.2"/>
    <n v="1"/>
  </r>
  <r>
    <x v="0"/>
    <n v="214"/>
    <x v="0"/>
    <x v="17"/>
    <s v="SINGLE-PHASE"/>
    <s v="13.2 KV"/>
    <x v="1"/>
    <n v="2001380"/>
    <x v="8"/>
    <s v="7.6/13.2"/>
    <n v="2"/>
  </r>
  <r>
    <x v="0"/>
    <n v="214"/>
    <x v="1"/>
    <x v="16"/>
    <s v="OPEN DELTA"/>
    <s v="13.2 KV"/>
    <x v="1"/>
    <n v="2001372"/>
    <x v="0"/>
    <s v="7.6/13.2"/>
    <n v="1"/>
  </r>
  <r>
    <x v="0"/>
    <n v="214"/>
    <x v="1"/>
    <x v="1"/>
    <s v="OPEN DELTA"/>
    <s v="13.2 KV"/>
    <x v="1"/>
    <n v="2001365"/>
    <x v="3"/>
    <s v="7.6/13.2"/>
    <n v="1"/>
  </r>
  <r>
    <x v="0"/>
    <n v="214"/>
    <x v="1"/>
    <x v="1"/>
    <s v="WYE-DELTA"/>
    <s v="13.2 KV"/>
    <x v="1"/>
    <n v="2001372"/>
    <x v="0"/>
    <s v="7.6/13.2"/>
    <n v="3"/>
  </r>
  <r>
    <x v="0"/>
    <n v="214"/>
    <x v="1"/>
    <x v="1"/>
    <s v="WYE-WYE"/>
    <s v="13.2 KV"/>
    <x v="1"/>
    <n v="2001372"/>
    <x v="0"/>
    <s v="7.6/13.2"/>
    <n v="1"/>
  </r>
  <r>
    <x v="0"/>
    <n v="214"/>
    <x v="1"/>
    <x v="1"/>
    <s v="WYE-WYE"/>
    <s v="13.2 KV"/>
    <x v="1"/>
    <n v="2001375"/>
    <x v="0"/>
    <s v="7.6/13.2"/>
    <n v="1"/>
  </r>
  <r>
    <x v="0"/>
    <n v="214"/>
    <x v="1"/>
    <x v="2"/>
    <s v="OPEN DELTA"/>
    <s v="13.2 KV"/>
    <x v="1"/>
    <s v="-"/>
    <x v="0"/>
    <s v="7.6/13.2"/>
    <n v="1"/>
  </r>
  <r>
    <x v="0"/>
    <n v="214"/>
    <x v="1"/>
    <x v="2"/>
    <s v="WYE-DELTA"/>
    <s v="13.2 KV"/>
    <x v="1"/>
    <s v="-"/>
    <x v="0"/>
    <s v="7.6/13.2"/>
    <n v="1"/>
  </r>
  <r>
    <x v="0"/>
    <n v="214"/>
    <x v="1"/>
    <x v="2"/>
    <s v="WYE-WYE"/>
    <s v="13.2 KV"/>
    <x v="1"/>
    <n v="2001366"/>
    <x v="4"/>
    <s v="7.6/13.2"/>
    <n v="1"/>
  </r>
  <r>
    <x v="0"/>
    <n v="214"/>
    <x v="1"/>
    <x v="3"/>
    <s v="WYE-DELTA"/>
    <s v="13.2 KV"/>
    <x v="1"/>
    <s v="-"/>
    <x v="0"/>
    <s v="7.6/13.2"/>
    <n v="2"/>
  </r>
  <r>
    <x v="0"/>
    <n v="214"/>
    <x v="1"/>
    <x v="3"/>
    <s v="WYE-WYE"/>
    <s v="13.2 KV"/>
    <x v="3"/>
    <s v="-"/>
    <x v="0"/>
    <s v="7.6/13.2"/>
    <n v="3"/>
  </r>
  <r>
    <x v="0"/>
    <n v="214"/>
    <x v="1"/>
    <x v="3"/>
    <s v="WYE-WYE"/>
    <s v="13.2 KV"/>
    <x v="1"/>
    <n v="2001374"/>
    <x v="0"/>
    <s v="7.6/13.2"/>
    <n v="2"/>
  </r>
  <r>
    <x v="0"/>
    <n v="214"/>
    <x v="1"/>
    <x v="13"/>
    <s v="OPEN DELTA"/>
    <s v="13.2 KV"/>
    <x v="1"/>
    <n v="2001375"/>
    <x v="0"/>
    <s v="7.6/13.2"/>
    <n v="3"/>
  </r>
  <r>
    <x v="0"/>
    <n v="214"/>
    <x v="1"/>
    <x v="13"/>
    <s v="WYE-DELTA"/>
    <s v="13.2 KV"/>
    <x v="1"/>
    <n v="2001375"/>
    <x v="0"/>
    <s v="7.6/13.2"/>
    <n v="2"/>
  </r>
  <r>
    <x v="0"/>
    <n v="214"/>
    <x v="1"/>
    <x v="13"/>
    <s v="WYE-WYE"/>
    <s v="13.2 KV"/>
    <x v="1"/>
    <n v="2001375"/>
    <x v="0"/>
    <s v="7.6/13.2"/>
    <n v="1"/>
  </r>
  <r>
    <x v="0"/>
    <n v="214"/>
    <x v="1"/>
    <x v="4"/>
    <s v="OPEN DELTA"/>
    <s v="13.2 KV"/>
    <x v="1"/>
    <s v="-"/>
    <x v="0"/>
    <s v="7.6/13.2"/>
    <n v="1"/>
  </r>
  <r>
    <x v="0"/>
    <n v="214"/>
    <x v="1"/>
    <x v="4"/>
    <s v="WYE-DELTA"/>
    <s v="13.2 KV"/>
    <x v="1"/>
    <s v="-"/>
    <x v="0"/>
    <s v="7.6/13.2"/>
    <n v="1"/>
  </r>
  <r>
    <x v="0"/>
    <n v="214"/>
    <x v="1"/>
    <x v="4"/>
    <s v="WYE-WYE"/>
    <s v="13.2 KV"/>
    <x v="1"/>
    <n v="2001369"/>
    <x v="6"/>
    <s v="7.6/13.2"/>
    <n v="2"/>
  </r>
  <r>
    <x v="0"/>
    <n v="214"/>
    <x v="1"/>
    <x v="4"/>
    <s v="WYE-WYE"/>
    <s v="13.2 KV"/>
    <x v="1"/>
    <n v="2001374"/>
    <x v="0"/>
    <s v="7.6/13.2"/>
    <n v="1"/>
  </r>
  <r>
    <x v="0"/>
    <n v="214"/>
    <x v="1"/>
    <x v="12"/>
    <s v="WYE-DELTA"/>
    <s v="13.2 KV"/>
    <x v="1"/>
    <n v="2001369"/>
    <x v="6"/>
    <s v="7.6/13.2"/>
    <n v="1"/>
  </r>
  <r>
    <x v="0"/>
    <n v="214"/>
    <x v="1"/>
    <x v="14"/>
    <s v="OPEN DELTA"/>
    <s v="13.2 KV"/>
    <x v="1"/>
    <n v="2001368"/>
    <x v="2"/>
    <s v="7.6/13.2"/>
    <n v="1"/>
  </r>
  <r>
    <x v="0"/>
    <n v="214"/>
    <x v="1"/>
    <x v="14"/>
    <s v="WYE-DELTA"/>
    <s v="13.2 KV"/>
    <x v="1"/>
    <s v="-"/>
    <x v="0"/>
    <s v="7.6/13.2"/>
    <n v="2"/>
  </r>
  <r>
    <x v="0"/>
    <n v="214"/>
    <x v="1"/>
    <x v="14"/>
    <s v="WYE-DELTA"/>
    <s v="13.2 KV"/>
    <x v="1"/>
    <n v="2001369"/>
    <x v="6"/>
    <s v="7.6/13.2"/>
    <n v="2"/>
  </r>
  <r>
    <x v="0"/>
    <n v="214"/>
    <x v="1"/>
    <x v="14"/>
    <s v="WYE-DELTA"/>
    <s v="13.2 KV"/>
    <x v="1"/>
    <n v="2001378"/>
    <x v="0"/>
    <s v="7.6/13.2"/>
    <n v="3"/>
  </r>
  <r>
    <x v="0"/>
    <n v="214"/>
    <x v="1"/>
    <x v="15"/>
    <s v="OPEN DELTA"/>
    <s v="13.2 KV"/>
    <x v="3"/>
    <n v="2001379"/>
    <x v="9"/>
    <s v="7.6/13.2"/>
    <n v="2"/>
  </r>
  <r>
    <x v="0"/>
    <n v="214"/>
    <x v="1"/>
    <x v="15"/>
    <s v="OPEN DELTA"/>
    <s v="13.2 KV"/>
    <x v="1"/>
    <n v="2001365"/>
    <x v="3"/>
    <s v="7.6/13.2"/>
    <n v="1"/>
  </r>
  <r>
    <x v="0"/>
    <n v="214"/>
    <x v="1"/>
    <x v="15"/>
    <s v="OPEN DELTA"/>
    <s v="13.2 KV"/>
    <x v="1"/>
    <n v="2001367"/>
    <x v="5"/>
    <s v="7.6/13.2"/>
    <n v="2"/>
  </r>
  <r>
    <x v="0"/>
    <n v="214"/>
    <x v="1"/>
    <x v="15"/>
    <s v="OPEN DELTA"/>
    <s v="13.2 KV"/>
    <x v="1"/>
    <n v="2001375"/>
    <x v="0"/>
    <s v="7.6/13.2"/>
    <n v="1"/>
  </r>
  <r>
    <x v="0"/>
    <n v="214"/>
    <x v="1"/>
    <x v="15"/>
    <s v="OPEN DELTA"/>
    <s v="13.2 KV"/>
    <x v="1"/>
    <n v="2001379"/>
    <x v="9"/>
    <s v="7.6/13.2"/>
    <n v="1"/>
  </r>
  <r>
    <x v="0"/>
    <n v="214"/>
    <x v="1"/>
    <x v="15"/>
    <s v="SINGLE-PHASE"/>
    <s v="13.2 KV"/>
    <x v="1"/>
    <n v="2001368"/>
    <x v="2"/>
    <s v="7.6/13.2"/>
    <n v="1"/>
  </r>
  <r>
    <x v="0"/>
    <n v="214"/>
    <x v="1"/>
    <x v="15"/>
    <s v="SINGLE-PHASE"/>
    <s v="13.2 KV"/>
    <x v="1"/>
    <n v="2001370"/>
    <x v="7"/>
    <s v="7.6/13.2"/>
    <n v="1"/>
  </r>
  <r>
    <x v="0"/>
    <n v="214"/>
    <x v="1"/>
    <x v="15"/>
    <s v="SINGLE-PHASE"/>
    <s v="13.2 KV"/>
    <x v="1"/>
    <n v="2001371"/>
    <x v="1"/>
    <s v="7.6/13.2"/>
    <n v="1"/>
  </r>
  <r>
    <x v="0"/>
    <n v="214"/>
    <x v="1"/>
    <x v="15"/>
    <s v="SINGLE-PHASE"/>
    <s v="13.2 KV"/>
    <x v="1"/>
    <n v="2001379"/>
    <x v="9"/>
    <s v="7.6/13.2"/>
    <n v="9"/>
  </r>
  <r>
    <x v="0"/>
    <n v="214"/>
    <x v="1"/>
    <x v="15"/>
    <s v="WYE-DELTA"/>
    <s v="13.2 KV"/>
    <x v="1"/>
    <s v="-"/>
    <x v="0"/>
    <s v="7.6/13.2"/>
    <n v="1"/>
  </r>
  <r>
    <x v="0"/>
    <n v="214"/>
    <x v="1"/>
    <x v="15"/>
    <s v="WYE-DELTA"/>
    <s v="13.2 KV"/>
    <x v="1"/>
    <n v="2001370"/>
    <x v="7"/>
    <s v="7.6/13.2"/>
    <n v="3"/>
  </r>
  <r>
    <x v="0"/>
    <n v="214"/>
    <x v="1"/>
    <x v="15"/>
    <s v="WYE-DELTA"/>
    <s v="13.2 KV"/>
    <x v="1"/>
    <n v="2001371"/>
    <x v="1"/>
    <s v="7.6/13.2"/>
    <n v="22"/>
  </r>
  <r>
    <x v="0"/>
    <n v="214"/>
    <x v="1"/>
    <x v="15"/>
    <s v="WYE-DELTA"/>
    <s v="13.2 KV"/>
    <x v="1"/>
    <n v="2001378"/>
    <x v="0"/>
    <s v="7.6/13.2"/>
    <n v="1"/>
  </r>
  <r>
    <x v="0"/>
    <n v="214"/>
    <x v="1"/>
    <x v="15"/>
    <s v="WYE-DELTA"/>
    <s v="13.2 KV"/>
    <x v="1"/>
    <n v="2001379"/>
    <x v="9"/>
    <s v="7.6/13.2"/>
    <n v="34"/>
  </r>
  <r>
    <x v="0"/>
    <n v="214"/>
    <x v="1"/>
    <x v="15"/>
    <s v="WYE-DELTA"/>
    <s v="13.2 KV"/>
    <x v="1"/>
    <n v="2001380"/>
    <x v="8"/>
    <s v="7.6/13.2"/>
    <n v="3"/>
  </r>
  <r>
    <x v="0"/>
    <n v="214"/>
    <x v="1"/>
    <x v="15"/>
    <s v="WYE-DELTA"/>
    <s v="13.2 KV"/>
    <x v="5"/>
    <n v="2001429"/>
    <x v="0"/>
    <s v="7.6/13.2"/>
    <n v="1"/>
  </r>
  <r>
    <x v="0"/>
    <n v="214"/>
    <x v="1"/>
    <x v="15"/>
    <s v="WYE-WYE"/>
    <s v="13.2 KV"/>
    <x v="3"/>
    <s v="-"/>
    <x v="0"/>
    <s v="7.6/13.2"/>
    <n v="1"/>
  </r>
  <r>
    <x v="0"/>
    <n v="214"/>
    <x v="1"/>
    <x v="15"/>
    <s v="WYE-WYE"/>
    <s v="13.2 KV"/>
    <x v="3"/>
    <n v="2001379"/>
    <x v="9"/>
    <s v="7.6/13.2"/>
    <n v="9"/>
  </r>
  <r>
    <x v="0"/>
    <n v="214"/>
    <x v="1"/>
    <x v="15"/>
    <s v="WYE-WYE"/>
    <s v="13.2 KV"/>
    <x v="3"/>
    <n v="2001430"/>
    <x v="0"/>
    <s v="7.6/13.2"/>
    <n v="3"/>
  </r>
  <r>
    <x v="0"/>
    <n v="214"/>
    <x v="1"/>
    <x v="15"/>
    <s v="WYE-WYE"/>
    <s v="13.2 KV"/>
    <x v="1"/>
    <s v="-"/>
    <x v="0"/>
    <s v="7.6/13.2"/>
    <n v="4"/>
  </r>
  <r>
    <x v="0"/>
    <n v="214"/>
    <x v="1"/>
    <x v="15"/>
    <s v="WYE-WYE"/>
    <s v="13.2 KV"/>
    <x v="1"/>
    <n v="2001371"/>
    <x v="1"/>
    <s v="7.6/13.2"/>
    <n v="1"/>
  </r>
  <r>
    <x v="0"/>
    <n v="214"/>
    <x v="1"/>
    <x v="15"/>
    <s v="WYE-WYE"/>
    <s v="13.2 KV"/>
    <x v="1"/>
    <n v="2001379"/>
    <x v="9"/>
    <s v="7.6/13.2"/>
    <n v="41"/>
  </r>
  <r>
    <x v="0"/>
    <n v="214"/>
    <x v="1"/>
    <x v="17"/>
    <s v="SINGLE-PHASE"/>
    <s v="13.2 KV"/>
    <x v="1"/>
    <n v="2001367"/>
    <x v="5"/>
    <s v="7.6/13.2"/>
    <n v="1"/>
  </r>
  <r>
    <x v="0"/>
    <n v="214"/>
    <x v="1"/>
    <x v="17"/>
    <s v="SINGLE-PHASE"/>
    <s v="13.2 KV"/>
    <x v="1"/>
    <n v="2001379"/>
    <x v="9"/>
    <s v="7.6/13.2"/>
    <n v="1"/>
  </r>
  <r>
    <x v="0"/>
    <n v="214"/>
    <x v="1"/>
    <x v="17"/>
    <s v="SINGLE-PHASE"/>
    <s v="13.2 KV"/>
    <x v="1"/>
    <n v="2001380"/>
    <x v="8"/>
    <s v="7.6/13.2"/>
    <n v="3"/>
  </r>
  <r>
    <x v="0"/>
    <n v="214"/>
    <x v="1"/>
    <x v="17"/>
    <s v="WYE-DELTA"/>
    <s v="13.2 KV"/>
    <x v="1"/>
    <s v="-"/>
    <x v="0"/>
    <s v="7.6/13.2"/>
    <n v="1"/>
  </r>
  <r>
    <x v="0"/>
    <n v="214"/>
    <x v="1"/>
    <x v="17"/>
    <s v="WYE-DELTA"/>
    <s v="13.2 KV"/>
    <x v="1"/>
    <n v="2001379"/>
    <x v="9"/>
    <s v="7.6/13.2"/>
    <n v="1"/>
  </r>
  <r>
    <x v="0"/>
    <n v="214"/>
    <x v="1"/>
    <x v="17"/>
    <s v="WYE-DELTA"/>
    <s v="13.2 KV"/>
    <x v="1"/>
    <n v="2001380"/>
    <x v="8"/>
    <s v="7.6/13.2"/>
    <n v="5"/>
  </r>
  <r>
    <x v="0"/>
    <n v="214"/>
    <x v="1"/>
    <x v="17"/>
    <s v="WYE-WYE"/>
    <s v="13.2 KV"/>
    <x v="1"/>
    <s v="-"/>
    <x v="0"/>
    <s v="7.6/13.2"/>
    <n v="9"/>
  </r>
  <r>
    <x v="0"/>
    <n v="214"/>
    <x v="1"/>
    <x v="19"/>
    <s v="WYE-WYE"/>
    <s v="13.2 KV"/>
    <x v="1"/>
    <s v="-"/>
    <x v="0"/>
    <s v="7.6/13.2"/>
    <n v="3"/>
  </r>
  <r>
    <x v="0"/>
    <n v="214"/>
    <x v="4"/>
    <x v="15"/>
    <s v="OPEN DELTA"/>
    <s v="13.2 KV"/>
    <x v="1"/>
    <n v="2001379"/>
    <x v="9"/>
    <s v="7.6/13.2"/>
    <n v="1"/>
  </r>
  <r>
    <x v="0"/>
    <n v="214"/>
    <x v="5"/>
    <x v="4"/>
    <s v="OPEN DELTA"/>
    <s v="13.2 KV"/>
    <x v="1"/>
    <n v="2001340"/>
    <x v="0"/>
    <s v="7.6/13.2"/>
    <n v="1"/>
  </r>
  <r>
    <x v="0"/>
    <n v="215"/>
    <x v="0"/>
    <x v="2"/>
    <s v="SINGLE-PHASE"/>
    <s v="13.2 KV"/>
    <x v="1"/>
    <s v="-"/>
    <x v="0"/>
    <s v="14.4/24.9"/>
    <n v="3"/>
  </r>
  <r>
    <x v="0"/>
    <n v="215"/>
    <x v="0"/>
    <x v="2"/>
    <s v="SINGLE-PHASE"/>
    <s v="13.2 KV"/>
    <x v="1"/>
    <n v="2001383"/>
    <x v="0"/>
    <s v="14.4/24.9"/>
    <n v="1"/>
  </r>
  <r>
    <x v="0"/>
    <n v="215"/>
    <x v="0"/>
    <x v="3"/>
    <s v="SINGLE-PHASE"/>
    <s v="13.2 KV"/>
    <x v="1"/>
    <s v="-"/>
    <x v="0"/>
    <s v="14.4/24.9"/>
    <n v="1"/>
  </r>
  <r>
    <x v="0"/>
    <n v="215"/>
    <x v="0"/>
    <x v="11"/>
    <s v="SINGLE-PHASE"/>
    <s v="13.2 KV"/>
    <x v="1"/>
    <s v="-"/>
    <x v="0"/>
    <s v="14.4/24.9"/>
    <n v="1"/>
  </r>
  <r>
    <x v="0"/>
    <n v="215"/>
    <x v="0"/>
    <x v="14"/>
    <s v="SINGLE-PHASE"/>
    <s v="13.2 KV"/>
    <x v="1"/>
    <s v="-"/>
    <x v="0"/>
    <s v="14.4/24.9"/>
    <n v="1"/>
  </r>
  <r>
    <x v="0"/>
    <n v="215"/>
    <x v="1"/>
    <x v="1"/>
    <s v="WYE-DELTA"/>
    <s v="13.2 KV"/>
    <x v="1"/>
    <s v="-"/>
    <x v="0"/>
    <s v="14.4/24.9"/>
    <n v="1"/>
  </r>
  <r>
    <x v="0"/>
    <n v="215"/>
    <x v="1"/>
    <x v="20"/>
    <s v="WYE-DELTA"/>
    <s v="13.2 KV"/>
    <x v="1"/>
    <n v="2001391"/>
    <x v="0"/>
    <s v="14.4/24.9"/>
    <n v="1"/>
  </r>
  <r>
    <x v="0"/>
    <n v="215"/>
    <x v="1"/>
    <x v="21"/>
    <s v="WYE-WYE"/>
    <s v="13.2 KV"/>
    <x v="3"/>
    <n v="2001392"/>
    <x v="0"/>
    <s v="14.4/24.9"/>
    <n v="1"/>
  </r>
  <r>
    <x v="0"/>
    <n v="218"/>
    <x v="0"/>
    <x v="11"/>
    <s v="SINGLE-PHASE"/>
    <s v="13.2 KV"/>
    <x v="1"/>
    <s v="-"/>
    <x v="0"/>
    <s v="2.4/4.1"/>
    <n v="1"/>
  </r>
  <r>
    <x v="0"/>
    <n v="218"/>
    <x v="0"/>
    <x v="4"/>
    <s v="SINGLE-PHASE"/>
    <s v="13.2 KV"/>
    <x v="6"/>
    <s v="-"/>
    <x v="0"/>
    <s v="2.4/4.1"/>
    <n v="1"/>
  </r>
  <r>
    <x v="0"/>
    <n v="219"/>
    <x v="0"/>
    <x v="3"/>
    <s v="SINGLE-PHASE"/>
    <s v="13.2 KV"/>
    <x v="6"/>
    <n v="2001394"/>
    <x v="0"/>
    <s v="2.4/4.1 x 7.6/13.2"/>
    <n v="2"/>
  </r>
  <r>
    <x v="0"/>
    <n v="219"/>
    <x v="0"/>
    <x v="11"/>
    <s v="SINGLE-PHASE"/>
    <s v="13.2 KV"/>
    <x v="6"/>
    <s v="-"/>
    <x v="0"/>
    <s v="2.4/4.1 x 7.6/13.2"/>
    <n v="1"/>
  </r>
  <r>
    <x v="0"/>
    <n v="219"/>
    <x v="1"/>
    <x v="3"/>
    <s v="SINGLE-PHASE"/>
    <s v="13.2 KV"/>
    <x v="6"/>
    <n v="2001394"/>
    <x v="0"/>
    <s v="2.4/4.1 x 7.6/13.2"/>
    <n v="3"/>
  </r>
  <r>
    <x v="0"/>
    <n v="221"/>
    <x v="1"/>
    <x v="1"/>
    <s v="OPEN DELTA"/>
    <s v="13.2 KV"/>
    <x v="1"/>
    <s v="-"/>
    <x v="0"/>
    <s v="4.8/8.3 x 7.6/13.2"/>
    <n v="1"/>
  </r>
  <r>
    <x v="0"/>
    <n v="221"/>
    <x v="1"/>
    <x v="11"/>
    <s v="OPEN DELTA"/>
    <s v="13.2 KV"/>
    <x v="6"/>
    <s v="-"/>
    <x v="0"/>
    <s v="4.8/8.3 x 7.6/13.2"/>
    <n v="1"/>
  </r>
  <r>
    <x v="0"/>
    <n v="222"/>
    <x v="0"/>
    <x v="2"/>
    <s v="SINGLE-PHASE"/>
    <s v="13.2 KV"/>
    <x v="6"/>
    <s v="-"/>
    <x v="0"/>
    <s v="7.6/13.2"/>
    <n v="1"/>
  </r>
  <r>
    <x v="0"/>
    <n v="222"/>
    <x v="0"/>
    <x v="3"/>
    <s v="DELTA-WYE"/>
    <s v="13.2 KV"/>
    <x v="6"/>
    <n v="2001405"/>
    <x v="0"/>
    <s v="7.6/13.2"/>
    <n v="1"/>
  </r>
  <r>
    <x v="0"/>
    <n v="222"/>
    <x v="0"/>
    <x v="3"/>
    <s v="SINGLE-PHASE"/>
    <s v="13.2 KV"/>
    <x v="1"/>
    <s v="-"/>
    <x v="0"/>
    <s v="7.6/13.2"/>
    <n v="1"/>
  </r>
  <r>
    <x v="0"/>
    <n v="222"/>
    <x v="0"/>
    <x v="3"/>
    <s v="SINGLE-PHASE"/>
    <s v="13.2 KV"/>
    <x v="1"/>
    <n v="2001405"/>
    <x v="0"/>
    <s v="7.6/13.2"/>
    <n v="32"/>
  </r>
  <r>
    <x v="0"/>
    <n v="222"/>
    <x v="0"/>
    <x v="3"/>
    <s v="SINGLE-PHASE"/>
    <s v="13.2 KV"/>
    <x v="6"/>
    <s v="-"/>
    <x v="0"/>
    <s v="7.6/13.2"/>
    <n v="1"/>
  </r>
  <r>
    <x v="0"/>
    <n v="222"/>
    <x v="0"/>
    <x v="3"/>
    <s v="SINGLE-PHASE"/>
    <s v="13.2 KV"/>
    <x v="6"/>
    <n v="2001405"/>
    <x v="0"/>
    <s v="7.6/13.2"/>
    <n v="172"/>
  </r>
  <r>
    <x v="0"/>
    <n v="222"/>
    <x v="0"/>
    <x v="3"/>
    <s v="WYE-DELTA"/>
    <s v="13.2 KV"/>
    <x v="6"/>
    <n v="2001405"/>
    <x v="0"/>
    <s v="7.6/13.2"/>
    <n v="12"/>
  </r>
  <r>
    <x v="0"/>
    <n v="222"/>
    <x v="0"/>
    <x v="11"/>
    <s v="SINGLE-PHASE"/>
    <s v="13.2 KV"/>
    <x v="1"/>
    <s v="-"/>
    <x v="0"/>
    <s v="7.6/13.2"/>
    <n v="4"/>
  </r>
  <r>
    <x v="0"/>
    <n v="222"/>
    <x v="0"/>
    <x v="11"/>
    <s v="SINGLE-PHASE"/>
    <s v="13.2 KV"/>
    <x v="6"/>
    <s v="-"/>
    <x v="0"/>
    <s v="7.6/13.2"/>
    <n v="5"/>
  </r>
  <r>
    <x v="0"/>
    <n v="222"/>
    <x v="0"/>
    <x v="13"/>
    <s v="SINGLE-PHASE"/>
    <s v="13.2 KV"/>
    <x v="1"/>
    <n v="2001368"/>
    <x v="2"/>
    <s v="7.6/13.2"/>
    <n v="1"/>
  </r>
  <r>
    <x v="0"/>
    <n v="222"/>
    <x v="0"/>
    <x v="13"/>
    <s v="SINGLE-PHASE"/>
    <s v="13.2 KV"/>
    <x v="6"/>
    <n v="2001406"/>
    <x v="0"/>
    <s v="7.6/13.2"/>
    <n v="35"/>
  </r>
  <r>
    <x v="0"/>
    <n v="222"/>
    <x v="0"/>
    <x v="13"/>
    <s v="WYE-DELTA"/>
    <s v="13.2 KV"/>
    <x v="6"/>
    <n v="2001406"/>
    <x v="0"/>
    <s v="7.6/13.2"/>
    <n v="4"/>
  </r>
  <r>
    <x v="0"/>
    <n v="222"/>
    <x v="0"/>
    <x v="4"/>
    <s v="SINGLE-PHASE"/>
    <s v="13.2 KV"/>
    <x v="3"/>
    <n v="2001405"/>
    <x v="0"/>
    <s v="7.6/13.2"/>
    <n v="1"/>
  </r>
  <r>
    <x v="0"/>
    <n v="222"/>
    <x v="0"/>
    <x v="4"/>
    <s v="SINGLE-PHASE"/>
    <s v="13.2 KV"/>
    <x v="1"/>
    <n v="2001364"/>
    <x v="0"/>
    <s v="7.6/13.2"/>
    <n v="1"/>
  </r>
  <r>
    <x v="0"/>
    <n v="222"/>
    <x v="0"/>
    <x v="4"/>
    <s v="SINGLE-PHASE"/>
    <s v="13.2 KV"/>
    <x v="1"/>
    <n v="2001405"/>
    <x v="0"/>
    <s v="7.6/13.2"/>
    <n v="7"/>
  </r>
  <r>
    <x v="0"/>
    <n v="222"/>
    <x v="0"/>
    <x v="4"/>
    <s v="SINGLE-PHASE"/>
    <s v="13.2 KV"/>
    <x v="6"/>
    <n v="2001405"/>
    <x v="0"/>
    <s v="7.6/13.2"/>
    <n v="2"/>
  </r>
  <r>
    <x v="0"/>
    <n v="222"/>
    <x v="0"/>
    <x v="4"/>
    <s v="SINGLE-PHASE"/>
    <s v="13.2 KV"/>
    <x v="6"/>
    <n v="2001407"/>
    <x v="10"/>
    <s v="7.6/13.2"/>
    <n v="23"/>
  </r>
  <r>
    <x v="0"/>
    <n v="222"/>
    <x v="0"/>
    <x v="4"/>
    <s v="SINGLE-PHASE"/>
    <s v="13.2 KV"/>
    <x v="5"/>
    <n v="2001405"/>
    <x v="0"/>
    <s v="7.6/13.2"/>
    <n v="1"/>
  </r>
  <r>
    <x v="0"/>
    <n v="222"/>
    <x v="0"/>
    <x v="4"/>
    <s v="WYE-DELTA"/>
    <s v="13.2 KV"/>
    <x v="6"/>
    <n v="2001407"/>
    <x v="10"/>
    <s v="7.6/13.2"/>
    <n v="4"/>
  </r>
  <r>
    <x v="0"/>
    <n v="222"/>
    <x v="0"/>
    <x v="12"/>
    <s v="SINGLE-PHASE"/>
    <s v="13.2 KV"/>
    <x v="1"/>
    <s v="-"/>
    <x v="0"/>
    <s v="7.6/13.2"/>
    <n v="1"/>
  </r>
  <r>
    <x v="0"/>
    <n v="222"/>
    <x v="0"/>
    <x v="12"/>
    <s v="SINGLE-PHASE"/>
    <s v="13.2 KV"/>
    <x v="6"/>
    <s v="-"/>
    <x v="0"/>
    <s v="7.6/13.2"/>
    <n v="5"/>
  </r>
  <r>
    <x v="0"/>
    <n v="222"/>
    <x v="0"/>
    <x v="12"/>
    <s v="SINGLE-PHASE"/>
    <s v="13.2 KV"/>
    <x v="6"/>
    <n v="2001408"/>
    <x v="0"/>
    <s v="7.6/13.2"/>
    <n v="12"/>
  </r>
  <r>
    <x v="0"/>
    <n v="222"/>
    <x v="0"/>
    <x v="12"/>
    <s v="WYE-DELTA"/>
    <s v="13.2 KV"/>
    <x v="6"/>
    <n v="2001408"/>
    <x v="0"/>
    <s v="7.6/13.2"/>
    <n v="1"/>
  </r>
  <r>
    <x v="0"/>
    <n v="222"/>
    <x v="0"/>
    <x v="14"/>
    <s v="SINGLE-PHASE"/>
    <s v="13.2 KV"/>
    <x v="1"/>
    <s v="-"/>
    <x v="0"/>
    <s v="7.6/13.2"/>
    <n v="1"/>
  </r>
  <r>
    <x v="0"/>
    <n v="222"/>
    <x v="0"/>
    <x v="14"/>
    <s v="SINGLE-PHASE"/>
    <s v="13.2 KV"/>
    <x v="6"/>
    <s v="-"/>
    <x v="0"/>
    <s v="7.6/13.2"/>
    <n v="5"/>
  </r>
  <r>
    <x v="0"/>
    <n v="222"/>
    <x v="0"/>
    <x v="14"/>
    <s v="SINGLE-PHASE"/>
    <s v="13.2 KV"/>
    <x v="6"/>
    <n v="2001409"/>
    <x v="0"/>
    <s v="7.6/13.2"/>
    <n v="5"/>
  </r>
  <r>
    <x v="0"/>
    <n v="222"/>
    <x v="0"/>
    <x v="15"/>
    <s v="SINGLE-PHASE"/>
    <s v="13.2 KV"/>
    <x v="1"/>
    <s v="-"/>
    <x v="0"/>
    <s v="7.6/13.2"/>
    <n v="3"/>
  </r>
  <r>
    <x v="0"/>
    <n v="222"/>
    <x v="0"/>
    <x v="15"/>
    <s v="SINGLE-PHASE"/>
    <s v="13.2 KV"/>
    <x v="6"/>
    <s v="-"/>
    <x v="0"/>
    <s v="7.6/13.2"/>
    <n v="1"/>
  </r>
  <r>
    <x v="0"/>
    <n v="222"/>
    <x v="0"/>
    <x v="15"/>
    <s v="SINGLE-PHASE"/>
    <s v="13.2 KV"/>
    <x v="6"/>
    <n v="2001410"/>
    <x v="0"/>
    <s v="7.6/13.2"/>
    <n v="7"/>
  </r>
  <r>
    <x v="0"/>
    <n v="222"/>
    <x v="1"/>
    <x v="3"/>
    <s v="DELTA-DELTA"/>
    <s v="13.2 KV"/>
    <x v="6"/>
    <n v="2001405"/>
    <x v="0"/>
    <s v="7.6/13.2"/>
    <n v="3"/>
  </r>
  <r>
    <x v="0"/>
    <n v="222"/>
    <x v="1"/>
    <x v="3"/>
    <s v="OPEN DELTA"/>
    <s v="13.2 KV"/>
    <x v="1"/>
    <s v="-"/>
    <x v="0"/>
    <s v="7.6/13.2"/>
    <n v="4"/>
  </r>
  <r>
    <x v="0"/>
    <n v="222"/>
    <x v="1"/>
    <x v="3"/>
    <s v="OPEN DELTA"/>
    <s v="13.2 KV"/>
    <x v="6"/>
    <s v="-"/>
    <x v="0"/>
    <s v="7.6/13.2"/>
    <n v="6"/>
  </r>
  <r>
    <x v="0"/>
    <n v="222"/>
    <x v="1"/>
    <x v="3"/>
    <s v="OPEN DELTA"/>
    <s v="13.2 KV"/>
    <x v="6"/>
    <n v="2001405"/>
    <x v="0"/>
    <s v="7.6/13.2"/>
    <n v="8"/>
  </r>
  <r>
    <x v="0"/>
    <n v="222"/>
    <x v="1"/>
    <x v="3"/>
    <s v="SINGLE-PHASE"/>
    <s v="13.2 KV"/>
    <x v="6"/>
    <n v="2001405"/>
    <x v="0"/>
    <s v="7.6/13.2"/>
    <n v="6"/>
  </r>
  <r>
    <x v="0"/>
    <n v="222"/>
    <x v="1"/>
    <x v="3"/>
    <s v="WYE-DELTA"/>
    <s v="13.2 KV"/>
    <x v="6"/>
    <s v="-"/>
    <x v="0"/>
    <s v="7.6/13.2"/>
    <n v="3"/>
  </r>
  <r>
    <x v="0"/>
    <n v="222"/>
    <x v="1"/>
    <x v="3"/>
    <s v="WYE-DELTA"/>
    <s v="13.2 KV"/>
    <x v="6"/>
    <n v="2001405"/>
    <x v="0"/>
    <s v="7.6/13.2"/>
    <n v="50"/>
  </r>
  <r>
    <x v="0"/>
    <n v="222"/>
    <x v="1"/>
    <x v="3"/>
    <s v="WYE-DELTA"/>
    <s v="13.2 KV"/>
    <x v="6"/>
    <n v="2001406"/>
    <x v="0"/>
    <s v="7.6/13.2"/>
    <n v="2"/>
  </r>
  <r>
    <x v="0"/>
    <n v="222"/>
    <x v="1"/>
    <x v="3"/>
    <s v="WYE-WYE"/>
    <s v="13.2 KV"/>
    <x v="1"/>
    <s v="-"/>
    <x v="0"/>
    <s v="7.6/13.2"/>
    <n v="3"/>
  </r>
  <r>
    <x v="0"/>
    <n v="222"/>
    <x v="1"/>
    <x v="3"/>
    <s v="WYE-WYE"/>
    <s v="13.2 KV"/>
    <x v="6"/>
    <s v="-"/>
    <x v="0"/>
    <s v="7.6/13.2"/>
    <n v="50"/>
  </r>
  <r>
    <x v="0"/>
    <n v="222"/>
    <x v="1"/>
    <x v="3"/>
    <s v="WYE-WYE"/>
    <s v="13.2 KV"/>
    <x v="6"/>
    <n v="2001367"/>
    <x v="5"/>
    <s v="7.6/13.2"/>
    <n v="1"/>
  </r>
  <r>
    <x v="0"/>
    <n v="222"/>
    <x v="1"/>
    <x v="3"/>
    <s v="WYE-WYE"/>
    <s v="13.2 KV"/>
    <x v="6"/>
    <n v="2001405"/>
    <x v="0"/>
    <s v="7.6/13.2"/>
    <n v="71"/>
  </r>
  <r>
    <x v="0"/>
    <n v="222"/>
    <x v="1"/>
    <x v="3"/>
    <s v="WYE-WYE"/>
    <s v="13.2 KV"/>
    <x v="5"/>
    <s v="-"/>
    <x v="0"/>
    <s v="7.6/13.2"/>
    <n v="6"/>
  </r>
  <r>
    <x v="0"/>
    <n v="222"/>
    <x v="1"/>
    <x v="3"/>
    <s v="WYE-WYE"/>
    <s v="13.2 KV"/>
    <x v="5"/>
    <n v="2001405"/>
    <x v="0"/>
    <s v="7.6/13.2"/>
    <n v="3"/>
  </r>
  <r>
    <x v="0"/>
    <n v="222"/>
    <x v="1"/>
    <x v="11"/>
    <s v="OPEN DELTA"/>
    <s v="13.2 KV"/>
    <x v="1"/>
    <s v="-"/>
    <x v="0"/>
    <s v="7.6/13.2"/>
    <n v="2"/>
  </r>
  <r>
    <x v="0"/>
    <n v="222"/>
    <x v="1"/>
    <x v="11"/>
    <s v="OPEN DELTA"/>
    <s v="13.2 KV"/>
    <x v="6"/>
    <s v="-"/>
    <x v="0"/>
    <s v="7.6/13.2"/>
    <n v="5"/>
  </r>
  <r>
    <x v="0"/>
    <n v="222"/>
    <x v="1"/>
    <x v="11"/>
    <s v="WYE-DELTA"/>
    <s v="13.2 KV"/>
    <x v="1"/>
    <s v="-"/>
    <x v="0"/>
    <s v="7.6/13.2"/>
    <n v="1"/>
  </r>
  <r>
    <x v="0"/>
    <n v="222"/>
    <x v="1"/>
    <x v="11"/>
    <s v="WYE-WYE"/>
    <s v="13.2 KV"/>
    <x v="1"/>
    <s v="-"/>
    <x v="0"/>
    <s v="7.6/13.2"/>
    <n v="6"/>
  </r>
  <r>
    <x v="0"/>
    <n v="222"/>
    <x v="1"/>
    <x v="11"/>
    <s v="WYE-WYE"/>
    <s v="13.2 KV"/>
    <x v="6"/>
    <s v="-"/>
    <x v="0"/>
    <s v="7.6/13.2"/>
    <n v="36"/>
  </r>
  <r>
    <x v="0"/>
    <n v="222"/>
    <x v="1"/>
    <x v="11"/>
    <s v="WYE-WYE"/>
    <s v="13.2 KV"/>
    <x v="5"/>
    <s v="-"/>
    <x v="0"/>
    <s v="7.6/13.2"/>
    <n v="6"/>
  </r>
  <r>
    <x v="0"/>
    <n v="222"/>
    <x v="1"/>
    <x v="13"/>
    <s v="DELTA-DELTA"/>
    <s v="13.2 KV"/>
    <x v="6"/>
    <n v="2001406"/>
    <x v="0"/>
    <s v="7.6/13.2"/>
    <n v="4"/>
  </r>
  <r>
    <x v="0"/>
    <n v="222"/>
    <x v="1"/>
    <x v="13"/>
    <s v="OPEN DELTA"/>
    <s v="13.2 KV"/>
    <x v="6"/>
    <n v="2001406"/>
    <x v="0"/>
    <s v="7.6/13.2"/>
    <n v="2"/>
  </r>
  <r>
    <x v="0"/>
    <n v="222"/>
    <x v="1"/>
    <x v="13"/>
    <s v="SINGLE-PHASE"/>
    <s v="13.2 KV"/>
    <x v="6"/>
    <n v="2001406"/>
    <x v="0"/>
    <s v="7.6/13.2"/>
    <n v="3"/>
  </r>
  <r>
    <x v="0"/>
    <n v="222"/>
    <x v="1"/>
    <x v="13"/>
    <s v="WYE-DELTA"/>
    <s v="13.2 KV"/>
    <x v="6"/>
    <n v="2001405"/>
    <x v="0"/>
    <s v="7.6/13.2"/>
    <n v="1"/>
  </r>
  <r>
    <x v="0"/>
    <n v="222"/>
    <x v="1"/>
    <x v="13"/>
    <s v="WYE-DELTA"/>
    <s v="13.2 KV"/>
    <x v="6"/>
    <n v="2001406"/>
    <x v="0"/>
    <s v="7.6/13.2"/>
    <n v="20"/>
  </r>
  <r>
    <x v="0"/>
    <n v="222"/>
    <x v="1"/>
    <x v="13"/>
    <s v="WYE-DELTA"/>
    <s v="13.2 KV"/>
    <x v="6"/>
    <n v="2001407"/>
    <x v="10"/>
    <s v="7.6/13.2"/>
    <n v="3"/>
  </r>
  <r>
    <x v="0"/>
    <n v="222"/>
    <x v="1"/>
    <x v="13"/>
    <s v="WYE-WYE"/>
    <s v="13.2 KV"/>
    <x v="6"/>
    <n v="2001406"/>
    <x v="0"/>
    <s v="7.6/13.2"/>
    <n v="37"/>
  </r>
  <r>
    <x v="0"/>
    <n v="222"/>
    <x v="1"/>
    <x v="4"/>
    <s v="OPEN DELTA"/>
    <s v="13.2 KV"/>
    <x v="6"/>
    <s v="-"/>
    <x v="0"/>
    <s v="7.6/13.2"/>
    <n v="2"/>
  </r>
  <r>
    <x v="0"/>
    <n v="222"/>
    <x v="1"/>
    <x v="4"/>
    <s v="OPEN DELTA"/>
    <s v="13.2 KV"/>
    <x v="6"/>
    <n v="2001407"/>
    <x v="10"/>
    <s v="7.6/13.2"/>
    <n v="9"/>
  </r>
  <r>
    <x v="0"/>
    <n v="222"/>
    <x v="1"/>
    <x v="4"/>
    <s v="OPEN DELTA"/>
    <s v="13.2 KV"/>
    <x v="5"/>
    <s v="-"/>
    <x v="0"/>
    <s v="7.6/13.2"/>
    <n v="2"/>
  </r>
  <r>
    <x v="0"/>
    <n v="222"/>
    <x v="1"/>
    <x v="4"/>
    <s v="SINGLE-PHASE"/>
    <s v="13.2 KV"/>
    <x v="6"/>
    <n v="2001407"/>
    <x v="10"/>
    <s v="7.6/13.2"/>
    <n v="3"/>
  </r>
  <r>
    <x v="0"/>
    <n v="222"/>
    <x v="1"/>
    <x v="4"/>
    <s v="WYE-DELTA"/>
    <s v="13.2 KV"/>
    <x v="6"/>
    <s v="-"/>
    <x v="0"/>
    <s v="7.6/13.2"/>
    <n v="3"/>
  </r>
  <r>
    <x v="0"/>
    <n v="222"/>
    <x v="1"/>
    <x v="4"/>
    <s v="WYE-DELTA"/>
    <s v="13.2 KV"/>
    <x v="6"/>
    <n v="2001407"/>
    <x v="10"/>
    <s v="7.6/13.2"/>
    <n v="20"/>
  </r>
  <r>
    <x v="0"/>
    <n v="222"/>
    <x v="1"/>
    <x v="4"/>
    <s v="WYE-DELTA"/>
    <s v="13.2 KV"/>
    <x v="6"/>
    <n v="2001408"/>
    <x v="0"/>
    <s v="7.6/13.2"/>
    <n v="6"/>
  </r>
  <r>
    <x v="0"/>
    <n v="222"/>
    <x v="1"/>
    <x v="4"/>
    <s v="WYE-WYE"/>
    <s v="13.2 KV"/>
    <x v="1"/>
    <s v="-"/>
    <x v="0"/>
    <s v="7.6/13.2"/>
    <n v="6"/>
  </r>
  <r>
    <x v="0"/>
    <n v="222"/>
    <x v="1"/>
    <x v="4"/>
    <s v="WYE-WYE"/>
    <s v="13.2 KV"/>
    <x v="6"/>
    <s v="-"/>
    <x v="0"/>
    <s v="7.6/13.2"/>
    <n v="21"/>
  </r>
  <r>
    <x v="0"/>
    <n v="222"/>
    <x v="1"/>
    <x v="4"/>
    <s v="WYE-WYE"/>
    <s v="13.2 KV"/>
    <x v="6"/>
    <n v="2001407"/>
    <x v="10"/>
    <s v="7.6/13.2"/>
    <n v="35"/>
  </r>
  <r>
    <x v="0"/>
    <n v="222"/>
    <x v="1"/>
    <x v="12"/>
    <s v="OPEN DELTA"/>
    <s v="13.2 KV"/>
    <x v="6"/>
    <n v="2001408"/>
    <x v="0"/>
    <s v="7.6/13.2"/>
    <n v="2"/>
  </r>
  <r>
    <x v="0"/>
    <n v="222"/>
    <x v="1"/>
    <x v="12"/>
    <s v="SINGLE-PHASE"/>
    <s v="13.2 KV"/>
    <x v="6"/>
    <n v="2001408"/>
    <x v="0"/>
    <s v="7.6/13.2"/>
    <n v="6"/>
  </r>
  <r>
    <x v="0"/>
    <n v="222"/>
    <x v="1"/>
    <x v="12"/>
    <s v="WYE-DELTA"/>
    <s v="13.2 KV"/>
    <x v="6"/>
    <s v="-"/>
    <x v="0"/>
    <s v="7.6/13.2"/>
    <n v="2"/>
  </r>
  <r>
    <x v="0"/>
    <n v="222"/>
    <x v="1"/>
    <x v="12"/>
    <s v="WYE-DELTA"/>
    <s v="13.2 KV"/>
    <x v="6"/>
    <n v="2001408"/>
    <x v="0"/>
    <s v="7.6/13.2"/>
    <n v="18"/>
  </r>
  <r>
    <x v="0"/>
    <n v="222"/>
    <x v="1"/>
    <x v="12"/>
    <s v="WYE-DELTA"/>
    <s v="13.2 KV"/>
    <x v="5"/>
    <n v="2001408"/>
    <x v="0"/>
    <s v="7.6/13.2"/>
    <n v="3"/>
  </r>
  <r>
    <x v="0"/>
    <n v="222"/>
    <x v="1"/>
    <x v="12"/>
    <s v="WYE-WYE"/>
    <s v="13.2 KV"/>
    <x v="1"/>
    <s v="-"/>
    <x v="0"/>
    <s v="7.6/13.2"/>
    <n v="6"/>
  </r>
  <r>
    <x v="0"/>
    <n v="222"/>
    <x v="1"/>
    <x v="12"/>
    <s v="WYE-WYE"/>
    <s v="13.2 KV"/>
    <x v="6"/>
    <s v="-"/>
    <x v="0"/>
    <s v="7.6/13.2"/>
    <n v="21"/>
  </r>
  <r>
    <x v="0"/>
    <n v="222"/>
    <x v="1"/>
    <x v="12"/>
    <s v="WYE-WYE"/>
    <s v="13.2 KV"/>
    <x v="6"/>
    <n v="2001408"/>
    <x v="0"/>
    <s v="7.6/13.2"/>
    <n v="15"/>
  </r>
  <r>
    <x v="0"/>
    <n v="222"/>
    <x v="1"/>
    <x v="12"/>
    <s v="WYE-WYE"/>
    <s v="13.2 KV"/>
    <x v="5"/>
    <n v="2001408"/>
    <x v="0"/>
    <s v="7.6/13.2"/>
    <n v="3"/>
  </r>
  <r>
    <x v="0"/>
    <n v="222"/>
    <x v="1"/>
    <x v="14"/>
    <s v="WYE-DELTA"/>
    <s v="13.2 KV"/>
    <x v="6"/>
    <s v="-"/>
    <x v="0"/>
    <s v="7.6/13.2"/>
    <n v="1"/>
  </r>
  <r>
    <x v="0"/>
    <n v="222"/>
    <x v="1"/>
    <x v="14"/>
    <s v="WYE-DELTA"/>
    <s v="13.2 KV"/>
    <x v="6"/>
    <n v="2001409"/>
    <x v="0"/>
    <s v="7.6/13.2"/>
    <n v="3"/>
  </r>
  <r>
    <x v="0"/>
    <n v="222"/>
    <x v="1"/>
    <x v="14"/>
    <s v="WYE-WYE"/>
    <s v="13.2 KV"/>
    <x v="6"/>
    <s v="-"/>
    <x v="0"/>
    <s v="7.6/13.2"/>
    <n v="27"/>
  </r>
  <r>
    <x v="0"/>
    <n v="222"/>
    <x v="1"/>
    <x v="14"/>
    <s v="WYE-WYE"/>
    <s v="13.2 KV"/>
    <x v="6"/>
    <n v="2001409"/>
    <x v="0"/>
    <s v="7.6/13.2"/>
    <n v="12"/>
  </r>
  <r>
    <x v="0"/>
    <n v="222"/>
    <x v="1"/>
    <x v="14"/>
    <s v="WYE-WYE"/>
    <s v="13.2 KV"/>
    <x v="5"/>
    <s v="-"/>
    <x v="0"/>
    <s v="7.6/13.2"/>
    <n v="3"/>
  </r>
  <r>
    <x v="0"/>
    <n v="222"/>
    <x v="1"/>
    <x v="15"/>
    <s v="SINGLE-PHASE"/>
    <s v="13.2 KV"/>
    <x v="6"/>
    <n v="2001410"/>
    <x v="0"/>
    <s v="7.6/13.2"/>
    <n v="3"/>
  </r>
  <r>
    <x v="0"/>
    <n v="222"/>
    <x v="1"/>
    <x v="15"/>
    <s v="WYE-WYE"/>
    <s v="13.2 KV"/>
    <x v="6"/>
    <s v="-"/>
    <x v="0"/>
    <s v="7.6/13.2"/>
    <n v="9"/>
  </r>
  <r>
    <x v="0"/>
    <n v="222"/>
    <x v="1"/>
    <x v="15"/>
    <s v="WYE-WYE"/>
    <s v="13.2 KV"/>
    <x v="6"/>
    <n v="2001410"/>
    <x v="0"/>
    <s v="7.6/13.2"/>
    <n v="3"/>
  </r>
  <r>
    <x v="0"/>
    <n v="222"/>
    <x v="1"/>
    <x v="15"/>
    <s v="WYE-WYE"/>
    <s v="13.2 KV"/>
    <x v="5"/>
    <n v="2001424"/>
    <x v="0"/>
    <s v="7.6/13.2"/>
    <n v="2"/>
  </r>
  <r>
    <x v="0"/>
    <n v="222"/>
    <x v="1"/>
    <x v="17"/>
    <s v="WYE-WYE"/>
    <s v="13.2 KV"/>
    <x v="5"/>
    <s v="-"/>
    <x v="0"/>
    <s v="7.6/13.2"/>
    <n v="3"/>
  </r>
  <r>
    <x v="0"/>
    <n v="222"/>
    <x v="4"/>
    <x v="3"/>
    <s v="WYE-WYE"/>
    <s v="13.2 KV"/>
    <x v="6"/>
    <n v="2001405"/>
    <x v="0"/>
    <s v="7.6/13.2"/>
    <n v="2"/>
  </r>
  <r>
    <x v="0"/>
    <n v="222"/>
    <x v="4"/>
    <x v="4"/>
    <s v="WYE-DELTA"/>
    <s v="13.2 KV"/>
    <x v="6"/>
    <n v="2001407"/>
    <x v="10"/>
    <s v="7.6/13.2"/>
    <n v="3"/>
  </r>
  <r>
    <x v="0"/>
    <n v="222"/>
    <x v="5"/>
    <x v="3"/>
    <s v="SINGLE-PHASE"/>
    <s v="13.2 KV"/>
    <x v="1"/>
    <n v="2001365"/>
    <x v="3"/>
    <s v="7.6/13.2"/>
    <n v="1"/>
  </r>
  <r>
    <x v="0"/>
    <n v="223"/>
    <x v="0"/>
    <x v="3"/>
    <s v="SINGLE-PHASE"/>
    <s v="13.2 KV"/>
    <x v="1"/>
    <s v="-"/>
    <x v="0"/>
    <s v="14.4/24.9"/>
    <n v="1"/>
  </r>
  <r>
    <x v="0"/>
    <n v="223"/>
    <x v="1"/>
    <x v="3"/>
    <s v="WYE-DELTA"/>
    <s v="13.2 KV"/>
    <x v="6"/>
    <n v="2001414"/>
    <x v="0"/>
    <s v="14.4/24.9"/>
    <n v="3"/>
  </r>
  <r>
    <x v="0"/>
    <n v="227"/>
    <x v="1"/>
    <x v="4"/>
    <s v="WYE-WYE"/>
    <s v="13.2 KV"/>
    <x v="1"/>
    <s v="-"/>
    <x v="0"/>
    <s v="2.4/4.1 x 7.6/13.2"/>
    <n v="3"/>
  </r>
  <r>
    <x v="0"/>
    <n v="227"/>
    <x v="1"/>
    <x v="4"/>
    <s v="WYE-WYE"/>
    <s v="13.2 KV"/>
    <x v="5"/>
    <s v="-"/>
    <x v="0"/>
    <s v="2.4/4.1 x 7.6/13.2"/>
    <n v="3"/>
  </r>
  <r>
    <x v="0"/>
    <n v="227"/>
    <x v="1"/>
    <x v="14"/>
    <s v="WYE-WYE"/>
    <s v="13.2 KV"/>
    <x v="5"/>
    <s v="-"/>
    <x v="0"/>
    <s v="2.4/4.1 x 7.6/13.2"/>
    <n v="3"/>
  </r>
  <r>
    <x v="0"/>
    <n v="227"/>
    <x v="1"/>
    <x v="15"/>
    <s v="WYE-WYE"/>
    <s v="13.2 KV"/>
    <x v="5"/>
    <n v="2001424"/>
    <x v="0"/>
    <s v="2.4/4.1 x 7.6/13.2"/>
    <n v="1"/>
  </r>
  <r>
    <x v="0"/>
    <n v="230"/>
    <x v="0"/>
    <x v="3"/>
    <s v="SINGLE-PHASE"/>
    <s v="13.2 KV"/>
    <x v="1"/>
    <s v="-"/>
    <x v="0"/>
    <s v="7.6/13.2"/>
    <n v="1"/>
  </r>
  <r>
    <x v="0"/>
    <n v="230"/>
    <x v="0"/>
    <x v="3"/>
    <s v="SINGLE-PHASE"/>
    <s v="13.2 KV"/>
    <x v="6"/>
    <s v="-"/>
    <x v="0"/>
    <s v="7.6/13.2"/>
    <n v="1"/>
  </r>
  <r>
    <x v="0"/>
    <n v="230"/>
    <x v="0"/>
    <x v="3"/>
    <s v="SINGLE-PHASE"/>
    <s v="13.2 KV"/>
    <x v="5"/>
    <s v="-"/>
    <x v="0"/>
    <s v="7.6/13.2"/>
    <n v="1"/>
  </r>
  <r>
    <x v="0"/>
    <n v="230"/>
    <x v="0"/>
    <x v="3"/>
    <s v="SINGLE-PHASE"/>
    <s v="13.2 KV"/>
    <x v="5"/>
    <n v="2001425"/>
    <x v="0"/>
    <s v="7.6/13.2"/>
    <n v="2"/>
  </r>
  <r>
    <x v="0"/>
    <n v="230"/>
    <x v="0"/>
    <x v="13"/>
    <s v="SINGLE-PHASE"/>
    <s v="13.2 KV"/>
    <x v="5"/>
    <n v="2001426"/>
    <x v="0"/>
    <s v="7.6/13.2"/>
    <n v="1"/>
  </r>
  <r>
    <x v="0"/>
    <n v="230"/>
    <x v="0"/>
    <x v="4"/>
    <s v="SINGLE-PHASE"/>
    <s v="13.2 KV"/>
    <x v="1"/>
    <s v="-"/>
    <x v="0"/>
    <s v="7.6/13.2"/>
    <n v="1"/>
  </r>
  <r>
    <x v="0"/>
    <n v="230"/>
    <x v="0"/>
    <x v="14"/>
    <s v="SINGLE-PHASE"/>
    <s v="13.2 KV"/>
    <x v="1"/>
    <s v="-"/>
    <x v="0"/>
    <s v="7.6/13.2"/>
    <n v="2"/>
  </r>
  <r>
    <x v="0"/>
    <n v="230"/>
    <x v="0"/>
    <x v="15"/>
    <s v="SINGLE-PHASE"/>
    <s v="13.2 KV"/>
    <x v="1"/>
    <s v="-"/>
    <x v="0"/>
    <s v="7.6/13.2"/>
    <n v="1"/>
  </r>
  <r>
    <x v="0"/>
    <n v="230"/>
    <x v="0"/>
    <x v="15"/>
    <s v="SINGLE-PHASE"/>
    <s v="13.2 KV"/>
    <x v="5"/>
    <n v="2001430"/>
    <x v="0"/>
    <s v="7.6/13.2"/>
    <n v="1"/>
  </r>
  <r>
    <x v="0"/>
    <n v="230"/>
    <x v="1"/>
    <x v="3"/>
    <s v="DELTA-DELTA"/>
    <s v="13.2 KV"/>
    <x v="5"/>
    <n v="2001425"/>
    <x v="0"/>
    <s v="7.6/13.2"/>
    <n v="3"/>
  </r>
  <r>
    <x v="0"/>
    <n v="230"/>
    <x v="1"/>
    <x v="3"/>
    <s v="DELTA-WYE"/>
    <s v="13.2 KV"/>
    <x v="5"/>
    <n v="2001425"/>
    <x v="0"/>
    <s v="7.6/13.2"/>
    <n v="12"/>
  </r>
  <r>
    <x v="0"/>
    <n v="230"/>
    <x v="1"/>
    <x v="3"/>
    <s v="OPEN DELTA"/>
    <s v="13.2 KV"/>
    <x v="5"/>
    <n v="2001425"/>
    <x v="0"/>
    <s v="7.6/13.2"/>
    <n v="18"/>
  </r>
  <r>
    <x v="0"/>
    <n v="230"/>
    <x v="1"/>
    <x v="3"/>
    <s v="SINGLE-PHASE"/>
    <s v="13.2 KV"/>
    <x v="5"/>
    <n v="2001425"/>
    <x v="0"/>
    <s v="7.6/13.2"/>
    <n v="81"/>
  </r>
  <r>
    <x v="0"/>
    <n v="230"/>
    <x v="1"/>
    <x v="3"/>
    <s v="UNKNOWN"/>
    <s v="13.2 KV"/>
    <x v="5"/>
    <n v="2001425"/>
    <x v="0"/>
    <s v="7.6/13.2"/>
    <n v="3"/>
  </r>
  <r>
    <x v="0"/>
    <n v="230"/>
    <x v="1"/>
    <x v="3"/>
    <s v="WYE-DELTA"/>
    <s v="13.2 KV"/>
    <x v="1"/>
    <n v="2001366"/>
    <x v="4"/>
    <s v="7.6/13.2"/>
    <n v="1"/>
  </r>
  <r>
    <x v="0"/>
    <n v="230"/>
    <x v="1"/>
    <x v="3"/>
    <s v="WYE-DELTA"/>
    <s v="13.2 KV"/>
    <x v="5"/>
    <n v="2001425"/>
    <x v="0"/>
    <s v="7.6/13.2"/>
    <n v="57"/>
  </r>
  <r>
    <x v="0"/>
    <n v="230"/>
    <x v="1"/>
    <x v="3"/>
    <s v="WYE-DELTA"/>
    <s v="13.2 KV"/>
    <x v="5"/>
    <n v="2001426"/>
    <x v="0"/>
    <s v="7.6/13.2"/>
    <n v="1"/>
  </r>
  <r>
    <x v="0"/>
    <n v="230"/>
    <x v="1"/>
    <x v="3"/>
    <s v="WYE-WYE"/>
    <s v="13.2 KV"/>
    <x v="1"/>
    <n v="2001425"/>
    <x v="0"/>
    <s v="7.6/13.2"/>
    <n v="93"/>
  </r>
  <r>
    <x v="0"/>
    <n v="230"/>
    <x v="1"/>
    <x v="3"/>
    <s v="WYE-WYE"/>
    <s v="13.2 KV"/>
    <x v="6"/>
    <s v="-"/>
    <x v="0"/>
    <s v="7.6/13.2"/>
    <n v="1"/>
  </r>
  <r>
    <x v="0"/>
    <n v="230"/>
    <x v="1"/>
    <x v="3"/>
    <s v="WYE-WYE"/>
    <s v="13.2 KV"/>
    <x v="5"/>
    <n v="2001367"/>
    <x v="5"/>
    <s v="7.6/13.2"/>
    <n v="4"/>
  </r>
  <r>
    <x v="0"/>
    <n v="230"/>
    <x v="1"/>
    <x v="3"/>
    <s v="WYE-WYE"/>
    <s v="13.2 KV"/>
    <x v="5"/>
    <n v="2001425"/>
    <x v="0"/>
    <s v="7.6/13.2"/>
    <n v="1283"/>
  </r>
  <r>
    <x v="0"/>
    <n v="230"/>
    <x v="1"/>
    <x v="3"/>
    <s v="WYE-WYE"/>
    <s v="13.2 KV"/>
    <x v="5"/>
    <n v="2001426"/>
    <x v="0"/>
    <s v="7.6/13.2"/>
    <n v="4"/>
  </r>
  <r>
    <x v="0"/>
    <n v="230"/>
    <x v="1"/>
    <x v="3"/>
    <s v="WYE-WYE"/>
    <s v="13.2 KV"/>
    <x v="7"/>
    <n v="2001425"/>
    <x v="0"/>
    <s v="7.6/13.2"/>
    <n v="5"/>
  </r>
  <r>
    <x v="0"/>
    <n v="230"/>
    <x v="1"/>
    <x v="11"/>
    <s v="SINGLE-PHASE"/>
    <s v="13.2 KV"/>
    <x v="5"/>
    <n v="2001426"/>
    <x v="0"/>
    <s v="7.6/13.2"/>
    <n v="2"/>
  </r>
  <r>
    <x v="0"/>
    <n v="230"/>
    <x v="1"/>
    <x v="11"/>
    <s v="WYE-DELTA"/>
    <s v="13.2 KV"/>
    <x v="5"/>
    <n v="2001426"/>
    <x v="0"/>
    <s v="7.6/13.2"/>
    <n v="3"/>
  </r>
  <r>
    <x v="0"/>
    <n v="230"/>
    <x v="1"/>
    <x v="11"/>
    <s v="WYE-WYE"/>
    <s v="13.2 KV"/>
    <x v="1"/>
    <n v="2001426"/>
    <x v="0"/>
    <s v="7.6/13.2"/>
    <n v="30"/>
  </r>
  <r>
    <x v="0"/>
    <n v="230"/>
    <x v="1"/>
    <x v="11"/>
    <s v="WYE-WYE"/>
    <s v="13.2 KV"/>
    <x v="5"/>
    <n v="2001426"/>
    <x v="0"/>
    <s v="7.6/13.2"/>
    <n v="154"/>
  </r>
  <r>
    <x v="0"/>
    <n v="230"/>
    <x v="1"/>
    <x v="13"/>
    <s v="DELTA-WYE"/>
    <s v="13.2 KV"/>
    <x v="5"/>
    <n v="2001426"/>
    <x v="0"/>
    <s v="7.6/13.2"/>
    <n v="3"/>
  </r>
  <r>
    <x v="0"/>
    <n v="230"/>
    <x v="1"/>
    <x v="13"/>
    <s v="SINGLE-PHASE"/>
    <s v="13.2 KV"/>
    <x v="5"/>
    <n v="2001426"/>
    <x v="0"/>
    <s v="7.6/13.2"/>
    <n v="16"/>
  </r>
  <r>
    <x v="0"/>
    <n v="230"/>
    <x v="1"/>
    <x v="13"/>
    <s v="WYE-DELTA"/>
    <s v="13.2 KV"/>
    <x v="5"/>
    <n v="2001426"/>
    <x v="0"/>
    <s v="7.6/13.2"/>
    <n v="67"/>
  </r>
  <r>
    <x v="0"/>
    <n v="230"/>
    <x v="1"/>
    <x v="13"/>
    <s v="WYE-WYE"/>
    <s v="13.2 KV"/>
    <x v="5"/>
    <n v="2001426"/>
    <x v="0"/>
    <s v="7.6/13.2"/>
    <n v="362"/>
  </r>
  <r>
    <x v="0"/>
    <n v="230"/>
    <x v="1"/>
    <x v="13"/>
    <s v="WYE-WYE"/>
    <s v="13.2 KV"/>
    <x v="7"/>
    <n v="2001426"/>
    <x v="0"/>
    <s v="7.6/13.2"/>
    <n v="3"/>
  </r>
  <r>
    <x v="0"/>
    <n v="230"/>
    <x v="1"/>
    <x v="4"/>
    <s v="DELTA-DELTA"/>
    <s v="13.2 KV"/>
    <x v="5"/>
    <n v="2001427"/>
    <x v="0"/>
    <s v="7.6/13.2"/>
    <n v="3"/>
  </r>
  <r>
    <x v="0"/>
    <n v="230"/>
    <x v="1"/>
    <x v="4"/>
    <s v="DELTA-WYE"/>
    <s v="13.2 KV"/>
    <x v="5"/>
    <n v="2001427"/>
    <x v="0"/>
    <s v="7.6/13.2"/>
    <n v="9"/>
  </r>
  <r>
    <x v="0"/>
    <n v="230"/>
    <x v="1"/>
    <x v="4"/>
    <s v="OPEN DELTA"/>
    <s v="13.2 KV"/>
    <x v="5"/>
    <n v="2001427"/>
    <x v="0"/>
    <s v="7.6/13.2"/>
    <n v="5"/>
  </r>
  <r>
    <x v="0"/>
    <n v="230"/>
    <x v="1"/>
    <x v="4"/>
    <s v="SINGLE-PHASE"/>
    <s v="13.2 KV"/>
    <x v="5"/>
    <n v="2001427"/>
    <x v="0"/>
    <s v="7.6/13.2"/>
    <n v="36"/>
  </r>
  <r>
    <x v="0"/>
    <n v="230"/>
    <x v="1"/>
    <x v="4"/>
    <s v="WYE-DELTA"/>
    <s v="13.2 KV"/>
    <x v="1"/>
    <n v="2001427"/>
    <x v="0"/>
    <s v="7.6/13.2"/>
    <n v="2"/>
  </r>
  <r>
    <x v="0"/>
    <n v="230"/>
    <x v="1"/>
    <x v="4"/>
    <s v="WYE-DELTA"/>
    <s v="13.2 KV"/>
    <x v="5"/>
    <n v="2001427"/>
    <x v="0"/>
    <s v="7.6/13.2"/>
    <n v="22"/>
  </r>
  <r>
    <x v="0"/>
    <n v="230"/>
    <x v="1"/>
    <x v="4"/>
    <s v="WYE-DELTA"/>
    <s v="13.2 KV"/>
    <x v="5"/>
    <n v="2001428"/>
    <x v="0"/>
    <s v="7.6/13.2"/>
    <n v="2"/>
  </r>
  <r>
    <x v="0"/>
    <n v="230"/>
    <x v="1"/>
    <x v="4"/>
    <s v="WYE-WYE"/>
    <s v="13.2 KV"/>
    <x v="1"/>
    <n v="2001427"/>
    <x v="0"/>
    <s v="7.6/13.2"/>
    <n v="33"/>
  </r>
  <r>
    <x v="0"/>
    <n v="230"/>
    <x v="1"/>
    <x v="4"/>
    <s v="WYE-WYE"/>
    <s v="13.2 KV"/>
    <x v="5"/>
    <n v="2001427"/>
    <x v="0"/>
    <s v="7.6/13.2"/>
    <n v="621"/>
  </r>
  <r>
    <x v="0"/>
    <n v="230"/>
    <x v="1"/>
    <x v="12"/>
    <s v="SINGLE-PHASE"/>
    <s v="13.2 KV"/>
    <x v="5"/>
    <n v="2001427"/>
    <x v="0"/>
    <s v="7.6/13.2"/>
    <n v="6"/>
  </r>
  <r>
    <x v="0"/>
    <n v="230"/>
    <x v="1"/>
    <x v="12"/>
    <s v="SINGLE-PHASE"/>
    <s v="13.2 KV"/>
    <x v="5"/>
    <n v="2001428"/>
    <x v="0"/>
    <s v="7.6/13.2"/>
    <n v="9"/>
  </r>
  <r>
    <x v="0"/>
    <n v="230"/>
    <x v="1"/>
    <x v="12"/>
    <s v="WYE-DELTA"/>
    <s v="13.2 KV"/>
    <x v="1"/>
    <n v="2001427"/>
    <x v="0"/>
    <s v="7.6/13.2"/>
    <n v="1"/>
  </r>
  <r>
    <x v="0"/>
    <n v="230"/>
    <x v="1"/>
    <x v="12"/>
    <s v="WYE-DELTA"/>
    <s v="13.2 KV"/>
    <x v="5"/>
    <n v="2001427"/>
    <x v="0"/>
    <s v="7.6/13.2"/>
    <n v="10"/>
  </r>
  <r>
    <x v="0"/>
    <n v="230"/>
    <x v="1"/>
    <x v="12"/>
    <s v="WYE-DELTA"/>
    <s v="13.2 KV"/>
    <x v="5"/>
    <n v="2001428"/>
    <x v="0"/>
    <s v="7.6/13.2"/>
    <n v="19"/>
  </r>
  <r>
    <x v="0"/>
    <n v="230"/>
    <x v="1"/>
    <x v="12"/>
    <s v="WYE-WYE"/>
    <s v="13.2 KV"/>
    <x v="1"/>
    <s v="-"/>
    <x v="0"/>
    <s v="7.6/13.2"/>
    <n v="36"/>
  </r>
  <r>
    <x v="0"/>
    <n v="230"/>
    <x v="1"/>
    <x v="12"/>
    <s v="WYE-WYE"/>
    <s v="13.2 KV"/>
    <x v="5"/>
    <s v="-"/>
    <x v="0"/>
    <s v="7.6/13.2"/>
    <n v="136"/>
  </r>
  <r>
    <x v="0"/>
    <n v="230"/>
    <x v="1"/>
    <x v="12"/>
    <s v="WYE-WYE"/>
    <s v="13.2 KV"/>
    <x v="5"/>
    <n v="2001370"/>
    <x v="7"/>
    <s v="7.6/13.2"/>
    <n v="2"/>
  </r>
  <r>
    <x v="0"/>
    <n v="230"/>
    <x v="1"/>
    <x v="12"/>
    <s v="WYE-WYE"/>
    <s v="13.2 KV"/>
    <x v="5"/>
    <n v="2001427"/>
    <x v="0"/>
    <s v="7.6/13.2"/>
    <n v="149"/>
  </r>
  <r>
    <x v="0"/>
    <n v="230"/>
    <x v="1"/>
    <x v="12"/>
    <s v="WYE-WYE"/>
    <s v="13.2 KV"/>
    <x v="5"/>
    <n v="2001428"/>
    <x v="0"/>
    <s v="7.6/13.2"/>
    <n v="103"/>
  </r>
  <r>
    <x v="0"/>
    <n v="230"/>
    <x v="1"/>
    <x v="12"/>
    <s v="WYE-WYE"/>
    <s v="13.2 KV"/>
    <x v="7"/>
    <n v="2001427"/>
    <x v="0"/>
    <s v="7.6/13.2"/>
    <n v="3"/>
  </r>
  <r>
    <x v="0"/>
    <n v="230"/>
    <x v="1"/>
    <x v="14"/>
    <s v="SINGLE-PHASE"/>
    <s v="13.2 KV"/>
    <x v="5"/>
    <n v="2001429"/>
    <x v="0"/>
    <s v="7.6/13.2"/>
    <n v="44"/>
  </r>
  <r>
    <x v="0"/>
    <n v="230"/>
    <x v="1"/>
    <x v="14"/>
    <s v="WYE-DELTA"/>
    <s v="13.2 KV"/>
    <x v="5"/>
    <n v="2001427"/>
    <x v="0"/>
    <s v="7.6/13.2"/>
    <n v="1"/>
  </r>
  <r>
    <x v="0"/>
    <n v="230"/>
    <x v="1"/>
    <x v="14"/>
    <s v="WYE-DELTA"/>
    <s v="13.2 KV"/>
    <x v="5"/>
    <n v="2001429"/>
    <x v="0"/>
    <s v="7.6/13.2"/>
    <n v="13"/>
  </r>
  <r>
    <x v="0"/>
    <n v="230"/>
    <x v="1"/>
    <x v="14"/>
    <s v="WYE-DELTA"/>
    <s v="13.2 KV"/>
    <x v="5"/>
    <n v="2001430"/>
    <x v="0"/>
    <s v="7.6/13.2"/>
    <n v="6"/>
  </r>
  <r>
    <x v="0"/>
    <n v="230"/>
    <x v="1"/>
    <x v="14"/>
    <s v="WYE-WYE"/>
    <s v="13.2 KV"/>
    <x v="1"/>
    <n v="2001429"/>
    <x v="0"/>
    <s v="7.6/13.2"/>
    <n v="27"/>
  </r>
  <r>
    <x v="0"/>
    <n v="230"/>
    <x v="1"/>
    <x v="14"/>
    <s v="WYE-WYE"/>
    <s v="13.2 KV"/>
    <x v="5"/>
    <n v="2001429"/>
    <x v="0"/>
    <s v="7.6/13.2"/>
    <n v="337"/>
  </r>
  <r>
    <x v="0"/>
    <n v="230"/>
    <x v="1"/>
    <x v="15"/>
    <s v="DELTA-WYE"/>
    <s v="13.2 KV"/>
    <x v="5"/>
    <n v="2001430"/>
    <x v="0"/>
    <s v="7.6/13.2"/>
    <n v="3"/>
  </r>
  <r>
    <x v="0"/>
    <n v="230"/>
    <x v="1"/>
    <x v="15"/>
    <s v="SINGLE-PHASE"/>
    <s v="13.2 KV"/>
    <x v="5"/>
    <n v="2001430"/>
    <x v="0"/>
    <s v="7.6/13.2"/>
    <n v="6"/>
  </r>
  <r>
    <x v="0"/>
    <n v="230"/>
    <x v="1"/>
    <x v="15"/>
    <s v="WYE-DELTA"/>
    <s v="13.2 KV"/>
    <x v="5"/>
    <n v="2001430"/>
    <x v="0"/>
    <s v="7.6/13.2"/>
    <n v="9"/>
  </r>
  <r>
    <x v="0"/>
    <n v="230"/>
    <x v="1"/>
    <x v="15"/>
    <s v="WYE-WYE"/>
    <s v="13.2 KV"/>
    <x v="1"/>
    <n v="2001430"/>
    <x v="0"/>
    <s v="7.6/13.2"/>
    <n v="9"/>
  </r>
  <r>
    <x v="0"/>
    <n v="230"/>
    <x v="1"/>
    <x v="15"/>
    <s v="WYE-WYE"/>
    <s v="13.2 KV"/>
    <x v="5"/>
    <n v="2001430"/>
    <x v="0"/>
    <s v="7.6/13.2"/>
    <n v="187"/>
  </r>
  <r>
    <x v="0"/>
    <n v="230"/>
    <x v="1"/>
    <x v="17"/>
    <s v="WYE-WYE"/>
    <s v="13.2 KV"/>
    <x v="5"/>
    <s v="-"/>
    <x v="0"/>
    <s v="7.6/13.2"/>
    <n v="9"/>
  </r>
  <r>
    <x v="0"/>
    <n v="230"/>
    <x v="1"/>
    <x v="17"/>
    <s v="WYE-WYE"/>
    <s v="13.2 KV"/>
    <x v="5"/>
    <n v="2001431"/>
    <x v="0"/>
    <s v="7.6/13.2"/>
    <n v="6"/>
  </r>
  <r>
    <x v="0"/>
    <n v="230"/>
    <x v="1"/>
    <x v="20"/>
    <s v="WYE-WYE"/>
    <s v="13.2 KV"/>
    <x v="5"/>
    <n v="2001432"/>
    <x v="0"/>
    <s v="7.6/13.2"/>
    <n v="3"/>
  </r>
  <r>
    <x v="0"/>
    <n v="230"/>
    <x v="4"/>
    <x v="3"/>
    <s v="SINGLE-PHASE"/>
    <s v="13.2 KV"/>
    <x v="5"/>
    <n v="2001425"/>
    <x v="0"/>
    <s v="7.6/13.2"/>
    <n v="3"/>
  </r>
  <r>
    <x v="0"/>
    <n v="230"/>
    <x v="4"/>
    <x v="3"/>
    <s v="WYE-DELTA"/>
    <s v="13.2 KV"/>
    <x v="5"/>
    <n v="2001425"/>
    <x v="0"/>
    <s v="7.6/13.2"/>
    <n v="6"/>
  </r>
  <r>
    <x v="0"/>
    <n v="230"/>
    <x v="4"/>
    <x v="3"/>
    <s v="WYE-WYE"/>
    <s v="13.2 KV"/>
    <x v="5"/>
    <n v="2001425"/>
    <x v="0"/>
    <s v="7.6/13.2"/>
    <n v="25"/>
  </r>
  <r>
    <x v="0"/>
    <n v="230"/>
    <x v="4"/>
    <x v="13"/>
    <s v="SINGLE-PHASE"/>
    <s v="13.2 KV"/>
    <x v="5"/>
    <n v="2001426"/>
    <x v="0"/>
    <s v="7.6/13.2"/>
    <n v="1"/>
  </r>
  <r>
    <x v="0"/>
    <n v="230"/>
    <x v="4"/>
    <x v="13"/>
    <s v="WYE-DELTA"/>
    <s v="13.2 KV"/>
    <x v="5"/>
    <n v="2001426"/>
    <x v="0"/>
    <s v="7.6/13.2"/>
    <n v="1"/>
  </r>
  <r>
    <x v="0"/>
    <n v="230"/>
    <x v="4"/>
    <x v="13"/>
    <s v="WYE-WYE"/>
    <s v="13.2 KV"/>
    <x v="5"/>
    <n v="2001426"/>
    <x v="0"/>
    <s v="7.6/13.2"/>
    <n v="10"/>
  </r>
  <r>
    <x v="0"/>
    <n v="230"/>
    <x v="4"/>
    <x v="4"/>
    <s v="WYE-WYE"/>
    <s v="13.2 KV"/>
    <x v="5"/>
    <n v="2001427"/>
    <x v="0"/>
    <s v="7.6/13.2"/>
    <n v="13"/>
  </r>
  <r>
    <x v="0"/>
    <n v="230"/>
    <x v="4"/>
    <x v="12"/>
    <s v="WYE-WYE"/>
    <s v="13.2 KV"/>
    <x v="5"/>
    <n v="2001427"/>
    <x v="0"/>
    <s v="7.6/13.2"/>
    <n v="1"/>
  </r>
  <r>
    <x v="0"/>
    <n v="230"/>
    <x v="4"/>
    <x v="12"/>
    <s v="WYE-WYE"/>
    <s v="13.2 KV"/>
    <x v="5"/>
    <n v="2001428"/>
    <x v="0"/>
    <s v="7.6/13.2"/>
    <n v="3"/>
  </r>
  <r>
    <x v="0"/>
    <n v="230"/>
    <x v="4"/>
    <x v="14"/>
    <s v="SINGLE-PHASE"/>
    <s v="13.2 KV"/>
    <x v="5"/>
    <n v="2001429"/>
    <x v="0"/>
    <s v="7.6/13.2"/>
    <n v="1"/>
  </r>
  <r>
    <x v="0"/>
    <n v="230"/>
    <x v="4"/>
    <x v="14"/>
    <s v="WYE-WYE"/>
    <s v="13.2 KV"/>
    <x v="5"/>
    <n v="2001429"/>
    <x v="0"/>
    <s v="7.6/13.2"/>
    <n v="1"/>
  </r>
  <r>
    <x v="0"/>
    <n v="230"/>
    <x v="5"/>
    <x v="13"/>
    <s v="OPEN DELTA"/>
    <s v="13.2 KV"/>
    <x v="5"/>
    <n v="2001426"/>
    <x v="0"/>
    <s v="7.6/13.2"/>
    <n v="3"/>
  </r>
  <r>
    <x v="0"/>
    <n v="230"/>
    <x v="5"/>
    <x v="14"/>
    <s v="DELTA-WYE"/>
    <s v="13.2 KV"/>
    <x v="5"/>
    <n v="2001429"/>
    <x v="0"/>
    <s v="7.6/13.2"/>
    <n v="3"/>
  </r>
  <r>
    <x v="0"/>
    <n v="234"/>
    <x v="0"/>
    <x v="14"/>
    <s v="SINGLE-PHASE"/>
    <s v="13.2 KV"/>
    <x v="1"/>
    <s v="-"/>
    <x v="0"/>
    <s v="7.6/13.2"/>
    <n v="1"/>
  </r>
  <r>
    <x v="0"/>
    <n v="234"/>
    <x v="0"/>
    <x v="17"/>
    <s v="SINGLE-PHASE"/>
    <s v="13.2 KV"/>
    <x v="1"/>
    <s v="-"/>
    <x v="0"/>
    <s v="7.6/13.2"/>
    <n v="1"/>
  </r>
  <r>
    <x v="0"/>
    <n v="234"/>
    <x v="1"/>
    <x v="11"/>
    <s v="WYE-WYE"/>
    <s v="13.2 KV"/>
    <x v="8"/>
    <s v="-"/>
    <x v="0"/>
    <s v="7.6/13.2"/>
    <n v="3"/>
  </r>
  <r>
    <x v="0"/>
    <n v="234"/>
    <x v="1"/>
    <x v="4"/>
    <s v="WYE-DELTA"/>
    <s v="13.2 KV"/>
    <x v="8"/>
    <s v="-"/>
    <x v="0"/>
    <s v="7.6/13.2"/>
    <n v="1"/>
  </r>
  <r>
    <x v="0"/>
    <n v="234"/>
    <x v="1"/>
    <x v="4"/>
    <s v="WYE-WYE"/>
    <s v="13.2 KV"/>
    <x v="1"/>
    <s v="-"/>
    <x v="0"/>
    <s v="7.6/13.2"/>
    <n v="3"/>
  </r>
  <r>
    <x v="0"/>
    <n v="234"/>
    <x v="1"/>
    <x v="14"/>
    <s v="WYE-DELTA"/>
    <s v="13.2 KV"/>
    <x v="8"/>
    <s v="-"/>
    <x v="0"/>
    <s v="7.6/13.2"/>
    <n v="2"/>
  </r>
  <r>
    <x v="0"/>
    <n v="234"/>
    <x v="1"/>
    <x v="15"/>
    <s v="WYE-WYE"/>
    <s v="13.2 KV"/>
    <x v="2"/>
    <n v="2001447"/>
    <x v="0"/>
    <s v="7.6/13.2"/>
    <n v="3"/>
  </r>
  <r>
    <x v="0"/>
    <n v="234"/>
    <x v="1"/>
    <x v="17"/>
    <s v="WYE-WYE"/>
    <s v="13.2 KV"/>
    <x v="8"/>
    <s v="-"/>
    <x v="0"/>
    <s v="7.6/13.2"/>
    <n v="3"/>
  </r>
  <r>
    <x v="0"/>
    <n v="235"/>
    <x v="1"/>
    <x v="21"/>
    <s v="WYE-WYE"/>
    <s v="13.2 KV"/>
    <x v="2"/>
    <n v="2001456"/>
    <x v="0"/>
    <s v="13.2/22.8"/>
    <n v="3"/>
  </r>
  <r>
    <x v="0"/>
    <n v="235"/>
    <x v="1"/>
    <x v="22"/>
    <s v="WYE-WYE"/>
    <s v="13.2 KV"/>
    <x v="2"/>
    <s v="-"/>
    <x v="0"/>
    <s v="13.2/22.8"/>
    <n v="3"/>
  </r>
  <r>
    <x v="0"/>
    <n v="235"/>
    <x v="1"/>
    <x v="23"/>
    <s v="WYE-WYE"/>
    <s v="13.2 KV"/>
    <x v="5"/>
    <s v="-"/>
    <x v="0"/>
    <s v="13.2/22.8"/>
    <n v="1"/>
  </r>
  <r>
    <x v="0"/>
    <n v="239"/>
    <x v="1"/>
    <x v="24"/>
    <s v="WYE-WYE"/>
    <s v="13.2 KV"/>
    <x v="2"/>
    <s v="-"/>
    <x v="0"/>
    <s v="7.6/13.2"/>
    <n v="3"/>
  </r>
  <r>
    <x v="0"/>
    <n v="240"/>
    <x v="0"/>
    <x v="4"/>
    <s v="SINGLE-PHASE"/>
    <s v="13.2 KV"/>
    <x v="1"/>
    <s v="-"/>
    <x v="0"/>
    <s v="13.2/22.8"/>
    <n v="1"/>
  </r>
  <r>
    <x v="0"/>
    <n v="243"/>
    <x v="1"/>
    <x v="3"/>
    <s v="WYE-WYE"/>
    <s v="13.2 KV"/>
    <x v="3"/>
    <s v="-"/>
    <x v="0"/>
    <s v="4.1/2.4"/>
    <n v="3"/>
  </r>
  <r>
    <x v="0"/>
    <n v="244"/>
    <x v="1"/>
    <x v="3"/>
    <s v="WYE-WYE"/>
    <s v="13.2 KV"/>
    <x v="4"/>
    <n v="2001339"/>
    <x v="0"/>
    <n v="13.2"/>
    <n v="2"/>
  </r>
  <r>
    <x v="0"/>
    <n v="244"/>
    <x v="1"/>
    <x v="15"/>
    <s v="WYE-WYE"/>
    <s v="13.2 KV"/>
    <x v="3"/>
    <s v="-"/>
    <x v="0"/>
    <n v="13.2"/>
    <n v="3"/>
  </r>
  <r>
    <x v="0"/>
    <n v="244"/>
    <x v="1"/>
    <x v="21"/>
    <s v="SINGLE-PHASE"/>
    <s v="13.2 KV"/>
    <x v="3"/>
    <s v="-"/>
    <x v="0"/>
    <n v="13.2"/>
    <n v="1"/>
  </r>
  <r>
    <x v="0"/>
    <n v="244"/>
    <x v="1"/>
    <x v="21"/>
    <s v="WYE-WYE"/>
    <s v="13.2 KV"/>
    <x v="3"/>
    <s v="-"/>
    <x v="0"/>
    <n v="13.2"/>
    <n v="1"/>
  </r>
  <r>
    <x v="0"/>
    <n v="246"/>
    <x v="1"/>
    <x v="17"/>
    <s v="WYE-WYE"/>
    <s v="13.2 KV"/>
    <x v="1"/>
    <s v="-"/>
    <x v="0"/>
    <n v="13.2"/>
    <n v="3"/>
  </r>
  <r>
    <x v="0"/>
    <n v="254"/>
    <x v="0"/>
    <x v="3"/>
    <s v="SINGLE-PHASE"/>
    <s v="13.2 KV"/>
    <x v="1"/>
    <s v="-"/>
    <x v="0"/>
    <s v="4.8/7.6"/>
    <n v="1"/>
  </r>
  <r>
    <x v="0"/>
    <n v="254"/>
    <x v="0"/>
    <x v="11"/>
    <s v="SINGLE-PHASE"/>
    <s v="13.2 KV"/>
    <x v="1"/>
    <s v="-"/>
    <x v="0"/>
    <s v="4.8/7.6"/>
    <n v="1"/>
  </r>
  <r>
    <x v="0"/>
    <n v="255"/>
    <x v="0"/>
    <x v="16"/>
    <s v="SINGLE-PHASE"/>
    <s v="13.2 KV"/>
    <x v="1"/>
    <s v="-"/>
    <x v="0"/>
    <n v="7.6"/>
    <n v="7"/>
  </r>
  <r>
    <x v="0"/>
    <n v="255"/>
    <x v="0"/>
    <x v="1"/>
    <s v="SINGLE-PHASE"/>
    <s v="13.2 KV"/>
    <x v="1"/>
    <s v="-"/>
    <x v="0"/>
    <n v="7.6"/>
    <n v="4"/>
  </r>
  <r>
    <x v="0"/>
    <n v="255"/>
    <x v="0"/>
    <x v="1"/>
    <s v="SINGLE-PHASE"/>
    <s v="13.2 KV"/>
    <x v="1"/>
    <n v="2001346"/>
    <x v="0"/>
    <n v="7.6"/>
    <n v="87"/>
  </r>
  <r>
    <x v="0"/>
    <n v="255"/>
    <x v="0"/>
    <x v="2"/>
    <s v="SINGLE-PHASE"/>
    <s v="13.2 KV"/>
    <x v="1"/>
    <s v="-"/>
    <x v="0"/>
    <n v="7.6"/>
    <n v="14"/>
  </r>
  <r>
    <x v="0"/>
    <n v="255"/>
    <x v="0"/>
    <x v="2"/>
    <s v="SINGLE-PHASE"/>
    <s v="13.2 KV"/>
    <x v="1"/>
    <n v="2001486"/>
    <x v="0"/>
    <n v="7.6"/>
    <n v="112"/>
  </r>
  <r>
    <x v="0"/>
    <n v="255"/>
    <x v="0"/>
    <x v="3"/>
    <s v="SINGLE-PHASE"/>
    <s v="13.2 KV"/>
    <x v="1"/>
    <s v="-"/>
    <x v="0"/>
    <n v="7.6"/>
    <n v="11"/>
  </r>
  <r>
    <x v="0"/>
    <n v="255"/>
    <x v="0"/>
    <x v="3"/>
    <s v="SINGLE-PHASE"/>
    <s v="13.2 KV"/>
    <x v="1"/>
    <n v="2001487"/>
    <x v="0"/>
    <n v="7.6"/>
    <n v="199"/>
  </r>
  <r>
    <x v="0"/>
    <n v="255"/>
    <x v="0"/>
    <x v="11"/>
    <s v="SINGLE-PHASE"/>
    <s v="13.2 KV"/>
    <x v="1"/>
    <s v="-"/>
    <x v="0"/>
    <n v="7.6"/>
    <n v="4"/>
  </r>
  <r>
    <x v="0"/>
    <n v="255"/>
    <x v="0"/>
    <x v="11"/>
    <s v="SINGLE-PHASE"/>
    <s v="13.2 KV"/>
    <x v="1"/>
    <n v="2001349"/>
    <x v="0"/>
    <n v="7.6"/>
    <n v="127"/>
  </r>
  <r>
    <x v="0"/>
    <n v="255"/>
    <x v="0"/>
    <x v="13"/>
    <s v="SINGLE-PHASE"/>
    <s v="13.2 KV"/>
    <x v="1"/>
    <n v="2001349"/>
    <x v="0"/>
    <n v="7.6"/>
    <n v="7"/>
  </r>
  <r>
    <x v="0"/>
    <n v="255"/>
    <x v="0"/>
    <x v="4"/>
    <s v="SINGLE-PHASE"/>
    <s v="13.2 KV"/>
    <x v="1"/>
    <s v="-"/>
    <x v="0"/>
    <n v="7.6"/>
    <n v="3"/>
  </r>
  <r>
    <x v="0"/>
    <n v="255"/>
    <x v="0"/>
    <x v="4"/>
    <s v="SINGLE-PHASE"/>
    <s v="13.2 KV"/>
    <x v="1"/>
    <n v="2001350"/>
    <x v="0"/>
    <n v="7.6"/>
    <n v="41"/>
  </r>
  <r>
    <x v="0"/>
    <n v="255"/>
    <x v="1"/>
    <x v="16"/>
    <s v="OPEN DELTA"/>
    <s v="13.2 KV"/>
    <x v="1"/>
    <s v="-"/>
    <x v="0"/>
    <n v="7.6"/>
    <n v="1"/>
  </r>
  <r>
    <x v="0"/>
    <n v="255"/>
    <x v="1"/>
    <x v="1"/>
    <s v="OPEN DELTA"/>
    <s v="13.2 KV"/>
    <x v="1"/>
    <s v="-"/>
    <x v="0"/>
    <n v="7.6"/>
    <n v="9"/>
  </r>
  <r>
    <x v="0"/>
    <n v="255"/>
    <x v="1"/>
    <x v="1"/>
    <s v="OPEN DELTA"/>
    <s v="13.2 KV"/>
    <x v="1"/>
    <n v="2001366"/>
    <x v="4"/>
    <n v="7.6"/>
    <n v="1"/>
  </r>
  <r>
    <x v="0"/>
    <n v="255"/>
    <x v="1"/>
    <x v="1"/>
    <s v="OPEN DELTA"/>
    <s v="13.2 KV"/>
    <x v="1"/>
    <n v="2001367"/>
    <x v="5"/>
    <n v="7.6"/>
    <n v="1"/>
  </r>
  <r>
    <x v="0"/>
    <n v="255"/>
    <x v="1"/>
    <x v="1"/>
    <s v="OPEN DELTA"/>
    <s v="13.2 KV"/>
    <x v="1"/>
    <n v="2001487"/>
    <x v="0"/>
    <n v="7.6"/>
    <n v="2"/>
  </r>
  <r>
    <x v="0"/>
    <n v="255"/>
    <x v="1"/>
    <x v="2"/>
    <s v="OPEN DELTA"/>
    <s v="13.2 KV"/>
    <x v="1"/>
    <s v="-"/>
    <x v="0"/>
    <n v="7.6"/>
    <n v="1"/>
  </r>
  <r>
    <x v="0"/>
    <n v="255"/>
    <x v="1"/>
    <x v="2"/>
    <s v="OPEN DELTA"/>
    <s v="13.2 KV"/>
    <x v="1"/>
    <n v="2001349"/>
    <x v="0"/>
    <n v="7.6"/>
    <n v="1"/>
  </r>
  <r>
    <x v="0"/>
    <n v="255"/>
    <x v="1"/>
    <x v="2"/>
    <s v="OPEN DELTA"/>
    <s v="13.2 KV"/>
    <x v="1"/>
    <n v="2001350"/>
    <x v="0"/>
    <n v="7.6"/>
    <n v="2"/>
  </r>
  <r>
    <x v="0"/>
    <n v="255"/>
    <x v="1"/>
    <x v="2"/>
    <s v="OPEN DELTA"/>
    <s v="13.2 KV"/>
    <x v="1"/>
    <n v="2001366"/>
    <x v="4"/>
    <n v="7.6"/>
    <n v="1"/>
  </r>
  <r>
    <x v="0"/>
    <n v="255"/>
    <x v="1"/>
    <x v="2"/>
    <s v="OPEN DELTA"/>
    <s v="13.2 KV"/>
    <x v="1"/>
    <n v="2001486"/>
    <x v="0"/>
    <n v="7.6"/>
    <n v="10"/>
  </r>
  <r>
    <x v="0"/>
    <n v="255"/>
    <x v="1"/>
    <x v="2"/>
    <s v="OPEN DELTA"/>
    <s v="13.2 KV"/>
    <x v="1"/>
    <n v="2001487"/>
    <x v="0"/>
    <n v="7.6"/>
    <n v="1"/>
  </r>
  <r>
    <x v="0"/>
    <n v="255"/>
    <x v="1"/>
    <x v="2"/>
    <s v="WYE-DELTA"/>
    <s v="13.2 KV"/>
    <x v="1"/>
    <n v="2001366"/>
    <x v="4"/>
    <n v="7.6"/>
    <n v="1"/>
  </r>
  <r>
    <x v="0"/>
    <n v="255"/>
    <x v="1"/>
    <x v="3"/>
    <s v="OPEN DELTA"/>
    <s v="13.2 KV"/>
    <x v="1"/>
    <s v="-"/>
    <x v="0"/>
    <n v="7.6"/>
    <n v="3"/>
  </r>
  <r>
    <x v="0"/>
    <n v="255"/>
    <x v="1"/>
    <x v="3"/>
    <s v="OPEN DELTA"/>
    <s v="13.2 KV"/>
    <x v="1"/>
    <n v="2001350"/>
    <x v="0"/>
    <n v="7.6"/>
    <n v="1"/>
  </r>
  <r>
    <x v="0"/>
    <n v="255"/>
    <x v="1"/>
    <x v="3"/>
    <s v="OPEN DELTA"/>
    <s v="13.2 KV"/>
    <x v="1"/>
    <n v="2001367"/>
    <x v="5"/>
    <n v="7.6"/>
    <n v="1"/>
  </r>
  <r>
    <x v="0"/>
    <n v="255"/>
    <x v="1"/>
    <x v="3"/>
    <s v="OPEN DELTA"/>
    <s v="13.2 KV"/>
    <x v="1"/>
    <n v="2001486"/>
    <x v="0"/>
    <n v="7.6"/>
    <n v="1"/>
  </r>
  <r>
    <x v="0"/>
    <n v="255"/>
    <x v="1"/>
    <x v="3"/>
    <s v="OPEN DELTA"/>
    <s v="13.2 KV"/>
    <x v="1"/>
    <n v="2001487"/>
    <x v="0"/>
    <n v="7.6"/>
    <n v="6"/>
  </r>
  <r>
    <x v="0"/>
    <n v="255"/>
    <x v="1"/>
    <x v="3"/>
    <s v="SINGLE-PHASE"/>
    <s v="13.2 KV"/>
    <x v="1"/>
    <n v="2001487"/>
    <x v="0"/>
    <n v="7.6"/>
    <n v="2"/>
  </r>
  <r>
    <x v="0"/>
    <n v="255"/>
    <x v="1"/>
    <x v="3"/>
    <s v="WYE-DELTA"/>
    <s v="13.2 KV"/>
    <x v="1"/>
    <n v="2001367"/>
    <x v="5"/>
    <n v="7.6"/>
    <n v="1"/>
  </r>
  <r>
    <x v="0"/>
    <n v="255"/>
    <x v="1"/>
    <x v="11"/>
    <s v="OPEN DELTA"/>
    <s v="13.2 KV"/>
    <x v="1"/>
    <s v="-"/>
    <x v="0"/>
    <n v="7.6"/>
    <n v="6"/>
  </r>
  <r>
    <x v="0"/>
    <n v="255"/>
    <x v="1"/>
    <x v="11"/>
    <s v="OPEN DELTA"/>
    <s v="13.2 KV"/>
    <x v="1"/>
    <n v="2001366"/>
    <x v="4"/>
    <n v="7.6"/>
    <n v="1"/>
  </r>
  <r>
    <x v="0"/>
    <n v="255"/>
    <x v="1"/>
    <x v="11"/>
    <s v="OPEN DELTA"/>
    <s v="13.2 KV"/>
    <x v="1"/>
    <n v="2001486"/>
    <x v="0"/>
    <n v="7.6"/>
    <n v="2"/>
  </r>
  <r>
    <x v="0"/>
    <n v="255"/>
    <x v="1"/>
    <x v="11"/>
    <s v="OPEN DELTA"/>
    <s v="13.2 KV"/>
    <x v="1"/>
    <n v="2001487"/>
    <x v="0"/>
    <n v="7.6"/>
    <n v="2"/>
  </r>
  <r>
    <x v="0"/>
    <n v="255"/>
    <x v="1"/>
    <x v="13"/>
    <s v="OPEN DELTA"/>
    <s v="13.2 KV"/>
    <x v="1"/>
    <n v="2001349"/>
    <x v="0"/>
    <n v="7.6"/>
    <n v="1"/>
  </r>
  <r>
    <x v="0"/>
    <n v="255"/>
    <x v="1"/>
    <x v="4"/>
    <s v="OPEN DELTA"/>
    <s v="13.2 KV"/>
    <x v="1"/>
    <n v="2001350"/>
    <x v="0"/>
    <n v="7.6"/>
    <n v="4"/>
  </r>
  <r>
    <x v="0"/>
    <n v="255"/>
    <x v="1"/>
    <x v="4"/>
    <s v="OPEN DELTA"/>
    <s v="13.2 KV"/>
    <x v="1"/>
    <n v="2001370"/>
    <x v="7"/>
    <n v="7.6"/>
    <n v="1"/>
  </r>
  <r>
    <x v="0"/>
    <n v="255"/>
    <x v="1"/>
    <x v="4"/>
    <s v="OPEN DELTA"/>
    <s v="13.2 KV"/>
    <x v="1"/>
    <n v="2001486"/>
    <x v="0"/>
    <n v="7.6"/>
    <n v="1"/>
  </r>
  <r>
    <x v="0"/>
    <n v="255"/>
    <x v="1"/>
    <x v="4"/>
    <s v="OPEN DELTA"/>
    <s v="13.2 KV"/>
    <x v="1"/>
    <n v="2001487"/>
    <x v="0"/>
    <n v="7.6"/>
    <n v="1"/>
  </r>
  <r>
    <x v="0"/>
    <n v="257"/>
    <x v="1"/>
    <x v="23"/>
    <s v="SINGLE-PHASE"/>
    <s v="13.2 KV"/>
    <x v="1"/>
    <s v="-"/>
    <x v="0"/>
    <s v="13.2 Delta"/>
    <n v="3"/>
  </r>
  <r>
    <x v="0"/>
    <n v="257"/>
    <x v="1"/>
    <x v="23"/>
    <s v="WYE-WYE"/>
    <s v="13.2 KV"/>
    <x v="1"/>
    <s v="-"/>
    <x v="0"/>
    <s v="13.2 Delta"/>
    <n v="1"/>
  </r>
  <r>
    <x v="0"/>
    <n v="262"/>
    <x v="0"/>
    <x v="3"/>
    <s v="SINGLE-PHASE"/>
    <s v="13.2 KV"/>
    <x v="1"/>
    <s v="-"/>
    <x v="0"/>
    <s v="13.2GRDY/7.6"/>
    <n v="8"/>
  </r>
  <r>
    <x v="0"/>
    <n v="262"/>
    <x v="0"/>
    <x v="11"/>
    <s v="SINGLE-PHASE"/>
    <s v="13.2 KV"/>
    <x v="1"/>
    <s v="-"/>
    <x v="0"/>
    <s v="13.2GRDY/7.6"/>
    <n v="11"/>
  </r>
  <r>
    <x v="0"/>
    <n v="262"/>
    <x v="0"/>
    <x v="4"/>
    <s v="SINGLE-PHASE"/>
    <s v="13.2 KV"/>
    <x v="1"/>
    <s v="-"/>
    <x v="0"/>
    <s v="13.2GRDY/7.6"/>
    <n v="2"/>
  </r>
  <r>
    <x v="0"/>
    <n v="262"/>
    <x v="1"/>
    <x v="15"/>
    <s v="WYE-WYE"/>
    <s v="13.2 KV"/>
    <x v="1"/>
    <s v="-"/>
    <x v="0"/>
    <s v="13.2GRDY/7.6"/>
    <n v="3"/>
  </r>
  <r>
    <x v="0"/>
    <n v="263"/>
    <x v="0"/>
    <x v="3"/>
    <s v="SINGLE-PHASE"/>
    <s v="13.2 KV"/>
    <x v="1"/>
    <s v="-"/>
    <x v="0"/>
    <s v="13.2GRDY/7.6"/>
    <n v="1"/>
  </r>
  <r>
    <x v="0"/>
    <n v="267"/>
    <x v="1"/>
    <x v="3"/>
    <s v="SINGLE-PHASE"/>
    <s v="13.2 KV"/>
    <x v="1"/>
    <s v="-"/>
    <x v="0"/>
    <s v="13.2GRDY/7.6"/>
    <n v="1"/>
  </r>
  <r>
    <x v="1"/>
    <n v="0"/>
    <x v="0"/>
    <x v="0"/>
    <s v="SINGLE-PHASE"/>
    <s v="13.2 KV"/>
    <x v="0"/>
    <s v="-"/>
    <x v="0"/>
    <s v="UNKNOWN"/>
    <n v="4"/>
  </r>
  <r>
    <x v="1"/>
    <n v="0"/>
    <x v="0"/>
    <x v="0"/>
    <s v="SINGLE-PHASE"/>
    <s v="13.2 KV"/>
    <x v="1"/>
    <s v="-"/>
    <x v="0"/>
    <s v="UNKNOWN"/>
    <n v="4"/>
  </r>
  <r>
    <x v="1"/>
    <n v="0"/>
    <x v="0"/>
    <x v="0"/>
    <s v="WYE-WYE"/>
    <s v="13.2 KV"/>
    <x v="3"/>
    <s v="-"/>
    <x v="0"/>
    <s v="UNKNOWN"/>
    <n v="1"/>
  </r>
  <r>
    <x v="1"/>
    <n v="0"/>
    <x v="4"/>
    <x v="0"/>
    <s v="SINGLE-PHASE"/>
    <s v="13.2 KV"/>
    <x v="0"/>
    <s v="-"/>
    <x v="0"/>
    <s v="UNKNOWN"/>
    <n v="1"/>
  </r>
  <r>
    <x v="1"/>
    <n v="0"/>
    <x v="4"/>
    <x v="0"/>
    <s v="WYE-WYE"/>
    <s v="13.2 KV"/>
    <x v="5"/>
    <s v="-"/>
    <x v="0"/>
    <s v="UNKNOWN"/>
    <n v="3"/>
  </r>
  <r>
    <x v="1"/>
    <n v="0"/>
    <x v="4"/>
    <x v="12"/>
    <s v="WYE-DELTA"/>
    <s v="13.2 KV"/>
    <x v="1"/>
    <s v="-"/>
    <x v="0"/>
    <s v="UNKNOWN"/>
    <n v="1"/>
  </r>
  <r>
    <x v="1"/>
    <n v="0"/>
    <x v="4"/>
    <x v="14"/>
    <s v="WYE-WYE"/>
    <s v="13.2 KV"/>
    <x v="5"/>
    <s v="-"/>
    <x v="0"/>
    <s v="UNKNOWN"/>
    <n v="3"/>
  </r>
  <r>
    <x v="1"/>
    <n v="0"/>
    <x v="4"/>
    <x v="25"/>
    <s v="WYE-DELTA"/>
    <s v="13.2 KV"/>
    <x v="1"/>
    <s v="-"/>
    <x v="0"/>
    <s v="UNKNOWN"/>
    <n v="1"/>
  </r>
  <r>
    <x v="1"/>
    <n v="0"/>
    <x v="4"/>
    <x v="26"/>
    <s v="WYE-DELTA"/>
    <s v="13.2 KV"/>
    <x v="1"/>
    <s v="-"/>
    <x v="0"/>
    <s v="UNKNOWN"/>
    <n v="1"/>
  </r>
  <r>
    <x v="1"/>
    <n v="0"/>
    <x v="4"/>
    <x v="27"/>
    <s v="WYE-DELTA"/>
    <s v="13.2 KV"/>
    <x v="1"/>
    <s v="-"/>
    <x v="0"/>
    <s v="UNKNOWN"/>
    <n v="1"/>
  </r>
  <r>
    <x v="1"/>
    <n v="0"/>
    <x v="4"/>
    <x v="20"/>
    <s v="WYE-DELTA"/>
    <s v="13.2 KV"/>
    <x v="2"/>
    <s v="-"/>
    <x v="0"/>
    <s v="UNKNOWN"/>
    <n v="3"/>
  </r>
  <r>
    <x v="1"/>
    <n v="0"/>
    <x v="4"/>
    <x v="21"/>
    <s v="WYE-DELTA"/>
    <s v="13.2 KV"/>
    <x v="1"/>
    <s v="-"/>
    <x v="0"/>
    <s v="UNKNOWN"/>
    <n v="5"/>
  </r>
  <r>
    <x v="1"/>
    <n v="0"/>
    <x v="4"/>
    <x v="28"/>
    <s v="WYE-DELTA"/>
    <s v="13.2 KV"/>
    <x v="3"/>
    <s v="-"/>
    <x v="0"/>
    <s v="UNKNOWN"/>
    <n v="2"/>
  </r>
  <r>
    <x v="1"/>
    <n v="0"/>
    <x v="4"/>
    <x v="28"/>
    <s v="WYE-DELTA"/>
    <s v="13.2 KV"/>
    <x v="1"/>
    <s v="-"/>
    <x v="0"/>
    <s v="UNKNOWN"/>
    <n v="4"/>
  </r>
  <r>
    <x v="1"/>
    <n v="0"/>
    <x v="4"/>
    <x v="23"/>
    <s v="WYE-DELTA"/>
    <s v="13.2 KV"/>
    <x v="3"/>
    <s v="-"/>
    <x v="0"/>
    <s v="UNKNOWN"/>
    <n v="1"/>
  </r>
  <r>
    <x v="1"/>
    <n v="0"/>
    <x v="4"/>
    <x v="23"/>
    <s v="WYE-DELTA"/>
    <s v="13.2 KV"/>
    <x v="1"/>
    <s v="-"/>
    <x v="0"/>
    <s v="UNKNOWN"/>
    <n v="1"/>
  </r>
  <r>
    <x v="1"/>
    <n v="0"/>
    <x v="4"/>
    <x v="24"/>
    <s v="WYE-DELTA"/>
    <s v="13.2 KV"/>
    <x v="1"/>
    <s v="-"/>
    <x v="0"/>
    <s v="UNKNOWN"/>
    <n v="3"/>
  </r>
  <r>
    <x v="1"/>
    <n v="0"/>
    <x v="4"/>
    <x v="6"/>
    <s v="WYE-DELTA"/>
    <s v="13.2 KV"/>
    <x v="1"/>
    <s v="-"/>
    <x v="0"/>
    <s v="UNKNOWN"/>
    <n v="1"/>
  </r>
  <r>
    <x v="1"/>
    <n v="0"/>
    <x v="4"/>
    <x v="6"/>
    <s v="WYE-DELTA"/>
    <s v="13.2 KV"/>
    <x v="5"/>
    <s v="-"/>
    <x v="0"/>
    <s v="UNKNOWN"/>
    <n v="1"/>
  </r>
  <r>
    <x v="1"/>
    <n v="0"/>
    <x v="4"/>
    <x v="29"/>
    <s v="WYE-DELTA"/>
    <s v="13.2 KV"/>
    <x v="1"/>
    <s v="-"/>
    <x v="0"/>
    <s v="UNKNOWN"/>
    <n v="1"/>
  </r>
  <r>
    <x v="1"/>
    <n v="0"/>
    <x v="4"/>
    <x v="29"/>
    <s v="WYE-WYE"/>
    <s v="13.2 KV"/>
    <x v="5"/>
    <s v="-"/>
    <x v="0"/>
    <s v="UNKNOWN"/>
    <n v="2"/>
  </r>
  <r>
    <x v="1"/>
    <n v="0"/>
    <x v="4"/>
    <x v="30"/>
    <s v="WYE-DELTA"/>
    <s v="13.2 KV"/>
    <x v="1"/>
    <s v="-"/>
    <x v="0"/>
    <s v="UNKNOWN"/>
    <n v="1"/>
  </r>
  <r>
    <x v="1"/>
    <n v="0"/>
    <x v="4"/>
    <x v="31"/>
    <s v="WYE-DELTA"/>
    <s v="13.2 KV"/>
    <x v="1"/>
    <s v="-"/>
    <x v="0"/>
    <s v="UNKNOWN"/>
    <n v="1"/>
  </r>
  <r>
    <x v="1"/>
    <n v="0"/>
    <x v="2"/>
    <x v="0"/>
    <s v="SINGLE-PHASE"/>
    <s v="13.2 KV"/>
    <x v="0"/>
    <s v="-"/>
    <x v="0"/>
    <s v="UNKNOWN"/>
    <n v="1"/>
  </r>
  <r>
    <x v="1"/>
    <n v="0"/>
    <x v="2"/>
    <x v="0"/>
    <s v="SINGLE-PHASE"/>
    <s v="13.2 KV"/>
    <x v="1"/>
    <s v="-"/>
    <x v="0"/>
    <s v="UNKNOWN"/>
    <n v="19"/>
  </r>
  <r>
    <x v="1"/>
    <n v="0"/>
    <x v="2"/>
    <x v="0"/>
    <s v="WYE-DELTA"/>
    <s v="13.2 KV"/>
    <x v="1"/>
    <s v="-"/>
    <x v="0"/>
    <s v="UNKNOWN"/>
    <n v="1"/>
  </r>
  <r>
    <x v="1"/>
    <n v="0"/>
    <x v="2"/>
    <x v="0"/>
    <s v="WYE-WYE"/>
    <s v="13.2 KV"/>
    <x v="3"/>
    <s v="-"/>
    <x v="0"/>
    <s v="UNKNOWN"/>
    <n v="2"/>
  </r>
  <r>
    <x v="1"/>
    <n v="0"/>
    <x v="2"/>
    <x v="0"/>
    <s v="WYE-WYE"/>
    <s v="13.2 KV"/>
    <x v="1"/>
    <s v="-"/>
    <x v="0"/>
    <s v="UNKNOWN"/>
    <n v="3"/>
  </r>
  <r>
    <x v="1"/>
    <n v="0"/>
    <x v="2"/>
    <x v="0"/>
    <s v="WYE-WYE"/>
    <s v="13.2 KV"/>
    <x v="5"/>
    <s v="-"/>
    <x v="0"/>
    <s v="UNKNOWN"/>
    <n v="1"/>
  </r>
  <r>
    <x v="1"/>
    <n v="0"/>
    <x v="2"/>
    <x v="12"/>
    <s v="WYE-DELTA"/>
    <s v="13.2 KV"/>
    <x v="1"/>
    <s v="-"/>
    <x v="0"/>
    <s v="UNKNOWN"/>
    <n v="1"/>
  </r>
  <r>
    <x v="1"/>
    <n v="202"/>
    <x v="0"/>
    <x v="11"/>
    <s v="SINGLE-PHASE"/>
    <s v="13.2 KV"/>
    <x v="1"/>
    <s v="-"/>
    <x v="0"/>
    <s v="2.4/4.1 x 7.6/13.2"/>
    <n v="1"/>
  </r>
  <r>
    <x v="1"/>
    <n v="205"/>
    <x v="4"/>
    <x v="12"/>
    <s v="WYE-WYE"/>
    <s v="13.2 KV"/>
    <x v="1"/>
    <s v="-"/>
    <x v="0"/>
    <s v="7.6/13.2"/>
    <n v="1"/>
  </r>
  <r>
    <x v="1"/>
    <n v="205"/>
    <x v="3"/>
    <x v="3"/>
    <s v="WYE-DELTA"/>
    <s v="13.2 KV"/>
    <x v="1"/>
    <s v="-"/>
    <x v="0"/>
    <s v="7.6/13.2"/>
    <n v="3"/>
  </r>
  <r>
    <x v="1"/>
    <n v="205"/>
    <x v="3"/>
    <x v="12"/>
    <s v="WYE-DELTA"/>
    <s v="13.2 KV"/>
    <x v="4"/>
    <n v="2001342"/>
    <x v="0"/>
    <s v="7.6/13.2"/>
    <n v="2"/>
  </r>
  <r>
    <x v="1"/>
    <n v="205"/>
    <x v="3"/>
    <x v="12"/>
    <s v="WYE-DELTA"/>
    <s v="13.2 KV"/>
    <x v="3"/>
    <s v="-"/>
    <x v="0"/>
    <s v="7.6/13.2"/>
    <n v="3"/>
  </r>
  <r>
    <x v="1"/>
    <n v="205"/>
    <x v="3"/>
    <x v="12"/>
    <s v="WYE-WYE"/>
    <s v="13.2 KV"/>
    <x v="3"/>
    <s v="-"/>
    <x v="0"/>
    <s v="7.6/13.2"/>
    <n v="3"/>
  </r>
  <r>
    <x v="1"/>
    <n v="205"/>
    <x v="3"/>
    <x v="14"/>
    <s v="WYE-DELTA"/>
    <s v="13.2 KV"/>
    <x v="3"/>
    <s v="-"/>
    <x v="0"/>
    <s v="7.6/13.2"/>
    <n v="6"/>
  </r>
  <r>
    <x v="1"/>
    <n v="205"/>
    <x v="3"/>
    <x v="14"/>
    <s v="WYE-DELTA"/>
    <s v="13.2 KV"/>
    <x v="1"/>
    <n v="2001343"/>
    <x v="0"/>
    <s v="7.6/13.2"/>
    <n v="3"/>
  </r>
  <r>
    <x v="1"/>
    <n v="205"/>
    <x v="3"/>
    <x v="14"/>
    <s v="WYE-WYE"/>
    <s v="13.2 KV"/>
    <x v="3"/>
    <n v="2001343"/>
    <x v="0"/>
    <s v="7.6/13.2"/>
    <n v="3"/>
  </r>
  <r>
    <x v="1"/>
    <n v="205"/>
    <x v="3"/>
    <x v="15"/>
    <s v="WYE-DELTA"/>
    <s v="13.2 KV"/>
    <x v="3"/>
    <s v="-"/>
    <x v="0"/>
    <s v="7.6/13.2"/>
    <n v="12"/>
  </r>
  <r>
    <x v="1"/>
    <n v="205"/>
    <x v="3"/>
    <x v="17"/>
    <s v="WYE-DELTA"/>
    <s v="13.2 KV"/>
    <x v="3"/>
    <s v="-"/>
    <x v="0"/>
    <s v="7.6/13.2"/>
    <n v="3"/>
  </r>
  <r>
    <x v="1"/>
    <n v="205"/>
    <x v="3"/>
    <x v="20"/>
    <s v="WYE-DELTA"/>
    <s v="13.2 KV"/>
    <x v="3"/>
    <s v="-"/>
    <x v="0"/>
    <s v="7.6/13.2"/>
    <n v="3"/>
  </r>
  <r>
    <x v="1"/>
    <n v="210"/>
    <x v="0"/>
    <x v="3"/>
    <s v="SINGLE-PHASE"/>
    <s v="13.2 KV"/>
    <x v="1"/>
    <s v="-"/>
    <x v="0"/>
    <s v="2.4/4.1 x 7.6/13.2"/>
    <n v="1"/>
  </r>
  <r>
    <x v="1"/>
    <n v="210"/>
    <x v="0"/>
    <x v="12"/>
    <s v="SINGLE-PHASE"/>
    <s v="13.2 KV"/>
    <x v="1"/>
    <s v="-"/>
    <x v="0"/>
    <s v="2.4/4.1 x 7.6/13.2"/>
    <n v="1"/>
  </r>
  <r>
    <x v="1"/>
    <n v="210"/>
    <x v="3"/>
    <x v="11"/>
    <s v="WYE-DELTA"/>
    <s v="13.2 KV"/>
    <x v="1"/>
    <n v="2001368"/>
    <x v="2"/>
    <s v="2.4/4.1 x 7.6/13.2"/>
    <n v="1"/>
  </r>
  <r>
    <x v="1"/>
    <n v="210"/>
    <x v="3"/>
    <x v="4"/>
    <s v="SINGLE-PHASE"/>
    <s v="13.2 KV"/>
    <x v="1"/>
    <s v="-"/>
    <x v="0"/>
    <s v="2.4/4.1 x 7.6/13.2"/>
    <n v="1"/>
  </r>
  <r>
    <x v="1"/>
    <n v="210"/>
    <x v="3"/>
    <x v="4"/>
    <s v="WYE-DELTA"/>
    <s v="13.2 KV"/>
    <x v="1"/>
    <n v="2001368"/>
    <x v="2"/>
    <s v="2.4/4.1 x 7.6/13.2"/>
    <n v="1"/>
  </r>
  <r>
    <x v="1"/>
    <n v="210"/>
    <x v="3"/>
    <x v="12"/>
    <s v="WYE-DELTA"/>
    <s v="13.2 KV"/>
    <x v="1"/>
    <s v="-"/>
    <x v="0"/>
    <s v="2.4/4.1 x 7.6/13.2"/>
    <n v="1"/>
  </r>
  <r>
    <x v="1"/>
    <n v="210"/>
    <x v="3"/>
    <x v="14"/>
    <s v="SINGLE-PHASE"/>
    <s v="13.2 KV"/>
    <x v="1"/>
    <s v="-"/>
    <x v="0"/>
    <s v="2.4/4.1 x 7.6/13.2"/>
    <n v="4"/>
  </r>
  <r>
    <x v="1"/>
    <n v="210"/>
    <x v="3"/>
    <x v="14"/>
    <s v="WYE-DELTA"/>
    <s v="13.2 KV"/>
    <x v="1"/>
    <s v="-"/>
    <x v="0"/>
    <s v="2.4/4.1 x 7.6/13.2"/>
    <n v="1"/>
  </r>
  <r>
    <x v="1"/>
    <n v="210"/>
    <x v="3"/>
    <x v="15"/>
    <s v="SINGLE-PHASE"/>
    <s v="13.2 KV"/>
    <x v="1"/>
    <s v="-"/>
    <x v="0"/>
    <s v="2.4/4.1 x 7.6/13.2"/>
    <n v="2"/>
  </r>
  <r>
    <x v="1"/>
    <n v="210"/>
    <x v="3"/>
    <x v="17"/>
    <s v="WYE-DELTA"/>
    <s v="13.2 KV"/>
    <x v="1"/>
    <s v="-"/>
    <x v="0"/>
    <s v="2.4/4.1 x 7.6/13.2"/>
    <n v="1"/>
  </r>
  <r>
    <x v="1"/>
    <n v="212"/>
    <x v="0"/>
    <x v="11"/>
    <s v="SINGLE-PHASE"/>
    <s v="13.2 KV"/>
    <x v="1"/>
    <s v="-"/>
    <x v="0"/>
    <s v="4.8/8.3 x 7.6/13.2"/>
    <n v="1"/>
  </r>
  <r>
    <x v="1"/>
    <n v="212"/>
    <x v="0"/>
    <x v="4"/>
    <s v="SINGLE-PHASE"/>
    <s v="13.2 KV"/>
    <x v="1"/>
    <s v="-"/>
    <x v="0"/>
    <s v="4.8/8.3 x 7.6/13.2"/>
    <n v="2"/>
  </r>
  <r>
    <x v="1"/>
    <n v="212"/>
    <x v="0"/>
    <x v="12"/>
    <s v="SINGLE-PHASE"/>
    <s v="13.2 KV"/>
    <x v="1"/>
    <s v="-"/>
    <x v="0"/>
    <s v="4.8/8.3 x 7.6/13.2"/>
    <n v="2"/>
  </r>
  <r>
    <x v="1"/>
    <n v="212"/>
    <x v="3"/>
    <x v="2"/>
    <s v="OPEN DELTA"/>
    <s v="13.2 KV"/>
    <x v="1"/>
    <s v="-"/>
    <x v="0"/>
    <s v="4.8/8.3 x 7.6/13.2"/>
    <n v="1"/>
  </r>
  <r>
    <x v="1"/>
    <n v="212"/>
    <x v="3"/>
    <x v="14"/>
    <s v="SINGLE-PHASE"/>
    <s v="13.2 KV"/>
    <x v="1"/>
    <s v="-"/>
    <x v="0"/>
    <s v="4.8/8.3 x 7.6/13.2"/>
    <n v="1"/>
  </r>
  <r>
    <x v="1"/>
    <n v="212"/>
    <x v="3"/>
    <x v="17"/>
    <s v="OPEN DELTA"/>
    <s v="13.2 KV"/>
    <x v="1"/>
    <s v="-"/>
    <x v="0"/>
    <s v="4.8/8.3 x 7.6/13.2"/>
    <n v="1"/>
  </r>
  <r>
    <x v="1"/>
    <n v="213"/>
    <x v="0"/>
    <x v="2"/>
    <s v="SINGLE-PHASE"/>
    <s v="13.2 KV"/>
    <x v="1"/>
    <s v="-"/>
    <x v="0"/>
    <s v="7.6/13.2"/>
    <n v="2"/>
  </r>
  <r>
    <x v="1"/>
    <n v="213"/>
    <x v="0"/>
    <x v="3"/>
    <s v="OPEN DELTA"/>
    <s v="13.2 KV"/>
    <x v="1"/>
    <n v="2001367"/>
    <x v="5"/>
    <s v="7.6/13.2"/>
    <n v="1"/>
  </r>
  <r>
    <x v="1"/>
    <n v="213"/>
    <x v="0"/>
    <x v="3"/>
    <s v="SINGLE-PHASE"/>
    <s v="13.2 KV"/>
    <x v="3"/>
    <n v="2001367"/>
    <x v="5"/>
    <s v="7.6/13.2"/>
    <n v="1"/>
  </r>
  <r>
    <x v="1"/>
    <n v="213"/>
    <x v="0"/>
    <x v="3"/>
    <s v="SINGLE-PHASE"/>
    <s v="13.2 KV"/>
    <x v="1"/>
    <s v="-"/>
    <x v="0"/>
    <s v="7.6/13.2"/>
    <n v="1"/>
  </r>
  <r>
    <x v="1"/>
    <n v="213"/>
    <x v="0"/>
    <x v="3"/>
    <s v="SINGLE-PHASE"/>
    <s v="13.2 KV"/>
    <x v="1"/>
    <n v="2001367"/>
    <x v="5"/>
    <s v="7.6/13.2"/>
    <n v="22"/>
  </r>
  <r>
    <x v="1"/>
    <n v="213"/>
    <x v="0"/>
    <x v="3"/>
    <s v="WYE-WYE"/>
    <s v="13.2 KV"/>
    <x v="1"/>
    <n v="2001367"/>
    <x v="5"/>
    <s v="7.6/13.2"/>
    <n v="1"/>
  </r>
  <r>
    <x v="1"/>
    <n v="213"/>
    <x v="0"/>
    <x v="11"/>
    <s v="OPEN DELTA"/>
    <s v="13.2 KV"/>
    <x v="1"/>
    <n v="2001368"/>
    <x v="2"/>
    <s v="7.6/13.2"/>
    <n v="1"/>
  </r>
  <r>
    <x v="1"/>
    <n v="213"/>
    <x v="0"/>
    <x v="11"/>
    <s v="SINGLE-PHASE"/>
    <s v="13.2 KV"/>
    <x v="1"/>
    <n v="2001368"/>
    <x v="2"/>
    <s v="7.6/13.2"/>
    <n v="48"/>
  </r>
  <r>
    <x v="1"/>
    <n v="213"/>
    <x v="0"/>
    <x v="4"/>
    <s v="SINGLE-PHASE"/>
    <s v="13.2 KV"/>
    <x v="1"/>
    <n v="2001369"/>
    <x v="6"/>
    <s v="7.6/13.2"/>
    <n v="24"/>
  </r>
  <r>
    <x v="1"/>
    <n v="213"/>
    <x v="0"/>
    <x v="4"/>
    <s v="WYE-WYE"/>
    <s v="13.2 KV"/>
    <x v="1"/>
    <n v="2001369"/>
    <x v="6"/>
    <s v="7.6/13.2"/>
    <n v="1"/>
  </r>
  <r>
    <x v="1"/>
    <n v="213"/>
    <x v="0"/>
    <x v="12"/>
    <s v="SINGLE-PHASE"/>
    <s v="13.2 KV"/>
    <x v="1"/>
    <s v="-"/>
    <x v="0"/>
    <s v="7.6/13.2"/>
    <n v="17"/>
  </r>
  <r>
    <x v="1"/>
    <n v="213"/>
    <x v="0"/>
    <x v="14"/>
    <s v="SINGLE-PHASE"/>
    <s v="13.2 KV"/>
    <x v="1"/>
    <s v="-"/>
    <x v="0"/>
    <s v="7.6/13.2"/>
    <n v="3"/>
  </r>
  <r>
    <x v="1"/>
    <n v="213"/>
    <x v="0"/>
    <x v="15"/>
    <s v="SINGLE-PHASE"/>
    <s v="13.2 KV"/>
    <x v="1"/>
    <s v="-"/>
    <x v="0"/>
    <s v="7.6/13.2"/>
    <n v="1"/>
  </r>
  <r>
    <x v="1"/>
    <n v="213"/>
    <x v="4"/>
    <x v="12"/>
    <s v="WYE-DELTA"/>
    <s v="13.2 KV"/>
    <x v="1"/>
    <s v="-"/>
    <x v="0"/>
    <s v="7.6/13.2"/>
    <n v="3"/>
  </r>
  <r>
    <x v="1"/>
    <n v="213"/>
    <x v="4"/>
    <x v="26"/>
    <s v="WYE-WYE"/>
    <s v="13.2 KV"/>
    <x v="1"/>
    <s v="-"/>
    <x v="0"/>
    <s v="7.6/13.2"/>
    <n v="1"/>
  </r>
  <r>
    <x v="1"/>
    <n v="213"/>
    <x v="4"/>
    <x v="26"/>
    <s v="WYE-WYE"/>
    <s v="13.2 KV"/>
    <x v="5"/>
    <s v="-"/>
    <x v="0"/>
    <s v="7.6/13.2"/>
    <n v="1"/>
  </r>
  <r>
    <x v="1"/>
    <n v="213"/>
    <x v="5"/>
    <x v="3"/>
    <s v="OPEN DELTA"/>
    <s v="13.2 KV"/>
    <x v="1"/>
    <s v="-"/>
    <x v="0"/>
    <s v="7.6/13.2"/>
    <n v="1"/>
  </r>
  <r>
    <x v="1"/>
    <n v="213"/>
    <x v="3"/>
    <x v="1"/>
    <s v="OPEN DELTA"/>
    <s v="13.2 KV"/>
    <x v="1"/>
    <n v="2001365"/>
    <x v="3"/>
    <s v="7.6/13.2"/>
    <n v="2"/>
  </r>
  <r>
    <x v="1"/>
    <n v="213"/>
    <x v="3"/>
    <x v="1"/>
    <s v="OPEN DELTA"/>
    <s v="13.2 KV"/>
    <x v="1"/>
    <n v="2001366"/>
    <x v="4"/>
    <s v="7.6/13.2"/>
    <n v="1"/>
  </r>
  <r>
    <x v="1"/>
    <n v="213"/>
    <x v="3"/>
    <x v="1"/>
    <s v="WYE-DELTA"/>
    <s v="13.2 KV"/>
    <x v="1"/>
    <s v="-"/>
    <x v="0"/>
    <s v="7.6/13.2"/>
    <n v="1"/>
  </r>
  <r>
    <x v="1"/>
    <n v="213"/>
    <x v="3"/>
    <x v="1"/>
    <s v="WYE-DELTA"/>
    <s v="13.2 KV"/>
    <x v="1"/>
    <n v="2001365"/>
    <x v="3"/>
    <s v="7.6/13.2"/>
    <n v="10"/>
  </r>
  <r>
    <x v="1"/>
    <n v="213"/>
    <x v="3"/>
    <x v="1"/>
    <s v="WYE-DELTA"/>
    <s v="13.2 KV"/>
    <x v="1"/>
    <n v="2001367"/>
    <x v="5"/>
    <s v="7.6/13.2"/>
    <n v="2"/>
  </r>
  <r>
    <x v="1"/>
    <n v="213"/>
    <x v="3"/>
    <x v="1"/>
    <s v="WYE-DELTA"/>
    <s v="13.2 KV"/>
    <x v="1"/>
    <n v="2001371"/>
    <x v="1"/>
    <s v="7.6/13.2"/>
    <n v="1"/>
  </r>
  <r>
    <x v="1"/>
    <n v="213"/>
    <x v="3"/>
    <x v="2"/>
    <s v="OPEN DELTA"/>
    <s v="13.2 KV"/>
    <x v="1"/>
    <n v="2001366"/>
    <x v="4"/>
    <s v="7.6/13.2"/>
    <n v="1"/>
  </r>
  <r>
    <x v="1"/>
    <n v="213"/>
    <x v="3"/>
    <x v="2"/>
    <s v="WYE-DELTA"/>
    <s v="13.2 KV"/>
    <x v="1"/>
    <s v="-"/>
    <x v="0"/>
    <s v="7.6/13.2"/>
    <n v="4"/>
  </r>
  <r>
    <x v="1"/>
    <n v="213"/>
    <x v="3"/>
    <x v="2"/>
    <s v="WYE-DELTA"/>
    <s v="13.2 KV"/>
    <x v="1"/>
    <n v="2001366"/>
    <x v="4"/>
    <s v="7.6/13.2"/>
    <n v="26"/>
  </r>
  <r>
    <x v="1"/>
    <n v="213"/>
    <x v="3"/>
    <x v="2"/>
    <s v="WYE-DELTA"/>
    <s v="13.2 KV"/>
    <x v="1"/>
    <n v="2001367"/>
    <x v="5"/>
    <s v="7.6/13.2"/>
    <n v="1"/>
  </r>
  <r>
    <x v="1"/>
    <n v="213"/>
    <x v="3"/>
    <x v="2"/>
    <s v="WYE-DELTA"/>
    <s v="13.2 KV"/>
    <x v="1"/>
    <n v="2001368"/>
    <x v="2"/>
    <s v="7.6/13.2"/>
    <n v="2"/>
  </r>
  <r>
    <x v="1"/>
    <n v="213"/>
    <x v="3"/>
    <x v="2"/>
    <s v="WYE-WYE"/>
    <s v="13.2 KV"/>
    <x v="1"/>
    <n v="2001367"/>
    <x v="5"/>
    <s v="7.6/13.2"/>
    <n v="4"/>
  </r>
  <r>
    <x v="1"/>
    <n v="213"/>
    <x v="3"/>
    <x v="3"/>
    <s v="OPEN DELTA"/>
    <s v="13.2 KV"/>
    <x v="1"/>
    <n v="2001367"/>
    <x v="5"/>
    <s v="7.6/13.2"/>
    <n v="1"/>
  </r>
  <r>
    <x v="1"/>
    <n v="213"/>
    <x v="3"/>
    <x v="3"/>
    <s v="OPEN DELTA"/>
    <s v="13.2 KV"/>
    <x v="1"/>
    <n v="2001369"/>
    <x v="6"/>
    <s v="7.6/13.2"/>
    <n v="1"/>
  </r>
  <r>
    <x v="1"/>
    <n v="213"/>
    <x v="3"/>
    <x v="3"/>
    <s v="OPEN DELTA"/>
    <s v="13.2 KV"/>
    <x v="1"/>
    <n v="2001371"/>
    <x v="1"/>
    <s v="7.6/13.2"/>
    <n v="1"/>
  </r>
  <r>
    <x v="1"/>
    <n v="213"/>
    <x v="3"/>
    <x v="3"/>
    <s v="WYE-DELTA"/>
    <s v="13.2 KV"/>
    <x v="1"/>
    <s v="-"/>
    <x v="0"/>
    <s v="7.6/13.2"/>
    <n v="2"/>
  </r>
  <r>
    <x v="1"/>
    <n v="213"/>
    <x v="3"/>
    <x v="3"/>
    <s v="WYE-DELTA"/>
    <s v="13.2 KV"/>
    <x v="1"/>
    <n v="2001367"/>
    <x v="5"/>
    <s v="7.6/13.2"/>
    <n v="25"/>
  </r>
  <r>
    <x v="1"/>
    <n v="213"/>
    <x v="3"/>
    <x v="3"/>
    <s v="WYE-DELTA"/>
    <s v="13.2 KV"/>
    <x v="1"/>
    <n v="2001370"/>
    <x v="7"/>
    <s v="7.6/13.2"/>
    <n v="1"/>
  </r>
  <r>
    <x v="1"/>
    <n v="213"/>
    <x v="3"/>
    <x v="3"/>
    <s v="WYE-WYE"/>
    <s v="13.2 KV"/>
    <x v="1"/>
    <n v="2001367"/>
    <x v="5"/>
    <s v="7.6/13.2"/>
    <n v="4"/>
  </r>
  <r>
    <x v="1"/>
    <n v="213"/>
    <x v="3"/>
    <x v="3"/>
    <s v="WYE-WYE"/>
    <s v="13.2 KV"/>
    <x v="1"/>
    <n v="2001369"/>
    <x v="6"/>
    <s v="7.6/13.2"/>
    <n v="1"/>
  </r>
  <r>
    <x v="1"/>
    <n v="213"/>
    <x v="3"/>
    <x v="11"/>
    <s v="WYE-DELTA"/>
    <s v="13.2 KV"/>
    <x v="1"/>
    <s v="-"/>
    <x v="0"/>
    <s v="7.6/13.2"/>
    <n v="2"/>
  </r>
  <r>
    <x v="1"/>
    <n v="213"/>
    <x v="3"/>
    <x v="11"/>
    <s v="WYE-DELTA"/>
    <s v="13.2 KV"/>
    <x v="1"/>
    <n v="2001367"/>
    <x v="5"/>
    <s v="7.6/13.2"/>
    <n v="5"/>
  </r>
  <r>
    <x v="1"/>
    <n v="213"/>
    <x v="3"/>
    <x v="11"/>
    <s v="WYE-DELTA"/>
    <s v="13.2 KV"/>
    <x v="1"/>
    <n v="2001368"/>
    <x v="2"/>
    <s v="7.6/13.2"/>
    <n v="21"/>
  </r>
  <r>
    <x v="1"/>
    <n v="213"/>
    <x v="3"/>
    <x v="11"/>
    <s v="WYE-WYE"/>
    <s v="13.2 KV"/>
    <x v="1"/>
    <n v="2001367"/>
    <x v="5"/>
    <s v="7.6/13.2"/>
    <n v="1"/>
  </r>
  <r>
    <x v="1"/>
    <n v="213"/>
    <x v="3"/>
    <x v="11"/>
    <s v="WYE-WYE"/>
    <s v="13.2 KV"/>
    <x v="5"/>
    <n v="2001368"/>
    <x v="2"/>
    <s v="7.6/13.2"/>
    <n v="3"/>
  </r>
  <r>
    <x v="1"/>
    <n v="213"/>
    <x v="3"/>
    <x v="4"/>
    <s v="OPEN DELTA"/>
    <s v="13.2 KV"/>
    <x v="1"/>
    <s v="-"/>
    <x v="0"/>
    <s v="7.6/13.2"/>
    <n v="1"/>
  </r>
  <r>
    <x v="1"/>
    <n v="213"/>
    <x v="3"/>
    <x v="4"/>
    <s v="OPEN DELTA"/>
    <s v="13.2 KV"/>
    <x v="1"/>
    <n v="2001369"/>
    <x v="6"/>
    <s v="7.6/13.2"/>
    <n v="1"/>
  </r>
  <r>
    <x v="1"/>
    <n v="213"/>
    <x v="3"/>
    <x v="4"/>
    <s v="OPEN DELTA"/>
    <s v="13.2 KV"/>
    <x v="1"/>
    <n v="2001379"/>
    <x v="9"/>
    <s v="7.6/13.2"/>
    <n v="2"/>
  </r>
  <r>
    <x v="1"/>
    <n v="213"/>
    <x v="3"/>
    <x v="4"/>
    <s v="WYE-DELTA"/>
    <s v="13.2 KV"/>
    <x v="1"/>
    <s v="-"/>
    <x v="0"/>
    <s v="7.6/13.2"/>
    <n v="21"/>
  </r>
  <r>
    <x v="1"/>
    <n v="213"/>
    <x v="3"/>
    <x v="4"/>
    <s v="WYE-DELTA"/>
    <s v="13.2 KV"/>
    <x v="1"/>
    <n v="2001368"/>
    <x v="2"/>
    <s v="7.6/13.2"/>
    <n v="6"/>
  </r>
  <r>
    <x v="1"/>
    <n v="213"/>
    <x v="3"/>
    <x v="4"/>
    <s v="WYE-DELTA"/>
    <s v="13.2 KV"/>
    <x v="1"/>
    <n v="2001369"/>
    <x v="6"/>
    <s v="7.6/13.2"/>
    <n v="2"/>
  </r>
  <r>
    <x v="1"/>
    <n v="213"/>
    <x v="3"/>
    <x v="4"/>
    <s v="WYE-DELTA"/>
    <s v="13.2 KV"/>
    <x v="1"/>
    <n v="2001370"/>
    <x v="7"/>
    <s v="7.6/13.2"/>
    <n v="4"/>
  </r>
  <r>
    <x v="1"/>
    <n v="213"/>
    <x v="3"/>
    <x v="4"/>
    <s v="WYE-WYE"/>
    <s v="13.2 KV"/>
    <x v="1"/>
    <s v="-"/>
    <x v="0"/>
    <s v="7.6/13.2"/>
    <n v="2"/>
  </r>
  <r>
    <x v="1"/>
    <n v="213"/>
    <x v="3"/>
    <x v="4"/>
    <s v="WYE-WYE"/>
    <s v="13.2 KV"/>
    <x v="1"/>
    <n v="2001369"/>
    <x v="6"/>
    <s v="7.6/13.2"/>
    <n v="3"/>
  </r>
  <r>
    <x v="1"/>
    <n v="213"/>
    <x v="3"/>
    <x v="4"/>
    <s v="WYE-WYE"/>
    <s v="13.2 KV"/>
    <x v="1"/>
    <n v="2001370"/>
    <x v="7"/>
    <s v="7.6/13.2"/>
    <n v="4"/>
  </r>
  <r>
    <x v="1"/>
    <n v="213"/>
    <x v="3"/>
    <x v="12"/>
    <s v="OPEN DELTA"/>
    <s v="13.2 KV"/>
    <x v="1"/>
    <n v="2001367"/>
    <x v="5"/>
    <s v="7.6/13.2"/>
    <n v="1"/>
  </r>
  <r>
    <x v="1"/>
    <n v="213"/>
    <x v="3"/>
    <x v="12"/>
    <s v="OPEN DELTA"/>
    <s v="13.2 KV"/>
    <x v="1"/>
    <n v="2001370"/>
    <x v="7"/>
    <s v="7.6/13.2"/>
    <n v="2"/>
  </r>
  <r>
    <x v="1"/>
    <n v="213"/>
    <x v="3"/>
    <x v="12"/>
    <s v="WYE-DELTA"/>
    <s v="13.2 KV"/>
    <x v="1"/>
    <s v="-"/>
    <x v="0"/>
    <s v="7.6/13.2"/>
    <n v="8"/>
  </r>
  <r>
    <x v="1"/>
    <n v="213"/>
    <x v="3"/>
    <x v="12"/>
    <s v="WYE-DELTA"/>
    <s v="13.2 KV"/>
    <x v="1"/>
    <n v="2001365"/>
    <x v="3"/>
    <s v="7.6/13.2"/>
    <n v="1"/>
  </r>
  <r>
    <x v="1"/>
    <n v="213"/>
    <x v="3"/>
    <x v="12"/>
    <s v="WYE-DELTA"/>
    <s v="13.2 KV"/>
    <x v="1"/>
    <n v="2001370"/>
    <x v="7"/>
    <s v="7.6/13.2"/>
    <n v="18"/>
  </r>
  <r>
    <x v="1"/>
    <n v="213"/>
    <x v="3"/>
    <x v="12"/>
    <s v="WYE-WYE"/>
    <s v="13.2 KV"/>
    <x v="1"/>
    <s v="-"/>
    <x v="0"/>
    <s v="7.6/13.2"/>
    <n v="3"/>
  </r>
  <r>
    <x v="1"/>
    <n v="213"/>
    <x v="3"/>
    <x v="12"/>
    <s v="WYE-WYE"/>
    <s v="13.2 KV"/>
    <x v="1"/>
    <n v="2001370"/>
    <x v="7"/>
    <s v="7.6/13.2"/>
    <n v="4"/>
  </r>
  <r>
    <x v="1"/>
    <n v="213"/>
    <x v="3"/>
    <x v="14"/>
    <s v="OPEN DELTA"/>
    <s v="13.2 KV"/>
    <x v="1"/>
    <s v="-"/>
    <x v="0"/>
    <s v="7.6/13.2"/>
    <n v="1"/>
  </r>
  <r>
    <x v="1"/>
    <n v="213"/>
    <x v="3"/>
    <x v="14"/>
    <s v="OPEN DELTA"/>
    <s v="13.2 KV"/>
    <x v="1"/>
    <n v="2001371"/>
    <x v="1"/>
    <s v="7.6/13.2"/>
    <n v="1"/>
  </r>
  <r>
    <x v="1"/>
    <n v="213"/>
    <x v="3"/>
    <x v="14"/>
    <s v="SINGLE-PHASE"/>
    <s v="13.2 KV"/>
    <x v="1"/>
    <n v="2001371"/>
    <x v="1"/>
    <s v="7.6/13.2"/>
    <n v="3"/>
  </r>
  <r>
    <x v="1"/>
    <n v="213"/>
    <x v="3"/>
    <x v="14"/>
    <s v="WYE-DELTA"/>
    <s v="13.2 KV"/>
    <x v="1"/>
    <s v="-"/>
    <x v="0"/>
    <s v="7.6/13.2"/>
    <n v="1"/>
  </r>
  <r>
    <x v="1"/>
    <n v="213"/>
    <x v="3"/>
    <x v="14"/>
    <s v="WYE-DELTA"/>
    <s v="13.2 KV"/>
    <x v="1"/>
    <n v="2001367"/>
    <x v="5"/>
    <s v="7.6/13.2"/>
    <n v="1"/>
  </r>
  <r>
    <x v="1"/>
    <n v="213"/>
    <x v="3"/>
    <x v="14"/>
    <s v="WYE-DELTA"/>
    <s v="13.2 KV"/>
    <x v="1"/>
    <n v="2001369"/>
    <x v="6"/>
    <s v="7.6/13.2"/>
    <n v="1"/>
  </r>
  <r>
    <x v="1"/>
    <n v="213"/>
    <x v="3"/>
    <x v="14"/>
    <s v="WYE-DELTA"/>
    <s v="13.2 KV"/>
    <x v="1"/>
    <n v="2001370"/>
    <x v="7"/>
    <s v="7.6/13.2"/>
    <n v="6"/>
  </r>
  <r>
    <x v="1"/>
    <n v="213"/>
    <x v="3"/>
    <x v="14"/>
    <s v="WYE-DELTA"/>
    <s v="13.2 KV"/>
    <x v="1"/>
    <n v="2001371"/>
    <x v="1"/>
    <s v="7.6/13.2"/>
    <n v="10"/>
  </r>
  <r>
    <x v="1"/>
    <n v="213"/>
    <x v="3"/>
    <x v="14"/>
    <s v="WYE-WYE"/>
    <s v="13.2 KV"/>
    <x v="1"/>
    <n v="2001367"/>
    <x v="5"/>
    <s v="7.6/13.2"/>
    <n v="1"/>
  </r>
  <r>
    <x v="1"/>
    <n v="213"/>
    <x v="3"/>
    <x v="14"/>
    <s v="WYE-WYE"/>
    <s v="13.2 KV"/>
    <x v="1"/>
    <n v="2001369"/>
    <x v="6"/>
    <s v="7.6/13.2"/>
    <n v="1"/>
  </r>
  <r>
    <x v="1"/>
    <n v="213"/>
    <x v="3"/>
    <x v="14"/>
    <s v="WYE-WYE"/>
    <s v="13.2 KV"/>
    <x v="1"/>
    <n v="2001370"/>
    <x v="7"/>
    <s v="7.6/13.2"/>
    <n v="1"/>
  </r>
  <r>
    <x v="1"/>
    <n v="213"/>
    <x v="3"/>
    <x v="15"/>
    <s v="SINGLE-PHASE"/>
    <s v="13.2 KV"/>
    <x v="1"/>
    <s v="-"/>
    <x v="0"/>
    <s v="7.6/13.2"/>
    <n v="2"/>
  </r>
  <r>
    <x v="1"/>
    <n v="213"/>
    <x v="3"/>
    <x v="15"/>
    <s v="WYE-DELTA"/>
    <s v="13.2 KV"/>
    <x v="1"/>
    <s v="-"/>
    <x v="0"/>
    <s v="7.6/13.2"/>
    <n v="7"/>
  </r>
  <r>
    <x v="1"/>
    <n v="213"/>
    <x v="3"/>
    <x v="15"/>
    <s v="WYE-DELTA"/>
    <s v="13.2 KV"/>
    <x v="1"/>
    <n v="2001366"/>
    <x v="4"/>
    <s v="7.6/13.2"/>
    <n v="1"/>
  </r>
  <r>
    <x v="1"/>
    <n v="213"/>
    <x v="3"/>
    <x v="15"/>
    <s v="WYE-DELTA"/>
    <s v="13.2 KV"/>
    <x v="1"/>
    <n v="2001371"/>
    <x v="1"/>
    <s v="7.6/13.2"/>
    <n v="2"/>
  </r>
  <r>
    <x v="1"/>
    <n v="213"/>
    <x v="3"/>
    <x v="15"/>
    <s v="WYE-WYE"/>
    <s v="13.2 KV"/>
    <x v="1"/>
    <s v="-"/>
    <x v="0"/>
    <s v="7.6/13.2"/>
    <n v="1"/>
  </r>
  <r>
    <x v="1"/>
    <n v="213"/>
    <x v="3"/>
    <x v="17"/>
    <s v="SINGLE-PHASE"/>
    <s v="13.2 KV"/>
    <x v="1"/>
    <s v="-"/>
    <x v="0"/>
    <s v="7.6/13.2"/>
    <n v="2"/>
  </r>
  <r>
    <x v="1"/>
    <n v="213"/>
    <x v="3"/>
    <x v="17"/>
    <s v="WYE-DELTA"/>
    <s v="13.2 KV"/>
    <x v="3"/>
    <s v="-"/>
    <x v="0"/>
    <s v="7.6/13.2"/>
    <n v="3"/>
  </r>
  <r>
    <x v="1"/>
    <n v="213"/>
    <x v="3"/>
    <x v="17"/>
    <s v="WYE-DELTA"/>
    <s v="13.2 KV"/>
    <x v="1"/>
    <s v="-"/>
    <x v="0"/>
    <s v="7.6/13.2"/>
    <n v="1"/>
  </r>
  <r>
    <x v="1"/>
    <n v="213"/>
    <x v="3"/>
    <x v="20"/>
    <s v="WYE-DELTA"/>
    <s v="13.2 KV"/>
    <x v="1"/>
    <s v="-"/>
    <x v="0"/>
    <s v="7.6/13.2"/>
    <n v="2"/>
  </r>
  <r>
    <x v="1"/>
    <n v="213"/>
    <x v="3"/>
    <x v="20"/>
    <s v="WYE-DELTA"/>
    <s v="13.2 KV"/>
    <x v="1"/>
    <n v="2001367"/>
    <x v="5"/>
    <s v="7.6/13.2"/>
    <n v="2"/>
  </r>
  <r>
    <x v="1"/>
    <n v="214"/>
    <x v="4"/>
    <x v="15"/>
    <s v="WYE-DELTA"/>
    <s v="13.2 KV"/>
    <x v="1"/>
    <n v="2001381"/>
    <x v="0"/>
    <s v="7.6/13.2"/>
    <n v="1"/>
  </r>
  <r>
    <x v="1"/>
    <n v="214"/>
    <x v="4"/>
    <x v="15"/>
    <s v="WYE-WYE"/>
    <s v="13.2 KV"/>
    <x v="1"/>
    <n v="2001379"/>
    <x v="9"/>
    <s v="7.6/13.2"/>
    <n v="1"/>
  </r>
  <r>
    <x v="1"/>
    <n v="214"/>
    <x v="4"/>
    <x v="17"/>
    <s v="WYE-DELTA"/>
    <s v="13.2 KV"/>
    <x v="1"/>
    <n v="2001381"/>
    <x v="0"/>
    <s v="7.6/13.2"/>
    <n v="1"/>
  </r>
  <r>
    <x v="1"/>
    <n v="214"/>
    <x v="4"/>
    <x v="20"/>
    <s v="WYE-DELTA"/>
    <s v="13.2 KV"/>
    <x v="1"/>
    <n v="2001381"/>
    <x v="0"/>
    <s v="7.6/13.2"/>
    <n v="1"/>
  </r>
  <r>
    <x v="1"/>
    <n v="214"/>
    <x v="3"/>
    <x v="14"/>
    <s v="WYE-DELTA"/>
    <s v="13.2 KV"/>
    <x v="1"/>
    <s v="-"/>
    <x v="0"/>
    <s v="7.6/13.2"/>
    <n v="3"/>
  </r>
  <r>
    <x v="1"/>
    <n v="214"/>
    <x v="3"/>
    <x v="15"/>
    <s v="OPEN DELTA"/>
    <s v="13.2 KV"/>
    <x v="1"/>
    <n v="2001379"/>
    <x v="9"/>
    <s v="7.6/13.2"/>
    <n v="2"/>
  </r>
  <r>
    <x v="1"/>
    <n v="214"/>
    <x v="3"/>
    <x v="15"/>
    <s v="SINGLE-PHASE"/>
    <s v="13.2 KV"/>
    <x v="1"/>
    <s v="-"/>
    <x v="0"/>
    <s v="7.6/13.2"/>
    <n v="3"/>
  </r>
  <r>
    <x v="1"/>
    <n v="214"/>
    <x v="3"/>
    <x v="15"/>
    <s v="WYE-DELTA"/>
    <s v="13.2 KV"/>
    <x v="3"/>
    <s v="-"/>
    <x v="0"/>
    <s v="7.6/13.2"/>
    <n v="3"/>
  </r>
  <r>
    <x v="1"/>
    <n v="214"/>
    <x v="3"/>
    <x v="15"/>
    <s v="WYE-DELTA"/>
    <s v="13.2 KV"/>
    <x v="1"/>
    <s v="-"/>
    <x v="0"/>
    <s v="7.6/13.2"/>
    <n v="6"/>
  </r>
  <r>
    <x v="1"/>
    <n v="214"/>
    <x v="3"/>
    <x v="15"/>
    <s v="WYE-DELTA"/>
    <s v="13.2 KV"/>
    <x v="1"/>
    <n v="2001371"/>
    <x v="1"/>
    <s v="7.6/13.2"/>
    <n v="2"/>
  </r>
  <r>
    <x v="1"/>
    <n v="214"/>
    <x v="3"/>
    <x v="15"/>
    <s v="WYE-DELTA"/>
    <s v="13.2 KV"/>
    <x v="1"/>
    <n v="2001379"/>
    <x v="9"/>
    <s v="7.6/13.2"/>
    <n v="4"/>
  </r>
  <r>
    <x v="1"/>
    <n v="214"/>
    <x v="3"/>
    <x v="15"/>
    <s v="WYE-WYE"/>
    <s v="13.2 KV"/>
    <x v="1"/>
    <s v="-"/>
    <x v="0"/>
    <s v="7.6/13.2"/>
    <n v="3"/>
  </r>
  <r>
    <x v="1"/>
    <n v="214"/>
    <x v="3"/>
    <x v="15"/>
    <s v="WYE-WYE"/>
    <s v="13.2 KV"/>
    <x v="1"/>
    <n v="2001379"/>
    <x v="9"/>
    <s v="7.6/13.2"/>
    <n v="6"/>
  </r>
  <r>
    <x v="1"/>
    <n v="214"/>
    <x v="3"/>
    <x v="17"/>
    <s v="SINGLE-PHASE"/>
    <s v="13.2 KV"/>
    <x v="1"/>
    <s v="-"/>
    <x v="0"/>
    <s v="7.6/13.2"/>
    <n v="1"/>
  </r>
  <r>
    <x v="1"/>
    <n v="214"/>
    <x v="3"/>
    <x v="17"/>
    <s v="WYE-DELTA"/>
    <s v="13.2 KV"/>
    <x v="1"/>
    <s v="-"/>
    <x v="0"/>
    <s v="7.6/13.2"/>
    <n v="1"/>
  </r>
  <r>
    <x v="1"/>
    <n v="214"/>
    <x v="3"/>
    <x v="17"/>
    <s v="WYE-DELTA"/>
    <s v="13.2 KV"/>
    <x v="1"/>
    <n v="2001376"/>
    <x v="0"/>
    <s v="7.6/13.2"/>
    <n v="3"/>
  </r>
  <r>
    <x v="1"/>
    <n v="214"/>
    <x v="3"/>
    <x v="17"/>
    <s v="WYE-DELTA"/>
    <s v="13.2 KV"/>
    <x v="1"/>
    <n v="2001379"/>
    <x v="9"/>
    <s v="7.6/13.2"/>
    <n v="2"/>
  </r>
  <r>
    <x v="1"/>
    <n v="214"/>
    <x v="3"/>
    <x v="20"/>
    <s v="WYE-DELTA"/>
    <s v="13.2 KV"/>
    <x v="1"/>
    <n v="2001381"/>
    <x v="0"/>
    <s v="7.6/13.2"/>
    <n v="3"/>
  </r>
  <r>
    <x v="1"/>
    <n v="215"/>
    <x v="4"/>
    <x v="12"/>
    <s v="WYE-WYE"/>
    <s v="13.2 KV"/>
    <x v="3"/>
    <s v="-"/>
    <x v="0"/>
    <s v="14.4/24.9"/>
    <n v="1"/>
  </r>
  <r>
    <x v="1"/>
    <n v="215"/>
    <x v="4"/>
    <x v="20"/>
    <s v="WYE-DELTA"/>
    <s v="13.2 KV"/>
    <x v="1"/>
    <s v="-"/>
    <x v="0"/>
    <s v="14.4/24.9"/>
    <n v="3"/>
  </r>
  <r>
    <x v="1"/>
    <n v="220"/>
    <x v="3"/>
    <x v="4"/>
    <s v="WYE-DELTA"/>
    <s v="13.2 KV"/>
    <x v="6"/>
    <s v="-"/>
    <x v="0"/>
    <s v="4.8/8.3"/>
    <n v="6"/>
  </r>
  <r>
    <x v="1"/>
    <n v="222"/>
    <x v="0"/>
    <x v="14"/>
    <s v="SINGLE-PHASE"/>
    <s v="13.2 KV"/>
    <x v="1"/>
    <s v="-"/>
    <x v="0"/>
    <s v="7.6/13.2"/>
    <n v="1"/>
  </r>
  <r>
    <x v="1"/>
    <n v="222"/>
    <x v="3"/>
    <x v="3"/>
    <s v="SINGLE-PHASE"/>
    <s v="13.2 KV"/>
    <x v="1"/>
    <s v="-"/>
    <x v="0"/>
    <s v="7.6/13.2"/>
    <n v="1"/>
  </r>
  <r>
    <x v="1"/>
    <n v="222"/>
    <x v="3"/>
    <x v="3"/>
    <s v="SINGLE-PHASE"/>
    <s v="13.2 KV"/>
    <x v="6"/>
    <s v="-"/>
    <x v="0"/>
    <s v="7.6/13.2"/>
    <n v="2"/>
  </r>
  <r>
    <x v="1"/>
    <n v="222"/>
    <x v="3"/>
    <x v="3"/>
    <s v="SINGLE-PHASE"/>
    <s v="13.2 KV"/>
    <x v="6"/>
    <n v="2001405"/>
    <x v="0"/>
    <s v="7.6/13.2"/>
    <n v="3"/>
  </r>
  <r>
    <x v="1"/>
    <n v="222"/>
    <x v="3"/>
    <x v="3"/>
    <s v="WYE-DELTA"/>
    <s v="13.2 KV"/>
    <x v="1"/>
    <n v="2001519"/>
    <x v="11"/>
    <s v="7.6/13.2"/>
    <n v="2"/>
  </r>
  <r>
    <x v="1"/>
    <n v="222"/>
    <x v="3"/>
    <x v="3"/>
    <s v="WYE-WYE"/>
    <s v="13.2 KV"/>
    <x v="6"/>
    <n v="2001405"/>
    <x v="0"/>
    <s v="7.6/13.2"/>
    <n v="1"/>
  </r>
  <r>
    <x v="1"/>
    <n v="222"/>
    <x v="3"/>
    <x v="11"/>
    <s v="OPEN DELTA"/>
    <s v="13.2 KV"/>
    <x v="6"/>
    <s v="-"/>
    <x v="0"/>
    <s v="7.6/13.2"/>
    <n v="2"/>
  </r>
  <r>
    <x v="1"/>
    <n v="222"/>
    <x v="3"/>
    <x v="11"/>
    <s v="WYE-DELTA"/>
    <s v="13.2 KV"/>
    <x v="6"/>
    <s v="-"/>
    <x v="0"/>
    <s v="7.6/13.2"/>
    <n v="3"/>
  </r>
  <r>
    <x v="1"/>
    <n v="222"/>
    <x v="3"/>
    <x v="11"/>
    <s v="WYE-WYE"/>
    <s v="13.2 KV"/>
    <x v="6"/>
    <s v="-"/>
    <x v="0"/>
    <s v="7.6/13.2"/>
    <n v="1"/>
  </r>
  <r>
    <x v="1"/>
    <n v="222"/>
    <x v="3"/>
    <x v="4"/>
    <s v="SINGLE-PHASE"/>
    <s v="13.2 KV"/>
    <x v="6"/>
    <s v="-"/>
    <x v="0"/>
    <s v="7.6/13.2"/>
    <n v="1"/>
  </r>
  <r>
    <x v="1"/>
    <n v="222"/>
    <x v="3"/>
    <x v="4"/>
    <s v="WYE-WYE"/>
    <s v="13.2 KV"/>
    <x v="6"/>
    <n v="2001407"/>
    <x v="10"/>
    <s v="7.6/13.2"/>
    <n v="3"/>
  </r>
  <r>
    <x v="1"/>
    <n v="222"/>
    <x v="3"/>
    <x v="12"/>
    <s v="WYE-DELTA"/>
    <s v="13.2 KV"/>
    <x v="6"/>
    <s v="-"/>
    <x v="0"/>
    <s v="7.6/13.2"/>
    <n v="2"/>
  </r>
  <r>
    <x v="1"/>
    <n v="222"/>
    <x v="3"/>
    <x v="14"/>
    <s v="WYE-DELTA"/>
    <s v="13.2 KV"/>
    <x v="6"/>
    <s v="-"/>
    <x v="0"/>
    <s v="7.6/13.2"/>
    <n v="1"/>
  </r>
  <r>
    <x v="1"/>
    <n v="222"/>
    <x v="3"/>
    <x v="15"/>
    <s v="WYE-DELTA"/>
    <s v="13.2 KV"/>
    <x v="6"/>
    <s v="-"/>
    <x v="0"/>
    <s v="7.6/13.2"/>
    <n v="3"/>
  </r>
  <r>
    <x v="1"/>
    <n v="226"/>
    <x v="0"/>
    <x v="11"/>
    <s v="SINGLE-PHASE"/>
    <s v="13.2 KV"/>
    <x v="1"/>
    <s v="-"/>
    <x v="0"/>
    <s v="2.4/4.1"/>
    <n v="1"/>
  </r>
  <r>
    <x v="1"/>
    <n v="226"/>
    <x v="4"/>
    <x v="23"/>
    <s v="WYE-WYE"/>
    <s v="13.2 KV"/>
    <x v="5"/>
    <s v="-"/>
    <x v="0"/>
    <s v="2.4/4.1"/>
    <n v="1"/>
  </r>
  <r>
    <x v="1"/>
    <n v="230"/>
    <x v="0"/>
    <x v="11"/>
    <s v="SINGLE-PHASE"/>
    <s v="13.2 KV"/>
    <x v="1"/>
    <s v="-"/>
    <x v="0"/>
    <s v="7.6/13.2"/>
    <n v="1"/>
  </r>
  <r>
    <x v="1"/>
    <n v="230"/>
    <x v="4"/>
    <x v="12"/>
    <s v="WYE-WYE"/>
    <s v="13.2 KV"/>
    <x v="5"/>
    <s v="-"/>
    <x v="0"/>
    <s v="7.6/13.2"/>
    <n v="1"/>
  </r>
  <r>
    <x v="1"/>
    <n v="230"/>
    <x v="3"/>
    <x v="3"/>
    <s v="WYE-WYE"/>
    <s v="13.2 KV"/>
    <x v="5"/>
    <n v="2001425"/>
    <x v="0"/>
    <s v="7.6/13.2"/>
    <n v="3"/>
  </r>
  <r>
    <x v="1"/>
    <n v="230"/>
    <x v="3"/>
    <x v="4"/>
    <s v="WYE-WYE"/>
    <s v="13.2 KV"/>
    <x v="5"/>
    <s v="-"/>
    <x v="0"/>
    <s v="7.6/13.2"/>
    <n v="3"/>
  </r>
  <r>
    <x v="1"/>
    <n v="230"/>
    <x v="3"/>
    <x v="14"/>
    <s v="SINGLE-PHASE"/>
    <s v="13.2 KV"/>
    <x v="5"/>
    <s v="-"/>
    <x v="0"/>
    <s v="7.6/13.2"/>
    <n v="1"/>
  </r>
  <r>
    <x v="1"/>
    <n v="238"/>
    <x v="4"/>
    <x v="23"/>
    <s v="WYE-DELTA"/>
    <s v="13.2 KV"/>
    <x v="1"/>
    <s v="-"/>
    <x v="0"/>
    <s v="13.2/22.8"/>
    <n v="3"/>
  </r>
  <r>
    <x v="1"/>
    <n v="244"/>
    <x v="4"/>
    <x v="12"/>
    <s v="WYE-WYE"/>
    <s v="13.2 KV"/>
    <x v="3"/>
    <s v="-"/>
    <x v="0"/>
    <n v="13.2"/>
    <n v="1"/>
  </r>
  <r>
    <x v="1"/>
    <n v="244"/>
    <x v="3"/>
    <x v="26"/>
    <s v="WYE-WYE"/>
    <s v="13.2 KV"/>
    <x v="3"/>
    <s v="-"/>
    <x v="0"/>
    <n v="13.2"/>
    <n v="1"/>
  </r>
  <r>
    <x v="1"/>
    <n v="245"/>
    <x v="4"/>
    <x v="28"/>
    <s v="WYE-WYE"/>
    <s v="13.2 KV"/>
    <x v="5"/>
    <s v="-"/>
    <x v="0"/>
    <n v="13.2"/>
    <n v="1"/>
  </r>
  <r>
    <x v="1"/>
    <n v="245"/>
    <x v="3"/>
    <x v="21"/>
    <s v="WYE-DELTA"/>
    <s v="13.2 KV"/>
    <x v="1"/>
    <s v="-"/>
    <x v="0"/>
    <n v="13.2"/>
    <n v="1"/>
  </r>
  <r>
    <x v="1"/>
    <n v="245"/>
    <x v="3"/>
    <x v="23"/>
    <s v="WYE-WYE"/>
    <s v="13.2 KV"/>
    <x v="5"/>
    <s v="-"/>
    <x v="0"/>
    <n v="13.2"/>
    <n v="1"/>
  </r>
  <r>
    <x v="1"/>
    <n v="252"/>
    <x v="0"/>
    <x v="3"/>
    <s v="SINGLE-PHASE"/>
    <s v="13.2 KV"/>
    <x v="1"/>
    <s v="-"/>
    <x v="0"/>
    <s v="2.4 x 7.6"/>
    <n v="1"/>
  </r>
  <r>
    <x v="1"/>
    <n v="252"/>
    <x v="0"/>
    <x v="11"/>
    <s v="SINGLE-PHASE"/>
    <s v="13.2 KV"/>
    <x v="1"/>
    <s v="-"/>
    <x v="0"/>
    <s v="2.4 x 7.6"/>
    <n v="1"/>
  </r>
  <r>
    <x v="1"/>
    <n v="252"/>
    <x v="0"/>
    <x v="4"/>
    <s v="SINGLE-PHASE"/>
    <s v="13.2 KV"/>
    <x v="1"/>
    <s v="-"/>
    <x v="0"/>
    <s v="2.4 x 7.6"/>
    <n v="1"/>
  </r>
  <r>
    <x v="1"/>
    <n v="253"/>
    <x v="3"/>
    <x v="14"/>
    <s v="WYE-WYE"/>
    <s v="13.2 KV"/>
    <x v="3"/>
    <s v="-"/>
    <x v="0"/>
    <s v="480Y/277"/>
    <n v="3"/>
  </r>
  <r>
    <x v="1"/>
    <n v="253"/>
    <x v="3"/>
    <x v="17"/>
    <s v="WYE-WYE"/>
    <s v="13.2 KV"/>
    <x v="3"/>
    <s v="-"/>
    <x v="0"/>
    <s v="480Y/277"/>
    <n v="6"/>
  </r>
  <r>
    <x v="1"/>
    <n v="253"/>
    <x v="3"/>
    <x v="21"/>
    <s v="WYE-WYE"/>
    <s v="13.2 KV"/>
    <x v="3"/>
    <s v="-"/>
    <x v="0"/>
    <s v="480Y/277"/>
    <n v="3"/>
  </r>
  <r>
    <x v="1"/>
    <n v="255"/>
    <x v="0"/>
    <x v="12"/>
    <s v="SINGLE-PHASE"/>
    <s v="13.2 KV"/>
    <x v="1"/>
    <s v="-"/>
    <x v="0"/>
    <n v="7.6"/>
    <n v="1"/>
  </r>
  <r>
    <x v="1"/>
    <n v="256"/>
    <x v="4"/>
    <x v="12"/>
    <s v="WYE-WYE"/>
    <s v="13.2 KV"/>
    <x v="3"/>
    <s v="-"/>
    <x v="0"/>
    <s v="13.2 Delta"/>
    <n v="1"/>
  </r>
  <r>
    <x v="1"/>
    <n v="256"/>
    <x v="4"/>
    <x v="26"/>
    <s v="WYE-WYE"/>
    <s v="13.2 KV"/>
    <x v="3"/>
    <s v="-"/>
    <x v="0"/>
    <s v="13.2 Delta"/>
    <n v="1"/>
  </r>
  <r>
    <x v="1"/>
    <n v="256"/>
    <x v="5"/>
    <x v="3"/>
    <s v="OPEN DELTA"/>
    <s v="13.2 KV"/>
    <x v="1"/>
    <s v="-"/>
    <x v="0"/>
    <s v="13.2 Delta"/>
    <n v="1"/>
  </r>
  <r>
    <x v="1"/>
    <n v="257"/>
    <x v="4"/>
    <x v="12"/>
    <s v="WYE-WYE"/>
    <s v="13.2 KV"/>
    <x v="5"/>
    <s v="-"/>
    <x v="0"/>
    <s v="13.2 Delta"/>
    <n v="2"/>
  </r>
  <r>
    <x v="1"/>
    <n v="257"/>
    <x v="4"/>
    <x v="32"/>
    <s v="WYE-WYE"/>
    <s v="13.2 KV"/>
    <x v="5"/>
    <s v="-"/>
    <x v="0"/>
    <s v="13.2 Delta"/>
    <n v="1"/>
  </r>
  <r>
    <x v="1"/>
    <n v="257"/>
    <x v="4"/>
    <x v="32"/>
    <s v="WYE-WYE"/>
    <s v="13.2 KV"/>
    <x v="5"/>
    <n v="2001490"/>
    <x v="0"/>
    <s v="13.2 Delta"/>
    <n v="3"/>
  </r>
  <r>
    <x v="1"/>
    <n v="257"/>
    <x v="4"/>
    <x v="21"/>
    <s v="WYE-WYE"/>
    <s v="13.2 KV"/>
    <x v="5"/>
    <s v="-"/>
    <x v="0"/>
    <s v="13.2 Delta"/>
    <n v="1"/>
  </r>
  <r>
    <x v="1"/>
    <n v="257"/>
    <x v="4"/>
    <x v="28"/>
    <s v="WYE-WYE"/>
    <s v="13.2 KV"/>
    <x v="5"/>
    <s v="-"/>
    <x v="0"/>
    <s v="13.2 Delta"/>
    <n v="2"/>
  </r>
  <r>
    <x v="1"/>
    <n v="257"/>
    <x v="4"/>
    <x v="6"/>
    <s v="WYE-WYE"/>
    <s v="13.2 KV"/>
    <x v="5"/>
    <s v="-"/>
    <x v="0"/>
    <s v="13.2 Delta"/>
    <n v="2"/>
  </r>
  <r>
    <x v="1"/>
    <n v="257"/>
    <x v="4"/>
    <x v="29"/>
    <s v="WYE-WYE"/>
    <s v="13.2 KV"/>
    <x v="5"/>
    <s v="-"/>
    <x v="0"/>
    <s v="13.2 Delta"/>
    <n v="4"/>
  </r>
  <r>
    <x v="1"/>
    <n v="258"/>
    <x v="4"/>
    <x v="12"/>
    <s v="WYE-WYE"/>
    <s v="13.2 KV"/>
    <x v="3"/>
    <s v="-"/>
    <x v="0"/>
    <s v="13.2 Delta"/>
    <n v="1"/>
  </r>
  <r>
    <x v="1"/>
    <n v="258"/>
    <x v="4"/>
    <x v="26"/>
    <s v="WYE-WYE"/>
    <s v="13.2 KV"/>
    <x v="3"/>
    <s v="-"/>
    <x v="0"/>
    <s v="13.2 Delta"/>
    <n v="8"/>
  </r>
  <r>
    <x v="1"/>
    <n v="258"/>
    <x v="4"/>
    <x v="27"/>
    <s v="WYE-DELTA"/>
    <s v="13.2 KV"/>
    <x v="3"/>
    <n v="2001498"/>
    <x v="0"/>
    <s v="13.2 Delta"/>
    <n v="1"/>
  </r>
  <r>
    <x v="1"/>
    <n v="258"/>
    <x v="4"/>
    <x v="27"/>
    <s v="WYE-WYE"/>
    <s v="13.2 KV"/>
    <x v="3"/>
    <s v="-"/>
    <x v="0"/>
    <s v="13.2 Delta"/>
    <n v="3"/>
  </r>
  <r>
    <x v="1"/>
    <n v="258"/>
    <x v="4"/>
    <x v="27"/>
    <s v="WYE-WYE"/>
    <s v="13.2 KV"/>
    <x v="3"/>
    <n v="2001498"/>
    <x v="0"/>
    <s v="13.2 Delta"/>
    <n v="1"/>
  </r>
  <r>
    <x v="1"/>
    <n v="258"/>
    <x v="4"/>
    <x v="32"/>
    <s v="WYE-WYE"/>
    <s v="13.2 KV"/>
    <x v="3"/>
    <s v="-"/>
    <x v="0"/>
    <s v="13.2 Delta"/>
    <n v="2"/>
  </r>
  <r>
    <x v="1"/>
    <n v="258"/>
    <x v="4"/>
    <x v="23"/>
    <s v="WYE-WYE"/>
    <s v="13.2 KV"/>
    <x v="3"/>
    <s v="-"/>
    <x v="0"/>
    <s v="13.2 Delta"/>
    <n v="1"/>
  </r>
  <r>
    <x v="1"/>
    <n v="259"/>
    <x v="4"/>
    <x v="32"/>
    <s v="SINGLE-PHASE"/>
    <s v="13.2 KV"/>
    <x v="5"/>
    <n v="2001502"/>
    <x v="0"/>
    <s v="13.2 Delta"/>
    <n v="1"/>
  </r>
  <r>
    <x v="1"/>
    <n v="259"/>
    <x v="4"/>
    <x v="32"/>
    <s v="WYE-WYE"/>
    <s v="13.2 KV"/>
    <x v="5"/>
    <n v="2001502"/>
    <x v="0"/>
    <s v="13.2 Delta"/>
    <n v="1"/>
  </r>
  <r>
    <x v="1"/>
    <n v="259"/>
    <x v="4"/>
    <x v="21"/>
    <s v="WYE-DELTA"/>
    <s v="13.2 KV"/>
    <x v="5"/>
    <s v="-"/>
    <x v="0"/>
    <s v="13.2 Delta"/>
    <n v="1"/>
  </r>
  <r>
    <x v="1"/>
    <n v="259"/>
    <x v="4"/>
    <x v="21"/>
    <s v="WYE-WYE"/>
    <s v="13.2 KV"/>
    <x v="1"/>
    <s v="-"/>
    <x v="0"/>
    <s v="13.2 Delta"/>
    <n v="1"/>
  </r>
  <r>
    <x v="1"/>
    <n v="259"/>
    <x v="4"/>
    <x v="21"/>
    <s v="WYE-WYE"/>
    <s v="13.2 KV"/>
    <x v="1"/>
    <n v="2001556"/>
    <x v="12"/>
    <s v="13.2 Delta"/>
    <n v="1"/>
  </r>
  <r>
    <x v="1"/>
    <n v="259"/>
    <x v="4"/>
    <x v="21"/>
    <s v="WYE-WYE"/>
    <s v="13.2 KV"/>
    <x v="5"/>
    <n v="2001503"/>
    <x v="0"/>
    <s v="13.2 Delta"/>
    <n v="2"/>
  </r>
  <r>
    <x v="1"/>
    <n v="259"/>
    <x v="4"/>
    <x v="28"/>
    <s v="WYE-WYE"/>
    <s v="13.2 KV"/>
    <x v="5"/>
    <s v="-"/>
    <x v="0"/>
    <s v="13.2 Delta"/>
    <n v="4"/>
  </r>
  <r>
    <x v="1"/>
    <n v="259"/>
    <x v="4"/>
    <x v="29"/>
    <s v="WYE-WYE"/>
    <s v="13.2 KV"/>
    <x v="5"/>
    <s v="-"/>
    <x v="0"/>
    <s v="13.2 Delta"/>
    <n v="1"/>
  </r>
  <r>
    <x v="1"/>
    <n v="260"/>
    <x v="0"/>
    <x v="12"/>
    <s v="WYE-WYE"/>
    <s v="13.2 KV"/>
    <x v="1"/>
    <s v="-"/>
    <x v="0"/>
    <s v="13.7 Delta"/>
    <n v="1"/>
  </r>
  <r>
    <x v="1"/>
    <n v="260"/>
    <x v="4"/>
    <x v="29"/>
    <s v="WYE-WYE"/>
    <s v="13.2 KV"/>
    <x v="5"/>
    <s v="-"/>
    <x v="0"/>
    <s v="13.7 Delta"/>
    <n v="1"/>
  </r>
  <r>
    <x v="1"/>
    <n v="261"/>
    <x v="4"/>
    <x v="29"/>
    <s v="WYE-WYE"/>
    <s v="13.2 KV"/>
    <x v="5"/>
    <s v="-"/>
    <x v="0"/>
    <s v="13.2GRDY/7.6"/>
    <n v="2"/>
  </r>
  <r>
    <x v="1"/>
    <n v="261"/>
    <x v="4"/>
    <x v="33"/>
    <s v="WYE-WYE"/>
    <s v="13.2 KV"/>
    <x v="5"/>
    <s v="-"/>
    <x v="0"/>
    <s v="13.2GRDY/7.6"/>
    <n v="1"/>
  </r>
  <r>
    <x v="1"/>
    <n v="262"/>
    <x v="0"/>
    <x v="0"/>
    <s v="SINGLE-PHASE"/>
    <s v="13.2 KV"/>
    <x v="1"/>
    <s v="-"/>
    <x v="0"/>
    <s v="13.2GRDY/7.6"/>
    <n v="5"/>
  </r>
  <r>
    <x v="1"/>
    <n v="262"/>
    <x v="0"/>
    <x v="3"/>
    <s v="OPEN DELTA"/>
    <s v="13.2 KV"/>
    <x v="1"/>
    <s v="-"/>
    <x v="0"/>
    <s v="13.2GRDY/7.6"/>
    <n v="1"/>
  </r>
  <r>
    <x v="1"/>
    <n v="262"/>
    <x v="0"/>
    <x v="3"/>
    <s v="OPEN DELTA"/>
    <s v="13.2 KV"/>
    <x v="1"/>
    <n v="2001509"/>
    <x v="0"/>
    <s v="13.2GRDY/7.6"/>
    <n v="207"/>
  </r>
  <r>
    <x v="1"/>
    <n v="262"/>
    <x v="0"/>
    <x v="3"/>
    <s v="OPEN DELTA"/>
    <s v="13.2 KV"/>
    <x v="1"/>
    <n v="2001518"/>
    <x v="13"/>
    <s v="13.2GRDY/7.6"/>
    <n v="1"/>
  </r>
  <r>
    <x v="1"/>
    <n v="262"/>
    <x v="0"/>
    <x v="3"/>
    <s v="SINGLE-PHASE"/>
    <s v="13.2 KV"/>
    <x v="1"/>
    <s v="-"/>
    <x v="0"/>
    <s v="13.2GRDY/7.6"/>
    <n v="5"/>
  </r>
  <r>
    <x v="1"/>
    <n v="262"/>
    <x v="0"/>
    <x v="3"/>
    <s v="SINGLE-PHASE"/>
    <s v="13.2 KV"/>
    <x v="1"/>
    <n v="2001509"/>
    <x v="0"/>
    <s v="13.2GRDY/7.6"/>
    <n v="4371"/>
  </r>
  <r>
    <x v="1"/>
    <n v="262"/>
    <x v="0"/>
    <x v="3"/>
    <s v="SINGLE-PHASE"/>
    <s v="13.2 KV"/>
    <x v="1"/>
    <n v="2001510"/>
    <x v="0"/>
    <s v="13.2GRDY/7.6"/>
    <n v="1"/>
  </r>
  <r>
    <x v="1"/>
    <n v="262"/>
    <x v="0"/>
    <x v="3"/>
    <s v="SINGLE-PHASE"/>
    <s v="13.2 KV"/>
    <x v="1"/>
    <n v="2001518"/>
    <x v="13"/>
    <s v="13.2GRDY/7.6"/>
    <n v="4"/>
  </r>
  <r>
    <x v="1"/>
    <n v="262"/>
    <x v="0"/>
    <x v="3"/>
    <s v="SINGLE-PHASE"/>
    <s v="13.2 KV"/>
    <x v="1"/>
    <m/>
    <x v="0"/>
    <s v="13.2GRDY/7.6"/>
    <n v="3"/>
  </r>
  <r>
    <x v="1"/>
    <n v="262"/>
    <x v="0"/>
    <x v="3"/>
    <s v="SINGLE-PHASE"/>
    <s v="13.2 KV"/>
    <x v="5"/>
    <n v="2001509"/>
    <x v="0"/>
    <s v="13.2GRDY/7.6"/>
    <n v="1"/>
  </r>
  <r>
    <x v="1"/>
    <n v="262"/>
    <x v="0"/>
    <x v="3"/>
    <s v="WYE-DELTA"/>
    <s v="13.2 KV"/>
    <x v="1"/>
    <n v="2001509"/>
    <x v="0"/>
    <s v="13.2GRDY/7.6"/>
    <n v="21"/>
  </r>
  <r>
    <x v="1"/>
    <n v="262"/>
    <x v="0"/>
    <x v="3"/>
    <s v="WYE-WYE"/>
    <s v="13.2 KV"/>
    <x v="1"/>
    <n v="2001509"/>
    <x v="0"/>
    <s v="13.2GRDY/7.6"/>
    <n v="129"/>
  </r>
  <r>
    <x v="1"/>
    <n v="262"/>
    <x v="0"/>
    <x v="11"/>
    <s v="OPEN DELTA"/>
    <s v="13.2 KV"/>
    <x v="1"/>
    <s v="-"/>
    <x v="0"/>
    <s v="13.2GRDY/7.6"/>
    <n v="3"/>
  </r>
  <r>
    <x v="1"/>
    <n v="262"/>
    <x v="0"/>
    <x v="11"/>
    <s v="OPEN DELTA"/>
    <s v="13.2 KV"/>
    <x v="1"/>
    <n v="2001510"/>
    <x v="0"/>
    <s v="13.2GRDY/7.6"/>
    <n v="12"/>
  </r>
  <r>
    <x v="1"/>
    <n v="262"/>
    <x v="0"/>
    <x v="11"/>
    <s v="SINGLE-PHASE"/>
    <s v="13.2 KV"/>
    <x v="3"/>
    <n v="2001510"/>
    <x v="0"/>
    <s v="13.2GRDY/7.6"/>
    <n v="3"/>
  </r>
  <r>
    <x v="1"/>
    <n v="262"/>
    <x v="0"/>
    <x v="11"/>
    <s v="SINGLE-PHASE"/>
    <s v="13.2 KV"/>
    <x v="1"/>
    <s v="-"/>
    <x v="0"/>
    <s v="13.2GRDY/7.6"/>
    <n v="15"/>
  </r>
  <r>
    <x v="1"/>
    <n v="262"/>
    <x v="0"/>
    <x v="11"/>
    <s v="SINGLE-PHASE"/>
    <s v="13.2 KV"/>
    <x v="1"/>
    <n v="2001510"/>
    <x v="0"/>
    <s v="13.2GRDY/7.6"/>
    <n v="9664"/>
  </r>
  <r>
    <x v="1"/>
    <n v="262"/>
    <x v="0"/>
    <x v="11"/>
    <s v="SINGLE-PHASE"/>
    <s v="13.2 KV"/>
    <x v="5"/>
    <n v="2001510"/>
    <x v="0"/>
    <s v="13.2GRDY/7.6"/>
    <n v="1"/>
  </r>
  <r>
    <x v="1"/>
    <n v="262"/>
    <x v="0"/>
    <x v="11"/>
    <s v="WYE-DELTA"/>
    <s v="13.2 KV"/>
    <x v="1"/>
    <n v="2001510"/>
    <x v="0"/>
    <s v="13.2GRDY/7.6"/>
    <n v="7"/>
  </r>
  <r>
    <x v="1"/>
    <n v="262"/>
    <x v="0"/>
    <x v="11"/>
    <s v="WYE-WYE"/>
    <s v="13.2 KV"/>
    <x v="1"/>
    <n v="2001510"/>
    <x v="0"/>
    <s v="13.2GRDY/7.6"/>
    <n v="227"/>
  </r>
  <r>
    <x v="1"/>
    <n v="262"/>
    <x v="0"/>
    <x v="13"/>
    <s v="SINGLE-PHASE"/>
    <s v="13.2 KV"/>
    <x v="1"/>
    <s v="-"/>
    <x v="0"/>
    <s v="13.2GRDY/7.6"/>
    <n v="1"/>
  </r>
  <r>
    <x v="1"/>
    <n v="262"/>
    <x v="0"/>
    <x v="13"/>
    <s v="SINGLE-PHASE"/>
    <s v="13.2 KV"/>
    <x v="1"/>
    <n v="2001510"/>
    <x v="0"/>
    <s v="13.2GRDY/7.6"/>
    <n v="244"/>
  </r>
  <r>
    <x v="1"/>
    <n v="262"/>
    <x v="0"/>
    <x v="13"/>
    <s v="SINGLE-PHASE"/>
    <s v="13.2 KV"/>
    <x v="1"/>
    <n v="2001519"/>
    <x v="11"/>
    <s v="13.2GRDY/7.6"/>
    <n v="2"/>
  </r>
  <r>
    <x v="1"/>
    <n v="262"/>
    <x v="0"/>
    <x v="13"/>
    <s v="WYE-WYE"/>
    <s v="13.2 KV"/>
    <x v="1"/>
    <n v="2001510"/>
    <x v="0"/>
    <s v="13.2GRDY/7.6"/>
    <n v="4"/>
  </r>
  <r>
    <x v="1"/>
    <n v="262"/>
    <x v="0"/>
    <x v="4"/>
    <s v="OPEN DELTA"/>
    <s v="13.2 KV"/>
    <x v="1"/>
    <n v="2001511"/>
    <x v="0"/>
    <s v="13.2GRDY/7.6"/>
    <n v="6"/>
  </r>
  <r>
    <x v="1"/>
    <n v="262"/>
    <x v="0"/>
    <x v="4"/>
    <s v="SINGLE-PHASE"/>
    <s v="13.2 KV"/>
    <x v="3"/>
    <n v="2001511"/>
    <x v="0"/>
    <s v="13.2GRDY/7.6"/>
    <n v="7"/>
  </r>
  <r>
    <x v="1"/>
    <n v="262"/>
    <x v="0"/>
    <x v="4"/>
    <s v="SINGLE-PHASE"/>
    <s v="13.2 KV"/>
    <x v="1"/>
    <s v="-"/>
    <x v="0"/>
    <s v="13.2GRDY/7.6"/>
    <n v="2"/>
  </r>
  <r>
    <x v="1"/>
    <n v="262"/>
    <x v="0"/>
    <x v="4"/>
    <s v="SINGLE-PHASE"/>
    <s v="13.2 KV"/>
    <x v="1"/>
    <n v="2001511"/>
    <x v="0"/>
    <s v="13.2GRDY/7.6"/>
    <n v="11339"/>
  </r>
  <r>
    <x v="1"/>
    <n v="262"/>
    <x v="0"/>
    <x v="4"/>
    <s v="SINGLE-PHASE"/>
    <s v="13.2 KV"/>
    <x v="1"/>
    <n v="2001520"/>
    <x v="14"/>
    <s v="13.2GRDY/7.6"/>
    <n v="1"/>
  </r>
  <r>
    <x v="1"/>
    <n v="262"/>
    <x v="0"/>
    <x v="4"/>
    <s v="SINGLE-PHASE"/>
    <s v="13.2 KV"/>
    <x v="1"/>
    <n v="2001522"/>
    <x v="15"/>
    <s v="13.2GRDY/7.6"/>
    <n v="1"/>
  </r>
  <r>
    <x v="1"/>
    <n v="262"/>
    <x v="0"/>
    <x v="4"/>
    <s v="SINGLE-PHASE"/>
    <s v="13.2 KV"/>
    <x v="6"/>
    <n v="2001511"/>
    <x v="0"/>
    <s v="13.2GRDY/7.6"/>
    <n v="1"/>
  </r>
  <r>
    <x v="1"/>
    <n v="262"/>
    <x v="0"/>
    <x v="4"/>
    <s v="SINGLE-PHASE"/>
    <s v="13.2 KV"/>
    <x v="5"/>
    <n v="2001511"/>
    <x v="0"/>
    <s v="13.2GRDY/7.6"/>
    <n v="3"/>
  </r>
  <r>
    <x v="1"/>
    <n v="262"/>
    <x v="0"/>
    <x v="4"/>
    <s v="WYE-DELTA"/>
    <s v="13.2 KV"/>
    <x v="1"/>
    <n v="2001511"/>
    <x v="0"/>
    <s v="13.2GRDY/7.6"/>
    <n v="4"/>
  </r>
  <r>
    <x v="1"/>
    <n v="262"/>
    <x v="0"/>
    <x v="4"/>
    <s v="WYE-WYE"/>
    <s v="13.2 KV"/>
    <x v="1"/>
    <s v="-"/>
    <x v="0"/>
    <s v="13.2GRDY/7.6"/>
    <n v="1"/>
  </r>
  <r>
    <x v="1"/>
    <n v="262"/>
    <x v="0"/>
    <x v="4"/>
    <s v="WYE-WYE"/>
    <s v="13.2 KV"/>
    <x v="1"/>
    <n v="2001511"/>
    <x v="0"/>
    <s v="13.2GRDY/7.6"/>
    <n v="305"/>
  </r>
  <r>
    <x v="1"/>
    <n v="262"/>
    <x v="0"/>
    <x v="12"/>
    <s v="OPEN DELTA"/>
    <s v="13.2 KV"/>
    <x v="1"/>
    <n v="2001513"/>
    <x v="0"/>
    <s v="13.2GRDY/7.6"/>
    <n v="6"/>
  </r>
  <r>
    <x v="1"/>
    <n v="262"/>
    <x v="0"/>
    <x v="12"/>
    <s v="SINGLE-PHASE"/>
    <s v="13.2 KV"/>
    <x v="3"/>
    <s v="-"/>
    <x v="0"/>
    <s v="13.2GRDY/7.6"/>
    <n v="1"/>
  </r>
  <r>
    <x v="1"/>
    <n v="262"/>
    <x v="0"/>
    <x v="12"/>
    <s v="SINGLE-PHASE"/>
    <s v="13.2 KV"/>
    <x v="3"/>
    <n v="2001513"/>
    <x v="0"/>
    <s v="13.2GRDY/7.6"/>
    <n v="3"/>
  </r>
  <r>
    <x v="1"/>
    <n v="262"/>
    <x v="0"/>
    <x v="12"/>
    <s v="SINGLE-PHASE"/>
    <s v="13.2 KV"/>
    <x v="1"/>
    <s v="-"/>
    <x v="0"/>
    <s v="13.2GRDY/7.6"/>
    <n v="11"/>
  </r>
  <r>
    <x v="1"/>
    <n v="262"/>
    <x v="0"/>
    <x v="12"/>
    <s v="SINGLE-PHASE"/>
    <s v="13.2 KV"/>
    <x v="1"/>
    <n v="2001513"/>
    <x v="0"/>
    <s v="13.2GRDY/7.6"/>
    <n v="6933"/>
  </r>
  <r>
    <x v="1"/>
    <n v="262"/>
    <x v="0"/>
    <x v="12"/>
    <s v="SINGLE-PHASE"/>
    <s v="13.2 KV"/>
    <x v="1"/>
    <n v="2001521"/>
    <x v="16"/>
    <s v="13.2GRDY/7.6"/>
    <n v="1"/>
  </r>
  <r>
    <x v="1"/>
    <n v="262"/>
    <x v="0"/>
    <x v="12"/>
    <s v="SINGLE-PHASE"/>
    <s v="13.2 KV"/>
    <x v="5"/>
    <n v="2001513"/>
    <x v="0"/>
    <s v="13.2GRDY/7.6"/>
    <n v="1"/>
  </r>
  <r>
    <x v="1"/>
    <n v="262"/>
    <x v="0"/>
    <x v="12"/>
    <s v="WYE-WYE"/>
    <s v="13.2 KV"/>
    <x v="1"/>
    <s v="-"/>
    <x v="0"/>
    <s v="13.2GRDY/7.6"/>
    <n v="1"/>
  </r>
  <r>
    <x v="1"/>
    <n v="262"/>
    <x v="0"/>
    <x v="12"/>
    <s v="WYE-WYE"/>
    <s v="13.2 KV"/>
    <x v="1"/>
    <n v="2001513"/>
    <x v="0"/>
    <s v="13.2GRDY/7.6"/>
    <n v="187"/>
  </r>
  <r>
    <x v="1"/>
    <n v="262"/>
    <x v="0"/>
    <x v="14"/>
    <s v="OPEN DELTA"/>
    <s v="13.2 KV"/>
    <x v="1"/>
    <s v="-"/>
    <x v="0"/>
    <s v="13.2GRDY/7.6"/>
    <n v="1"/>
  </r>
  <r>
    <x v="1"/>
    <n v="262"/>
    <x v="0"/>
    <x v="14"/>
    <s v="OPEN DELTA"/>
    <s v="13.2 KV"/>
    <x v="1"/>
    <n v="2001514"/>
    <x v="0"/>
    <s v="13.2GRDY/7.6"/>
    <n v="4"/>
  </r>
  <r>
    <x v="1"/>
    <n v="262"/>
    <x v="0"/>
    <x v="14"/>
    <s v="SINGLE-PHASE"/>
    <s v="13.2 KV"/>
    <x v="3"/>
    <n v="2001514"/>
    <x v="0"/>
    <s v="13.2GRDY/7.6"/>
    <n v="5"/>
  </r>
  <r>
    <x v="1"/>
    <n v="262"/>
    <x v="0"/>
    <x v="14"/>
    <s v="SINGLE-PHASE"/>
    <s v="13.2 KV"/>
    <x v="1"/>
    <s v="-"/>
    <x v="0"/>
    <s v="13.2GRDY/7.6"/>
    <n v="3"/>
  </r>
  <r>
    <x v="1"/>
    <n v="262"/>
    <x v="0"/>
    <x v="14"/>
    <s v="SINGLE-PHASE"/>
    <s v="13.2 KV"/>
    <x v="1"/>
    <n v="2001514"/>
    <x v="0"/>
    <s v="13.2GRDY/7.6"/>
    <n v="1500"/>
  </r>
  <r>
    <x v="1"/>
    <n v="262"/>
    <x v="0"/>
    <x v="14"/>
    <s v="WYE-WYE"/>
    <s v="13.2 KV"/>
    <x v="1"/>
    <n v="2001514"/>
    <x v="0"/>
    <s v="13.2GRDY/7.6"/>
    <n v="30"/>
  </r>
  <r>
    <x v="1"/>
    <n v="262"/>
    <x v="0"/>
    <x v="15"/>
    <s v="OPEN DELTA"/>
    <s v="13.2 KV"/>
    <x v="1"/>
    <n v="2001516"/>
    <x v="0"/>
    <s v="13.2GRDY/7.6"/>
    <n v="1"/>
  </r>
  <r>
    <x v="1"/>
    <n v="262"/>
    <x v="0"/>
    <x v="15"/>
    <s v="SINGLE-PHASE"/>
    <s v="13.2 KV"/>
    <x v="1"/>
    <s v="-"/>
    <x v="0"/>
    <s v="13.2GRDY/7.6"/>
    <n v="4"/>
  </r>
  <r>
    <x v="1"/>
    <n v="262"/>
    <x v="0"/>
    <x v="15"/>
    <s v="SINGLE-PHASE"/>
    <s v="13.2 KV"/>
    <x v="1"/>
    <n v="2001516"/>
    <x v="0"/>
    <s v="13.2GRDY/7.6"/>
    <n v="493"/>
  </r>
  <r>
    <x v="1"/>
    <n v="262"/>
    <x v="0"/>
    <x v="15"/>
    <s v="SINGLE-PHASE"/>
    <s v="13.2 KV"/>
    <x v="1"/>
    <n v="2001523"/>
    <x v="17"/>
    <s v="13.2GRDY/7.6"/>
    <n v="1"/>
  </r>
  <r>
    <x v="1"/>
    <n v="262"/>
    <x v="0"/>
    <x v="15"/>
    <s v="WYE-DELTA"/>
    <s v="13.2 KV"/>
    <x v="1"/>
    <n v="2001516"/>
    <x v="0"/>
    <s v="13.2GRDY/7.6"/>
    <n v="1"/>
  </r>
  <r>
    <x v="1"/>
    <n v="262"/>
    <x v="0"/>
    <x v="15"/>
    <s v="WYE-WYE"/>
    <s v="13.2 KV"/>
    <x v="1"/>
    <n v="2001516"/>
    <x v="0"/>
    <s v="13.2GRDY/7.6"/>
    <n v="5"/>
  </r>
  <r>
    <x v="1"/>
    <n v="262"/>
    <x v="0"/>
    <x v="17"/>
    <s v="SINGLE-PHASE"/>
    <s v="13.2 KV"/>
    <x v="1"/>
    <n v="2001517"/>
    <x v="0"/>
    <s v="13.2GRDY/7.6"/>
    <n v="17"/>
  </r>
  <r>
    <x v="1"/>
    <n v="262"/>
    <x v="4"/>
    <x v="12"/>
    <s v="WYE-DELTA"/>
    <s v="13.2 KV"/>
    <x v="1"/>
    <s v="-"/>
    <x v="0"/>
    <s v="13.2GRDY/7.6"/>
    <n v="1"/>
  </r>
  <r>
    <x v="1"/>
    <n v="262"/>
    <x v="4"/>
    <x v="12"/>
    <s v="WYE-DELTA"/>
    <s v="13.2 KV"/>
    <x v="1"/>
    <n v="2001513"/>
    <x v="0"/>
    <s v="13.2GRDY/7.6"/>
    <n v="1"/>
  </r>
  <r>
    <x v="1"/>
    <n v="262"/>
    <x v="4"/>
    <x v="12"/>
    <s v="WYE-WYE"/>
    <s v="13.2 KV"/>
    <x v="3"/>
    <s v="-"/>
    <x v="0"/>
    <s v="13.2GRDY/7.6"/>
    <n v="1"/>
  </r>
  <r>
    <x v="1"/>
    <n v="262"/>
    <x v="4"/>
    <x v="12"/>
    <s v="WYE-WYE"/>
    <s v="13.2 KV"/>
    <x v="3"/>
    <n v="2001513"/>
    <x v="0"/>
    <s v="13.2GRDY/7.6"/>
    <n v="1"/>
  </r>
  <r>
    <x v="1"/>
    <n v="262"/>
    <x v="4"/>
    <x v="12"/>
    <s v="WYE-WYE"/>
    <s v="13.2 KV"/>
    <x v="1"/>
    <n v="2001513"/>
    <x v="0"/>
    <s v="13.2GRDY/7.6"/>
    <n v="3"/>
  </r>
  <r>
    <x v="1"/>
    <n v="262"/>
    <x v="4"/>
    <x v="26"/>
    <s v="WYE-DELTA"/>
    <s v="13.2 KV"/>
    <x v="3"/>
    <s v="-"/>
    <x v="0"/>
    <s v="13.2GRDY/7.6"/>
    <n v="2"/>
  </r>
  <r>
    <x v="1"/>
    <n v="262"/>
    <x v="4"/>
    <x v="26"/>
    <s v="WYE-WYE"/>
    <s v="13.2 KV"/>
    <x v="3"/>
    <s v="-"/>
    <x v="0"/>
    <s v="13.2GRDY/7.6"/>
    <n v="2"/>
  </r>
  <r>
    <x v="1"/>
    <n v="262"/>
    <x v="4"/>
    <x v="17"/>
    <s v="WYE-DELTA"/>
    <s v="13.2 KV"/>
    <x v="1"/>
    <n v="2001523"/>
    <x v="17"/>
    <s v="13.2GRDY/7.6"/>
    <n v="1"/>
  </r>
  <r>
    <x v="1"/>
    <n v="262"/>
    <x v="4"/>
    <x v="32"/>
    <s v="WYE-WYE"/>
    <s v="13.2 KV"/>
    <x v="3"/>
    <s v="-"/>
    <x v="0"/>
    <s v="13.2GRDY/7.6"/>
    <n v="1"/>
  </r>
  <r>
    <x v="1"/>
    <n v="262"/>
    <x v="4"/>
    <x v="28"/>
    <s v="WYE-WYE"/>
    <s v="13.2 KV"/>
    <x v="1"/>
    <s v="-"/>
    <x v="0"/>
    <s v="13.2GRDY/7.6"/>
    <n v="1"/>
  </r>
  <r>
    <x v="1"/>
    <n v="262"/>
    <x v="5"/>
    <x v="3"/>
    <s v="OPEN DELTA"/>
    <s v="13.2 KV"/>
    <x v="1"/>
    <s v="-"/>
    <x v="0"/>
    <s v="13.2GRDY/7.6"/>
    <n v="2"/>
  </r>
  <r>
    <x v="1"/>
    <n v="262"/>
    <x v="5"/>
    <x v="3"/>
    <s v="OPEN DELTA"/>
    <s v="13.2 KV"/>
    <x v="1"/>
    <n v="2001509"/>
    <x v="0"/>
    <s v="13.2GRDY/7.6"/>
    <n v="222"/>
  </r>
  <r>
    <x v="1"/>
    <n v="262"/>
    <x v="5"/>
    <x v="3"/>
    <s v="OPEN DELTA"/>
    <s v="13.2 KV"/>
    <x v="1"/>
    <n v="2001518"/>
    <x v="13"/>
    <s v="13.2GRDY/7.6"/>
    <n v="1"/>
  </r>
  <r>
    <x v="1"/>
    <n v="262"/>
    <x v="5"/>
    <x v="3"/>
    <s v="SINGLE-PHASE"/>
    <s v="13.2 KV"/>
    <x v="1"/>
    <s v="-"/>
    <x v="0"/>
    <s v="13.2GRDY/7.6"/>
    <n v="1"/>
  </r>
  <r>
    <x v="1"/>
    <n v="262"/>
    <x v="5"/>
    <x v="3"/>
    <s v="SINGLE-PHASE"/>
    <s v="13.2 KV"/>
    <x v="1"/>
    <n v="2001509"/>
    <x v="0"/>
    <s v="13.2GRDY/7.6"/>
    <n v="113"/>
  </r>
  <r>
    <x v="1"/>
    <n v="262"/>
    <x v="5"/>
    <x v="3"/>
    <s v="SINGLE-PHASE"/>
    <s v="13.2 KV"/>
    <x v="1"/>
    <n v="2001518"/>
    <x v="13"/>
    <s v="13.2GRDY/7.6"/>
    <n v="5"/>
  </r>
  <r>
    <x v="1"/>
    <n v="262"/>
    <x v="5"/>
    <x v="3"/>
    <s v="WYE-DELTA"/>
    <s v="13.2 KV"/>
    <x v="1"/>
    <n v="2001509"/>
    <x v="0"/>
    <s v="13.2GRDY/7.6"/>
    <n v="88"/>
  </r>
  <r>
    <x v="1"/>
    <n v="262"/>
    <x v="5"/>
    <x v="3"/>
    <s v="WYE-DELTA"/>
    <s v="13.2 KV"/>
    <x v="1"/>
    <n v="2001518"/>
    <x v="13"/>
    <s v="13.2GRDY/7.6"/>
    <n v="1"/>
  </r>
  <r>
    <x v="1"/>
    <n v="262"/>
    <x v="5"/>
    <x v="3"/>
    <s v="WYE-WYE"/>
    <s v="13.2 KV"/>
    <x v="1"/>
    <n v="2001509"/>
    <x v="0"/>
    <s v="13.2GRDY/7.6"/>
    <n v="6"/>
  </r>
  <r>
    <x v="1"/>
    <n v="262"/>
    <x v="5"/>
    <x v="11"/>
    <s v="OPEN DELTA"/>
    <s v="13.2 KV"/>
    <x v="1"/>
    <n v="2001510"/>
    <x v="0"/>
    <s v="13.2GRDY/7.6"/>
    <n v="19"/>
  </r>
  <r>
    <x v="1"/>
    <n v="262"/>
    <x v="5"/>
    <x v="11"/>
    <s v="SINGLE-PHASE"/>
    <s v="13.2 KV"/>
    <x v="1"/>
    <n v="2001510"/>
    <x v="0"/>
    <s v="13.2GRDY/7.6"/>
    <n v="8"/>
  </r>
  <r>
    <x v="1"/>
    <n v="262"/>
    <x v="5"/>
    <x v="11"/>
    <s v="WYE-DELTA"/>
    <s v="13.2 KV"/>
    <x v="1"/>
    <n v="2001510"/>
    <x v="0"/>
    <s v="13.2GRDY/7.6"/>
    <n v="8"/>
  </r>
  <r>
    <x v="1"/>
    <n v="262"/>
    <x v="5"/>
    <x v="11"/>
    <s v="WYE-WYE"/>
    <s v="13.2 KV"/>
    <x v="1"/>
    <n v="2001510"/>
    <x v="0"/>
    <s v="13.2GRDY/7.6"/>
    <n v="2"/>
  </r>
  <r>
    <x v="1"/>
    <n v="262"/>
    <x v="5"/>
    <x v="4"/>
    <s v="OPEN DELTA"/>
    <s v="13.2 KV"/>
    <x v="1"/>
    <n v="2001511"/>
    <x v="0"/>
    <s v="13.2GRDY/7.6"/>
    <n v="17"/>
  </r>
  <r>
    <x v="1"/>
    <n v="262"/>
    <x v="5"/>
    <x v="4"/>
    <s v="SINGLE-PHASE"/>
    <s v="13.2 KV"/>
    <x v="1"/>
    <n v="2001511"/>
    <x v="0"/>
    <s v="13.2GRDY/7.6"/>
    <n v="10"/>
  </r>
  <r>
    <x v="1"/>
    <n v="262"/>
    <x v="5"/>
    <x v="4"/>
    <s v="WYE-DELTA"/>
    <s v="13.2 KV"/>
    <x v="1"/>
    <n v="2001511"/>
    <x v="0"/>
    <s v="13.2GRDY/7.6"/>
    <n v="6"/>
  </r>
  <r>
    <x v="1"/>
    <n v="262"/>
    <x v="5"/>
    <x v="12"/>
    <s v="OPEN DELTA"/>
    <s v="13.2 KV"/>
    <x v="1"/>
    <n v="2001513"/>
    <x v="0"/>
    <s v="13.2GRDY/7.6"/>
    <n v="10"/>
  </r>
  <r>
    <x v="1"/>
    <n v="262"/>
    <x v="5"/>
    <x v="12"/>
    <s v="SINGLE-PHASE"/>
    <s v="13.2 KV"/>
    <x v="1"/>
    <n v="2001513"/>
    <x v="0"/>
    <s v="13.2GRDY/7.6"/>
    <n v="14"/>
  </r>
  <r>
    <x v="1"/>
    <n v="262"/>
    <x v="5"/>
    <x v="12"/>
    <s v="WYE-DELTA"/>
    <s v="13.2 KV"/>
    <x v="1"/>
    <s v="-"/>
    <x v="0"/>
    <s v="13.2GRDY/7.6"/>
    <n v="1"/>
  </r>
  <r>
    <x v="1"/>
    <n v="262"/>
    <x v="5"/>
    <x v="12"/>
    <s v="WYE-DELTA"/>
    <s v="13.2 KV"/>
    <x v="1"/>
    <n v="2001513"/>
    <x v="0"/>
    <s v="13.2GRDY/7.6"/>
    <n v="9"/>
  </r>
  <r>
    <x v="1"/>
    <n v="262"/>
    <x v="5"/>
    <x v="12"/>
    <s v="WYE-WYE"/>
    <s v="13.2 KV"/>
    <x v="1"/>
    <n v="2001513"/>
    <x v="0"/>
    <s v="13.2GRDY/7.6"/>
    <n v="1"/>
  </r>
  <r>
    <x v="1"/>
    <n v="262"/>
    <x v="5"/>
    <x v="14"/>
    <s v="OPEN DELTA"/>
    <s v="13.2 KV"/>
    <x v="1"/>
    <s v="-"/>
    <x v="0"/>
    <s v="13.2GRDY/7.6"/>
    <n v="4"/>
  </r>
  <r>
    <x v="1"/>
    <n v="262"/>
    <x v="5"/>
    <x v="14"/>
    <s v="SINGLE-PHASE"/>
    <s v="13.2 KV"/>
    <x v="1"/>
    <s v="-"/>
    <x v="0"/>
    <s v="13.2GRDY/7.6"/>
    <n v="1"/>
  </r>
  <r>
    <x v="1"/>
    <n v="262"/>
    <x v="5"/>
    <x v="14"/>
    <s v="SINGLE-PHASE"/>
    <s v="13.2 KV"/>
    <x v="1"/>
    <n v="2001514"/>
    <x v="0"/>
    <s v="13.2GRDY/7.6"/>
    <n v="5"/>
  </r>
  <r>
    <x v="1"/>
    <n v="262"/>
    <x v="5"/>
    <x v="14"/>
    <s v="WYE-DELTA"/>
    <s v="13.2 KV"/>
    <x v="1"/>
    <s v="-"/>
    <x v="0"/>
    <s v="13.2GRDY/7.6"/>
    <n v="3"/>
  </r>
  <r>
    <x v="1"/>
    <n v="262"/>
    <x v="5"/>
    <x v="15"/>
    <s v="OPEN DELTA"/>
    <s v="13.2 KV"/>
    <x v="1"/>
    <n v="2001516"/>
    <x v="0"/>
    <s v="13.2GRDY/7.6"/>
    <n v="1"/>
  </r>
  <r>
    <x v="1"/>
    <n v="262"/>
    <x v="5"/>
    <x v="15"/>
    <s v="SINGLE-PHASE"/>
    <s v="13.2 KV"/>
    <x v="1"/>
    <s v="-"/>
    <x v="0"/>
    <s v="13.2GRDY/7.6"/>
    <n v="1"/>
  </r>
  <r>
    <x v="1"/>
    <n v="262"/>
    <x v="5"/>
    <x v="15"/>
    <s v="SINGLE-PHASE"/>
    <s v="13.2 KV"/>
    <x v="1"/>
    <n v="2001516"/>
    <x v="0"/>
    <s v="13.2GRDY/7.6"/>
    <n v="3"/>
  </r>
  <r>
    <x v="1"/>
    <n v="262"/>
    <x v="2"/>
    <x v="0"/>
    <s v="SINGLE-PHASE"/>
    <s v="13.2 KV"/>
    <x v="1"/>
    <s v="-"/>
    <x v="0"/>
    <s v="13.2GRDY/7.6"/>
    <n v="100"/>
  </r>
  <r>
    <x v="1"/>
    <n v="262"/>
    <x v="2"/>
    <x v="0"/>
    <s v="WYE-WYE"/>
    <s v="13.2 KV"/>
    <x v="1"/>
    <s v="-"/>
    <x v="0"/>
    <s v="13.2GRDY/7.6"/>
    <n v="4"/>
  </r>
  <r>
    <x v="1"/>
    <n v="262"/>
    <x v="2"/>
    <x v="3"/>
    <s v="SINGLE-PHASE"/>
    <s v="13.2 KV"/>
    <x v="1"/>
    <s v="-"/>
    <x v="0"/>
    <s v="13.2GRDY/7.6"/>
    <n v="1"/>
  </r>
  <r>
    <x v="1"/>
    <n v="262"/>
    <x v="2"/>
    <x v="12"/>
    <s v="WYE-DELTA"/>
    <s v="13.2 KV"/>
    <x v="1"/>
    <s v="-"/>
    <x v="0"/>
    <s v="13.2GRDY/7.6"/>
    <n v="1"/>
  </r>
  <r>
    <x v="1"/>
    <n v="262"/>
    <x v="3"/>
    <x v="15"/>
    <s v="SINGLE-PHASE"/>
    <s v="13.2 KV"/>
    <x v="1"/>
    <s v="-"/>
    <x v="0"/>
    <s v="13.2GRDY/7.6"/>
    <n v="1"/>
  </r>
  <r>
    <x v="1"/>
    <n v="263"/>
    <x v="0"/>
    <x v="0"/>
    <s v="SINGLE-PHASE"/>
    <s v="13.2 KV"/>
    <x v="0"/>
    <n v="2004982"/>
    <x v="0"/>
    <s v="13.2GRDY/7.6"/>
    <n v="2"/>
  </r>
  <r>
    <x v="1"/>
    <n v="263"/>
    <x v="0"/>
    <x v="3"/>
    <s v="OPEN DELTA"/>
    <s v="13.2 KV"/>
    <x v="1"/>
    <n v="2001509"/>
    <x v="0"/>
    <s v="13.2GRDY/7.6"/>
    <n v="1"/>
  </r>
  <r>
    <x v="1"/>
    <n v="263"/>
    <x v="0"/>
    <x v="3"/>
    <s v="OPEN DELTA"/>
    <s v="13.2 KV"/>
    <x v="1"/>
    <n v="2001518"/>
    <x v="13"/>
    <s v="13.2GRDY/7.6"/>
    <n v="97"/>
  </r>
  <r>
    <x v="1"/>
    <n v="263"/>
    <x v="0"/>
    <x v="3"/>
    <s v="SINGLE-PHASE"/>
    <s v="13.2 KV"/>
    <x v="1"/>
    <s v="-"/>
    <x v="0"/>
    <s v="13.2GRDY/7.6"/>
    <n v="14"/>
  </r>
  <r>
    <x v="1"/>
    <n v="263"/>
    <x v="0"/>
    <x v="3"/>
    <s v="SINGLE-PHASE"/>
    <s v="13.2 KV"/>
    <x v="1"/>
    <n v="2001518"/>
    <x v="13"/>
    <s v="13.2GRDY/7.6"/>
    <n v="3344"/>
  </r>
  <r>
    <x v="1"/>
    <n v="263"/>
    <x v="0"/>
    <x v="3"/>
    <s v="SINGLE-PHASE"/>
    <s v="13.2 KV"/>
    <x v="1"/>
    <n v="2001522"/>
    <x v="15"/>
    <s v="13.2GRDY/7.6"/>
    <n v="1"/>
  </r>
  <r>
    <x v="1"/>
    <n v="263"/>
    <x v="0"/>
    <x v="3"/>
    <s v="WYE-DELTA"/>
    <s v="13.2 KV"/>
    <x v="1"/>
    <n v="2001518"/>
    <x v="13"/>
    <s v="13.2GRDY/7.6"/>
    <n v="13"/>
  </r>
  <r>
    <x v="1"/>
    <n v="263"/>
    <x v="0"/>
    <x v="3"/>
    <s v="WYE-WYE"/>
    <s v="13.2 KV"/>
    <x v="1"/>
    <n v="2001518"/>
    <x v="13"/>
    <s v="13.2GRDY/7.6"/>
    <n v="198"/>
  </r>
  <r>
    <x v="1"/>
    <n v="263"/>
    <x v="0"/>
    <x v="11"/>
    <s v="OPEN DELTA"/>
    <s v="13.2 KV"/>
    <x v="1"/>
    <n v="2001510"/>
    <x v="0"/>
    <s v="13.2GRDY/7.6"/>
    <n v="1"/>
  </r>
  <r>
    <x v="1"/>
    <n v="263"/>
    <x v="0"/>
    <x v="11"/>
    <s v="SINGLE-PHASE"/>
    <s v="13.2 KV"/>
    <x v="1"/>
    <s v="-"/>
    <x v="0"/>
    <s v="13.2GRDY/7.6"/>
    <n v="24"/>
  </r>
  <r>
    <x v="1"/>
    <n v="263"/>
    <x v="0"/>
    <x v="11"/>
    <s v="SINGLE-PHASE"/>
    <s v="13.2 KV"/>
    <x v="1"/>
    <n v="2001510"/>
    <x v="0"/>
    <s v="13.2GRDY/7.6"/>
    <n v="3"/>
  </r>
  <r>
    <x v="1"/>
    <n v="263"/>
    <x v="0"/>
    <x v="13"/>
    <s v="OPEN DELTA"/>
    <s v="13.2 KV"/>
    <x v="1"/>
    <n v="2001519"/>
    <x v="11"/>
    <s v="13.2GRDY/7.6"/>
    <n v="15"/>
  </r>
  <r>
    <x v="1"/>
    <n v="263"/>
    <x v="0"/>
    <x v="13"/>
    <s v="SINGLE-PHASE"/>
    <s v="13.2 KV"/>
    <x v="1"/>
    <n v="2001510"/>
    <x v="0"/>
    <s v="13.2GRDY/7.6"/>
    <n v="2"/>
  </r>
  <r>
    <x v="1"/>
    <n v="263"/>
    <x v="0"/>
    <x v="13"/>
    <s v="SINGLE-PHASE"/>
    <s v="13.2 KV"/>
    <x v="1"/>
    <n v="2001519"/>
    <x v="11"/>
    <s v="13.2GRDY/7.6"/>
    <n v="7783"/>
  </r>
  <r>
    <x v="1"/>
    <n v="263"/>
    <x v="0"/>
    <x v="13"/>
    <s v="SINGLE-PHASE"/>
    <s v="13.2 KV"/>
    <x v="1"/>
    <m/>
    <x v="0"/>
    <s v="13.2GRDY/7.6"/>
    <n v="6"/>
  </r>
  <r>
    <x v="1"/>
    <n v="263"/>
    <x v="0"/>
    <x v="13"/>
    <s v="WYE-DELTA"/>
    <s v="13.2 KV"/>
    <x v="1"/>
    <n v="2001519"/>
    <x v="11"/>
    <s v="13.2GRDY/7.6"/>
    <n v="3"/>
  </r>
  <r>
    <x v="1"/>
    <n v="263"/>
    <x v="0"/>
    <x v="13"/>
    <s v="WYE-WYE"/>
    <s v="13.2 KV"/>
    <x v="1"/>
    <n v="2001518"/>
    <x v="13"/>
    <s v="13.2GRDY/7.6"/>
    <n v="1"/>
  </r>
  <r>
    <x v="1"/>
    <n v="263"/>
    <x v="0"/>
    <x v="13"/>
    <s v="WYE-WYE"/>
    <s v="13.2 KV"/>
    <x v="1"/>
    <n v="2001519"/>
    <x v="11"/>
    <s v="13.2GRDY/7.6"/>
    <n v="219"/>
  </r>
  <r>
    <x v="1"/>
    <n v="263"/>
    <x v="0"/>
    <x v="4"/>
    <s v="OPEN DELTA"/>
    <s v="13.2 KV"/>
    <x v="1"/>
    <n v="2001520"/>
    <x v="14"/>
    <s v="13.2GRDY/7.6"/>
    <n v="16"/>
  </r>
  <r>
    <x v="1"/>
    <n v="263"/>
    <x v="0"/>
    <x v="4"/>
    <s v="SINGLE-PHASE"/>
    <s v="13.2 KV"/>
    <x v="3"/>
    <n v="2001520"/>
    <x v="14"/>
    <s v="13.2GRDY/7.6"/>
    <n v="1"/>
  </r>
  <r>
    <x v="1"/>
    <n v="263"/>
    <x v="0"/>
    <x v="4"/>
    <s v="SINGLE-PHASE"/>
    <s v="13.2 KV"/>
    <x v="1"/>
    <s v="-"/>
    <x v="0"/>
    <s v="13.2GRDY/7.6"/>
    <n v="35"/>
  </r>
  <r>
    <x v="1"/>
    <n v="263"/>
    <x v="0"/>
    <x v="4"/>
    <s v="SINGLE-PHASE"/>
    <s v="13.2 KV"/>
    <x v="1"/>
    <n v="2001520"/>
    <x v="14"/>
    <s v="13.2GRDY/7.6"/>
    <n v="11500"/>
  </r>
  <r>
    <x v="1"/>
    <n v="263"/>
    <x v="0"/>
    <x v="4"/>
    <s v="SINGLE-PHASE"/>
    <s v="13.2 KV"/>
    <x v="1"/>
    <m/>
    <x v="0"/>
    <s v="13.2GRDY/7.6"/>
    <n v="1"/>
  </r>
  <r>
    <x v="1"/>
    <n v="263"/>
    <x v="0"/>
    <x v="4"/>
    <s v="WYE-DELTA"/>
    <s v="13.2 KV"/>
    <x v="1"/>
    <n v="2001520"/>
    <x v="14"/>
    <s v="13.2GRDY/7.6"/>
    <n v="3"/>
  </r>
  <r>
    <x v="1"/>
    <n v="263"/>
    <x v="0"/>
    <x v="4"/>
    <s v="WYE-WYE"/>
    <s v="13.2 KV"/>
    <x v="1"/>
    <n v="2001520"/>
    <x v="14"/>
    <s v="13.2GRDY/7.6"/>
    <n v="170"/>
  </r>
  <r>
    <x v="1"/>
    <n v="263"/>
    <x v="0"/>
    <x v="12"/>
    <s v="OPEN DELTA"/>
    <s v="13.2 KV"/>
    <x v="1"/>
    <n v="2001521"/>
    <x v="16"/>
    <s v="13.2GRDY/7.6"/>
    <n v="8"/>
  </r>
  <r>
    <x v="1"/>
    <n v="263"/>
    <x v="0"/>
    <x v="12"/>
    <s v="SINGLE-PHASE"/>
    <s v="13.2 KV"/>
    <x v="1"/>
    <s v="-"/>
    <x v="0"/>
    <s v="13.2GRDY/7.6"/>
    <n v="51"/>
  </r>
  <r>
    <x v="1"/>
    <n v="263"/>
    <x v="0"/>
    <x v="12"/>
    <s v="SINGLE-PHASE"/>
    <s v="13.2 KV"/>
    <x v="1"/>
    <n v="2001521"/>
    <x v="16"/>
    <s v="13.2GRDY/7.6"/>
    <n v="6863"/>
  </r>
  <r>
    <x v="1"/>
    <n v="263"/>
    <x v="0"/>
    <x v="12"/>
    <s v="SINGLE-PHASE"/>
    <s v="13.2 KV"/>
    <x v="1"/>
    <m/>
    <x v="0"/>
    <s v="13.2GRDY/7.6"/>
    <n v="4"/>
  </r>
  <r>
    <x v="1"/>
    <n v="263"/>
    <x v="0"/>
    <x v="12"/>
    <s v="WYE-WYE"/>
    <s v="13.2 KV"/>
    <x v="1"/>
    <s v="-"/>
    <x v="0"/>
    <s v="13.2GRDY/7.6"/>
    <n v="1"/>
  </r>
  <r>
    <x v="1"/>
    <n v="263"/>
    <x v="0"/>
    <x v="12"/>
    <s v="WYE-WYE"/>
    <s v="13.2 KV"/>
    <x v="1"/>
    <n v="2001521"/>
    <x v="16"/>
    <s v="13.2GRDY/7.6"/>
    <n v="73"/>
  </r>
  <r>
    <x v="1"/>
    <n v="263"/>
    <x v="0"/>
    <x v="14"/>
    <s v="OPEN DELTA"/>
    <s v="13.2 KV"/>
    <x v="1"/>
    <n v="2001522"/>
    <x v="15"/>
    <s v="13.2GRDY/7.6"/>
    <n v="4"/>
  </r>
  <r>
    <x v="1"/>
    <n v="263"/>
    <x v="0"/>
    <x v="14"/>
    <s v="SINGLE-PHASE"/>
    <s v="13.2 KV"/>
    <x v="1"/>
    <s v="-"/>
    <x v="0"/>
    <s v="13.2GRDY/7.6"/>
    <n v="28"/>
  </r>
  <r>
    <x v="1"/>
    <n v="263"/>
    <x v="0"/>
    <x v="14"/>
    <s v="SINGLE-PHASE"/>
    <s v="13.2 KV"/>
    <x v="1"/>
    <n v="2001522"/>
    <x v="15"/>
    <s v="13.2GRDY/7.6"/>
    <n v="1420"/>
  </r>
  <r>
    <x v="1"/>
    <n v="263"/>
    <x v="0"/>
    <x v="14"/>
    <s v="SINGLE-PHASE"/>
    <s v="13.2 KV"/>
    <x v="1"/>
    <m/>
    <x v="0"/>
    <s v="13.2GRDY/7.6"/>
    <n v="1"/>
  </r>
  <r>
    <x v="1"/>
    <n v="263"/>
    <x v="0"/>
    <x v="14"/>
    <s v="WYE-WYE"/>
    <s v="13.2 KV"/>
    <x v="1"/>
    <n v="2001522"/>
    <x v="15"/>
    <s v="13.2GRDY/7.6"/>
    <n v="8"/>
  </r>
  <r>
    <x v="1"/>
    <n v="263"/>
    <x v="0"/>
    <x v="15"/>
    <s v="SINGLE-PHASE"/>
    <s v="13.2 KV"/>
    <x v="1"/>
    <s v="-"/>
    <x v="0"/>
    <s v="13.2GRDY/7.6"/>
    <n v="5"/>
  </r>
  <r>
    <x v="1"/>
    <n v="263"/>
    <x v="0"/>
    <x v="15"/>
    <s v="SINGLE-PHASE"/>
    <s v="13.2 KV"/>
    <x v="1"/>
    <n v="2001518"/>
    <x v="13"/>
    <s v="13.2GRDY/7.6"/>
    <n v="1"/>
  </r>
  <r>
    <x v="1"/>
    <n v="263"/>
    <x v="0"/>
    <x v="15"/>
    <s v="SINGLE-PHASE"/>
    <s v="13.2 KV"/>
    <x v="1"/>
    <n v="2001523"/>
    <x v="17"/>
    <s v="13.2GRDY/7.6"/>
    <n v="287"/>
  </r>
  <r>
    <x v="1"/>
    <n v="263"/>
    <x v="0"/>
    <x v="15"/>
    <s v="WYE-WYE"/>
    <s v="13.2 KV"/>
    <x v="1"/>
    <n v="2001523"/>
    <x v="17"/>
    <s v="13.2GRDY/7.6"/>
    <n v="5"/>
  </r>
  <r>
    <x v="1"/>
    <n v="263"/>
    <x v="0"/>
    <x v="17"/>
    <s v="SINGLE-PHASE"/>
    <s v="13.2 KV"/>
    <x v="1"/>
    <n v="2001524"/>
    <x v="18"/>
    <s v="13.2GRDY/7.6"/>
    <n v="4"/>
  </r>
  <r>
    <x v="1"/>
    <n v="263"/>
    <x v="0"/>
    <x v="17"/>
    <s v="WYE-WYE"/>
    <s v="13.2 KV"/>
    <x v="1"/>
    <n v="2001524"/>
    <x v="18"/>
    <s v="13.2GRDY/7.6"/>
    <n v="1"/>
  </r>
  <r>
    <x v="1"/>
    <n v="263"/>
    <x v="4"/>
    <x v="0"/>
    <s v="SINGLE-PHASE"/>
    <s v="13.2 KV"/>
    <x v="0"/>
    <n v="2004979"/>
    <x v="0"/>
    <s v="13.2GRDY/7.6"/>
    <n v="1"/>
  </r>
  <r>
    <x v="1"/>
    <n v="263"/>
    <x v="4"/>
    <x v="0"/>
    <s v="WYE-WYE"/>
    <s v="13.2 KV"/>
    <x v="0"/>
    <n v="2004982"/>
    <x v="0"/>
    <s v="13.2GRDY/7.6"/>
    <n v="1"/>
  </r>
  <r>
    <x v="1"/>
    <n v="263"/>
    <x v="4"/>
    <x v="12"/>
    <s v="WYE-WYE"/>
    <s v="13.2 KV"/>
    <x v="1"/>
    <n v="2001521"/>
    <x v="16"/>
    <s v="13.2GRDY/7.6"/>
    <n v="3"/>
  </r>
  <r>
    <x v="1"/>
    <n v="263"/>
    <x v="4"/>
    <x v="15"/>
    <s v="WYE-DELTA"/>
    <s v="13.2 KV"/>
    <x v="1"/>
    <n v="2001523"/>
    <x v="17"/>
    <s v="13.2GRDY/7.6"/>
    <n v="2"/>
  </r>
  <r>
    <x v="1"/>
    <n v="263"/>
    <x v="5"/>
    <x v="3"/>
    <s v="OPEN DELTA"/>
    <s v="13.2 KV"/>
    <x v="1"/>
    <n v="2001518"/>
    <x v="13"/>
    <s v="13.2GRDY/7.6"/>
    <n v="110"/>
  </r>
  <r>
    <x v="1"/>
    <n v="263"/>
    <x v="5"/>
    <x v="3"/>
    <s v="SINGLE-PHASE"/>
    <s v="13.2 KV"/>
    <x v="1"/>
    <n v="2001518"/>
    <x v="13"/>
    <s v="13.2GRDY/7.6"/>
    <n v="110"/>
  </r>
  <r>
    <x v="1"/>
    <n v="263"/>
    <x v="5"/>
    <x v="3"/>
    <s v="WYE-DELTA"/>
    <s v="13.2 KV"/>
    <x v="1"/>
    <n v="2001518"/>
    <x v="13"/>
    <s v="13.2GRDY/7.6"/>
    <n v="48"/>
  </r>
  <r>
    <x v="1"/>
    <n v="263"/>
    <x v="5"/>
    <x v="3"/>
    <s v="WYE-WYE"/>
    <s v="13.2 KV"/>
    <x v="1"/>
    <n v="2001518"/>
    <x v="13"/>
    <s v="13.2GRDY/7.6"/>
    <n v="3"/>
  </r>
  <r>
    <x v="1"/>
    <n v="263"/>
    <x v="5"/>
    <x v="3"/>
    <s v="WYE-WYE"/>
    <s v="13.2 KV"/>
    <x v="1"/>
    <n v="2001519"/>
    <x v="11"/>
    <s v="13.2GRDY/7.6"/>
    <n v="1"/>
  </r>
  <r>
    <x v="1"/>
    <n v="263"/>
    <x v="5"/>
    <x v="11"/>
    <s v="SINGLE-PHASE"/>
    <s v="13.2 KV"/>
    <x v="1"/>
    <n v="2001510"/>
    <x v="0"/>
    <s v="13.2GRDY/7.6"/>
    <n v="1"/>
  </r>
  <r>
    <x v="1"/>
    <n v="263"/>
    <x v="5"/>
    <x v="11"/>
    <s v="SINGLE-PHASE"/>
    <s v="13.2 KV"/>
    <x v="1"/>
    <n v="2001511"/>
    <x v="0"/>
    <s v="13.2GRDY/7.6"/>
    <n v="1"/>
  </r>
  <r>
    <x v="1"/>
    <n v="263"/>
    <x v="5"/>
    <x v="11"/>
    <s v="WYE-DELTA"/>
    <s v="13.2 KV"/>
    <x v="1"/>
    <n v="2001513"/>
    <x v="0"/>
    <s v="13.2GRDY/7.6"/>
    <n v="1"/>
  </r>
  <r>
    <x v="1"/>
    <n v="263"/>
    <x v="5"/>
    <x v="13"/>
    <s v="OPEN DELTA"/>
    <s v="13.2 KV"/>
    <x v="1"/>
    <n v="2001519"/>
    <x v="11"/>
    <s v="13.2GRDY/7.6"/>
    <n v="11"/>
  </r>
  <r>
    <x v="1"/>
    <n v="263"/>
    <x v="5"/>
    <x v="13"/>
    <s v="SINGLE-PHASE"/>
    <s v="13.2 KV"/>
    <x v="1"/>
    <n v="2001519"/>
    <x v="11"/>
    <s v="13.2GRDY/7.6"/>
    <n v="15"/>
  </r>
  <r>
    <x v="1"/>
    <n v="263"/>
    <x v="5"/>
    <x v="13"/>
    <s v="WYE-DELTA"/>
    <s v="13.2 KV"/>
    <x v="1"/>
    <n v="2001519"/>
    <x v="11"/>
    <s v="13.2GRDY/7.6"/>
    <n v="6"/>
  </r>
  <r>
    <x v="1"/>
    <n v="263"/>
    <x v="5"/>
    <x v="13"/>
    <s v="WYE-WYE"/>
    <s v="13.2 KV"/>
    <x v="1"/>
    <n v="2001519"/>
    <x v="11"/>
    <s v="13.2GRDY/7.6"/>
    <n v="3"/>
  </r>
  <r>
    <x v="1"/>
    <n v="263"/>
    <x v="5"/>
    <x v="4"/>
    <s v="OPEN DELTA"/>
    <s v="13.2 KV"/>
    <x v="1"/>
    <n v="2001520"/>
    <x v="14"/>
    <s v="13.2GRDY/7.6"/>
    <n v="12"/>
  </r>
  <r>
    <x v="1"/>
    <n v="263"/>
    <x v="5"/>
    <x v="4"/>
    <s v="SINGLE-PHASE"/>
    <s v="13.2 KV"/>
    <x v="1"/>
    <n v="2001520"/>
    <x v="14"/>
    <s v="13.2GRDY/7.6"/>
    <n v="19"/>
  </r>
  <r>
    <x v="1"/>
    <n v="263"/>
    <x v="5"/>
    <x v="4"/>
    <s v="WYE-DELTA"/>
    <s v="13.2 KV"/>
    <x v="1"/>
    <n v="2001520"/>
    <x v="14"/>
    <s v="13.2GRDY/7.6"/>
    <n v="5"/>
  </r>
  <r>
    <x v="1"/>
    <n v="263"/>
    <x v="5"/>
    <x v="12"/>
    <s v="OPEN DELTA"/>
    <s v="13.2 KV"/>
    <x v="1"/>
    <n v="2001521"/>
    <x v="16"/>
    <s v="13.2GRDY/7.6"/>
    <n v="6"/>
  </r>
  <r>
    <x v="1"/>
    <n v="263"/>
    <x v="5"/>
    <x v="12"/>
    <s v="SINGLE-PHASE"/>
    <s v="13.2 KV"/>
    <x v="1"/>
    <n v="2001521"/>
    <x v="16"/>
    <s v="13.2GRDY/7.6"/>
    <n v="8"/>
  </r>
  <r>
    <x v="1"/>
    <n v="263"/>
    <x v="5"/>
    <x v="12"/>
    <s v="WYE-DELTA"/>
    <s v="13.2 KV"/>
    <x v="1"/>
    <n v="2001521"/>
    <x v="16"/>
    <s v="13.2GRDY/7.6"/>
    <n v="2"/>
  </r>
  <r>
    <x v="1"/>
    <n v="263"/>
    <x v="5"/>
    <x v="14"/>
    <s v="SINGLE-PHASE"/>
    <s v="13.2 KV"/>
    <x v="1"/>
    <n v="2001522"/>
    <x v="15"/>
    <s v="13.2GRDY/7.6"/>
    <n v="9"/>
  </r>
  <r>
    <x v="1"/>
    <n v="263"/>
    <x v="5"/>
    <x v="14"/>
    <s v="WYE-DELTA"/>
    <s v="13.2 KV"/>
    <x v="1"/>
    <n v="2001522"/>
    <x v="15"/>
    <s v="13.2GRDY/7.6"/>
    <n v="1"/>
  </r>
  <r>
    <x v="1"/>
    <n v="263"/>
    <x v="5"/>
    <x v="14"/>
    <s v="WYE-WYE"/>
    <s v="13.2 KV"/>
    <x v="1"/>
    <n v="2001522"/>
    <x v="15"/>
    <s v="13.2GRDY/7.6"/>
    <n v="1"/>
  </r>
  <r>
    <x v="1"/>
    <n v="263"/>
    <x v="5"/>
    <x v="15"/>
    <s v="OPEN DELTA"/>
    <s v="13.2 KV"/>
    <x v="1"/>
    <n v="2001523"/>
    <x v="17"/>
    <s v="13.2GRDY/7.6"/>
    <n v="1"/>
  </r>
  <r>
    <x v="1"/>
    <n v="263"/>
    <x v="5"/>
    <x v="15"/>
    <s v="SINGLE-PHASE"/>
    <s v="13.2 KV"/>
    <x v="1"/>
    <n v="2001523"/>
    <x v="17"/>
    <s v="13.2GRDY/7.6"/>
    <n v="1"/>
  </r>
  <r>
    <x v="1"/>
    <n v="263"/>
    <x v="2"/>
    <x v="0"/>
    <s v="SINGLE-PHASE"/>
    <s v="13.2 KV"/>
    <x v="0"/>
    <n v="2004982"/>
    <x v="0"/>
    <s v="13.2GRDY/7.6"/>
    <n v="10"/>
  </r>
  <r>
    <x v="1"/>
    <n v="263"/>
    <x v="2"/>
    <x v="0"/>
    <s v="SINGLE-PHASE"/>
    <s v="13.2 KV"/>
    <x v="4"/>
    <n v="2004982"/>
    <x v="0"/>
    <s v="13.2GRDY/7.6"/>
    <n v="1"/>
  </r>
  <r>
    <x v="1"/>
    <n v="263"/>
    <x v="2"/>
    <x v="0"/>
    <s v="SINGLE-PHASE"/>
    <s v="13.2 KV"/>
    <x v="1"/>
    <n v="2004979"/>
    <x v="0"/>
    <s v="13.2GRDY/7.6"/>
    <n v="1"/>
  </r>
  <r>
    <x v="1"/>
    <n v="263"/>
    <x v="2"/>
    <x v="0"/>
    <s v="SINGLE-PHASE"/>
    <s v="13.2 KV"/>
    <x v="1"/>
    <n v="2004982"/>
    <x v="0"/>
    <s v="13.2GRDY/7.6"/>
    <n v="4"/>
  </r>
  <r>
    <x v="1"/>
    <n v="263"/>
    <x v="3"/>
    <x v="13"/>
    <s v="WYE-DELTA"/>
    <s v="13.2 KV"/>
    <x v="1"/>
    <n v="2001519"/>
    <x v="11"/>
    <s v="13.2GRDY/7.6"/>
    <n v="1"/>
  </r>
  <r>
    <x v="1"/>
    <n v="264"/>
    <x v="4"/>
    <x v="12"/>
    <s v="DELTA-DELTA"/>
    <s v="13.2 KV"/>
    <x v="1"/>
    <n v="2122130"/>
    <x v="0"/>
    <s v="13.2 Delta"/>
    <n v="2"/>
  </r>
  <r>
    <x v="1"/>
    <n v="264"/>
    <x v="4"/>
    <x v="12"/>
    <s v="DELTA-WYE"/>
    <s v="13.2 KV"/>
    <x v="1"/>
    <n v="2122130"/>
    <x v="0"/>
    <s v="13.2 Delta"/>
    <n v="1"/>
  </r>
  <r>
    <x v="1"/>
    <n v="264"/>
    <x v="4"/>
    <x v="12"/>
    <s v="SINGLE-PHASE"/>
    <s v="13.2 KV"/>
    <x v="1"/>
    <n v="2122130"/>
    <x v="0"/>
    <s v="13.2 Delta"/>
    <n v="19"/>
  </r>
  <r>
    <x v="1"/>
    <n v="264"/>
    <x v="4"/>
    <x v="12"/>
    <s v="UNKNOWN"/>
    <s v="13.2 KV"/>
    <x v="1"/>
    <n v="2122130"/>
    <x v="0"/>
    <s v="13.2 Delta"/>
    <n v="1"/>
  </r>
  <r>
    <x v="1"/>
    <n v="264"/>
    <x v="4"/>
    <x v="12"/>
    <s v="WYE-DELTA"/>
    <s v="13.2 KV"/>
    <x v="1"/>
    <n v="2122130"/>
    <x v="0"/>
    <s v="13.2 Delta"/>
    <n v="14"/>
  </r>
  <r>
    <x v="1"/>
    <n v="264"/>
    <x v="4"/>
    <x v="12"/>
    <s v="WYE-WYE"/>
    <s v="13.2 KV"/>
    <x v="1"/>
    <n v="2122130"/>
    <x v="0"/>
    <s v="13.2 Delta"/>
    <n v="13"/>
  </r>
  <r>
    <x v="1"/>
    <n v="264"/>
    <x v="4"/>
    <x v="26"/>
    <s v="DELTA-DELTA"/>
    <s v="13.2 KV"/>
    <x v="1"/>
    <n v="2001525"/>
    <x v="0"/>
    <s v="13.2 Delta"/>
    <n v="5"/>
  </r>
  <r>
    <x v="1"/>
    <n v="264"/>
    <x v="4"/>
    <x v="26"/>
    <s v="SINGLE-PHASE"/>
    <s v="13.2 KV"/>
    <x v="1"/>
    <n v="2001525"/>
    <x v="0"/>
    <s v="13.2 Delta"/>
    <n v="25"/>
  </r>
  <r>
    <x v="1"/>
    <n v="264"/>
    <x v="4"/>
    <x v="26"/>
    <s v="WYE-DELTA"/>
    <s v="13.2 KV"/>
    <x v="1"/>
    <s v="-"/>
    <x v="0"/>
    <s v="13.2 Delta"/>
    <n v="2"/>
  </r>
  <r>
    <x v="1"/>
    <n v="264"/>
    <x v="4"/>
    <x v="26"/>
    <s v="WYE-DELTA"/>
    <s v="13.2 KV"/>
    <x v="1"/>
    <n v="2001525"/>
    <x v="0"/>
    <s v="13.2 Delta"/>
    <n v="21"/>
  </r>
  <r>
    <x v="1"/>
    <n v="264"/>
    <x v="4"/>
    <x v="26"/>
    <s v="WYE-WYE"/>
    <s v="13.2 KV"/>
    <x v="1"/>
    <n v="2001525"/>
    <x v="0"/>
    <s v="13.2 Delta"/>
    <n v="14"/>
  </r>
  <r>
    <x v="1"/>
    <n v="264"/>
    <x v="4"/>
    <x v="32"/>
    <s v="SINGLE-PHASE"/>
    <s v="13.2 KV"/>
    <x v="1"/>
    <n v="2125435"/>
    <x v="19"/>
    <s v="13.2 Delta"/>
    <n v="7"/>
  </r>
  <r>
    <x v="1"/>
    <n v="264"/>
    <x v="4"/>
    <x v="32"/>
    <s v="WYE-DELTA"/>
    <s v="13.2 KV"/>
    <x v="1"/>
    <n v="2125435"/>
    <x v="19"/>
    <s v="13.2 Delta"/>
    <n v="5"/>
  </r>
  <r>
    <x v="1"/>
    <n v="264"/>
    <x v="4"/>
    <x v="32"/>
    <s v="WYE-WYE"/>
    <s v="13.2 KV"/>
    <x v="1"/>
    <n v="2125435"/>
    <x v="19"/>
    <s v="13.2 Delta"/>
    <n v="7"/>
  </r>
  <r>
    <x v="1"/>
    <n v="264"/>
    <x v="4"/>
    <x v="21"/>
    <s v="DELTA-WYE"/>
    <s v="13.2 KV"/>
    <x v="1"/>
    <n v="2130743"/>
    <x v="0"/>
    <s v="13.2 Delta"/>
    <n v="1"/>
  </r>
  <r>
    <x v="1"/>
    <n v="264"/>
    <x v="4"/>
    <x v="21"/>
    <s v="OPEN DELTA"/>
    <s v="13.2 KV"/>
    <x v="1"/>
    <n v="2130743"/>
    <x v="0"/>
    <s v="13.2 Delta"/>
    <n v="1"/>
  </r>
  <r>
    <x v="1"/>
    <n v="264"/>
    <x v="4"/>
    <x v="21"/>
    <s v="SINGLE-PHASE"/>
    <s v="13.2 KV"/>
    <x v="1"/>
    <n v="2130743"/>
    <x v="0"/>
    <s v="13.2 Delta"/>
    <n v="3"/>
  </r>
  <r>
    <x v="1"/>
    <n v="264"/>
    <x v="4"/>
    <x v="21"/>
    <s v="WYE-DELTA"/>
    <s v="13.2 KV"/>
    <x v="1"/>
    <s v="-"/>
    <x v="0"/>
    <s v="13.2 Delta"/>
    <n v="1"/>
  </r>
  <r>
    <x v="1"/>
    <n v="264"/>
    <x v="4"/>
    <x v="21"/>
    <s v="WYE-DELTA"/>
    <s v="13.2 KV"/>
    <x v="1"/>
    <n v="2130743"/>
    <x v="0"/>
    <s v="13.2 Delta"/>
    <n v="3"/>
  </r>
  <r>
    <x v="1"/>
    <n v="264"/>
    <x v="4"/>
    <x v="21"/>
    <s v="WYE-WYE"/>
    <s v="13.2 KV"/>
    <x v="1"/>
    <n v="2130743"/>
    <x v="0"/>
    <s v="13.2 Delta"/>
    <n v="3"/>
  </r>
  <r>
    <x v="1"/>
    <n v="264"/>
    <x v="4"/>
    <x v="28"/>
    <s v="WYE-DELTA"/>
    <s v="13.2 KV"/>
    <x v="1"/>
    <n v="2130744"/>
    <x v="0"/>
    <s v="13.2 Delta"/>
    <n v="1"/>
  </r>
  <r>
    <x v="1"/>
    <n v="264"/>
    <x v="4"/>
    <x v="28"/>
    <s v="WYE-WYE"/>
    <s v="13.2 KV"/>
    <x v="3"/>
    <n v="2130744"/>
    <x v="0"/>
    <s v="13.2 Delta"/>
    <n v="1"/>
  </r>
  <r>
    <x v="1"/>
    <n v="264"/>
    <x v="5"/>
    <x v="3"/>
    <s v="WYE-DELTA"/>
    <s v="13.2 KV"/>
    <x v="1"/>
    <s v="-"/>
    <x v="0"/>
    <s v="13.2 Delta"/>
    <n v="2"/>
  </r>
  <r>
    <x v="1"/>
    <n v="265"/>
    <x v="0"/>
    <x v="12"/>
    <s v="WYE-WYE"/>
    <s v="13.2 KV"/>
    <x v="1"/>
    <n v="2001526"/>
    <x v="0"/>
    <s v="13.2GRDY/7.6"/>
    <n v="1"/>
  </r>
  <r>
    <x v="1"/>
    <n v="265"/>
    <x v="4"/>
    <x v="0"/>
    <s v="WYE-WYE"/>
    <s v="13.2 KV"/>
    <x v="3"/>
    <s v="-"/>
    <x v="0"/>
    <s v="13.2GRDY/7.6"/>
    <n v="1"/>
  </r>
  <r>
    <x v="1"/>
    <n v="265"/>
    <x v="4"/>
    <x v="12"/>
    <s v="SINGLE-PHASE"/>
    <s v="13.2 KV"/>
    <x v="3"/>
    <n v="2001526"/>
    <x v="0"/>
    <s v="13.2GRDY/7.6"/>
    <n v="1"/>
  </r>
  <r>
    <x v="1"/>
    <n v="265"/>
    <x v="4"/>
    <x v="12"/>
    <s v="WYE-DELTA"/>
    <s v="13.2 KV"/>
    <x v="3"/>
    <n v="2001526"/>
    <x v="0"/>
    <s v="13.2GRDY/7.6"/>
    <n v="3"/>
  </r>
  <r>
    <x v="1"/>
    <n v="265"/>
    <x v="4"/>
    <x v="12"/>
    <s v="WYE-WYE"/>
    <s v="13.2 KV"/>
    <x v="3"/>
    <n v="2001526"/>
    <x v="0"/>
    <s v="13.2GRDY/7.6"/>
    <n v="328"/>
  </r>
  <r>
    <x v="1"/>
    <n v="265"/>
    <x v="4"/>
    <x v="12"/>
    <s v="WYE-WYE"/>
    <s v="13.2 KV"/>
    <x v="1"/>
    <n v="2001526"/>
    <x v="0"/>
    <s v="13.2GRDY/7.6"/>
    <n v="33"/>
  </r>
  <r>
    <x v="1"/>
    <n v="265"/>
    <x v="4"/>
    <x v="12"/>
    <s v="WYE-WYE"/>
    <s v="13.2 KV"/>
    <x v="5"/>
    <n v="2001526"/>
    <x v="0"/>
    <s v="13.2GRDY/7.6"/>
    <n v="1"/>
  </r>
  <r>
    <x v="1"/>
    <n v="265"/>
    <x v="4"/>
    <x v="25"/>
    <s v="WYE-WYE"/>
    <s v="13.2 KV"/>
    <x v="3"/>
    <s v="-"/>
    <x v="0"/>
    <s v="13.2GRDY/7.6"/>
    <n v="1"/>
  </r>
  <r>
    <x v="1"/>
    <n v="265"/>
    <x v="4"/>
    <x v="26"/>
    <s v="WYE-DELTA"/>
    <s v="13.2 KV"/>
    <x v="3"/>
    <n v="2001528"/>
    <x v="0"/>
    <s v="13.2GRDY/7.6"/>
    <n v="1"/>
  </r>
  <r>
    <x v="1"/>
    <n v="265"/>
    <x v="4"/>
    <x v="26"/>
    <s v="WYE-WYE"/>
    <s v="13.2 KV"/>
    <x v="3"/>
    <s v="-"/>
    <x v="0"/>
    <s v="13.2GRDY/7.6"/>
    <n v="1"/>
  </r>
  <r>
    <x v="1"/>
    <n v="265"/>
    <x v="4"/>
    <x v="26"/>
    <s v="WYE-WYE"/>
    <s v="13.2 KV"/>
    <x v="3"/>
    <n v="2001528"/>
    <x v="0"/>
    <s v="13.2GRDY/7.6"/>
    <n v="453"/>
  </r>
  <r>
    <x v="1"/>
    <n v="265"/>
    <x v="4"/>
    <x v="26"/>
    <s v="WYE-WYE"/>
    <s v="13.2 KV"/>
    <x v="1"/>
    <n v="2001528"/>
    <x v="0"/>
    <s v="13.2GRDY/7.6"/>
    <n v="40"/>
  </r>
  <r>
    <x v="1"/>
    <n v="265"/>
    <x v="4"/>
    <x v="26"/>
    <s v="WYE-WYE"/>
    <s v="13.2 KV"/>
    <x v="5"/>
    <n v="2001528"/>
    <x v="0"/>
    <s v="13.2GRDY/7.6"/>
    <n v="3"/>
  </r>
  <r>
    <x v="1"/>
    <n v="265"/>
    <x v="4"/>
    <x v="27"/>
    <s v="WYE-WYE"/>
    <s v="13.2 KV"/>
    <x v="3"/>
    <s v="-"/>
    <x v="0"/>
    <s v="13.2GRDY/7.6"/>
    <n v="9"/>
  </r>
  <r>
    <x v="1"/>
    <n v="265"/>
    <x v="4"/>
    <x v="27"/>
    <s v="WYE-WYE"/>
    <s v="13.2 KV"/>
    <x v="3"/>
    <n v="2001529"/>
    <x v="0"/>
    <s v="13.2GRDY/7.6"/>
    <n v="169"/>
  </r>
  <r>
    <x v="1"/>
    <n v="265"/>
    <x v="4"/>
    <x v="27"/>
    <s v="WYE-WYE"/>
    <s v="13.2 KV"/>
    <x v="1"/>
    <n v="2001529"/>
    <x v="0"/>
    <s v="13.2GRDY/7.6"/>
    <n v="9"/>
  </r>
  <r>
    <x v="1"/>
    <n v="265"/>
    <x v="4"/>
    <x v="27"/>
    <s v="WYE-WYE"/>
    <s v="13.2 KV"/>
    <x v="5"/>
    <n v="2001529"/>
    <x v="0"/>
    <s v="13.2GRDY/7.6"/>
    <n v="1"/>
  </r>
  <r>
    <x v="1"/>
    <n v="265"/>
    <x v="4"/>
    <x v="32"/>
    <s v="WYE-DELTA"/>
    <s v="13.2 KV"/>
    <x v="3"/>
    <n v="2001530"/>
    <x v="0"/>
    <s v="13.2GRDY/7.6"/>
    <n v="1"/>
  </r>
  <r>
    <x v="1"/>
    <n v="265"/>
    <x v="4"/>
    <x v="32"/>
    <s v="WYE-WYE"/>
    <s v="13.2 KV"/>
    <x v="3"/>
    <s v="-"/>
    <x v="0"/>
    <s v="13.2GRDY/7.6"/>
    <n v="7"/>
  </r>
  <r>
    <x v="1"/>
    <n v="265"/>
    <x v="4"/>
    <x v="32"/>
    <s v="WYE-WYE"/>
    <s v="13.2 KV"/>
    <x v="3"/>
    <n v="2001530"/>
    <x v="0"/>
    <s v="13.2GRDY/7.6"/>
    <n v="145"/>
  </r>
  <r>
    <x v="1"/>
    <n v="265"/>
    <x v="4"/>
    <x v="32"/>
    <s v="WYE-WYE"/>
    <s v="13.2 KV"/>
    <x v="1"/>
    <s v="-"/>
    <x v="0"/>
    <s v="13.2GRDY/7.6"/>
    <n v="1"/>
  </r>
  <r>
    <x v="1"/>
    <n v="265"/>
    <x v="4"/>
    <x v="32"/>
    <s v="WYE-WYE"/>
    <s v="13.2 KV"/>
    <x v="1"/>
    <n v="2001530"/>
    <x v="0"/>
    <s v="13.2GRDY/7.6"/>
    <n v="12"/>
  </r>
  <r>
    <x v="1"/>
    <n v="265"/>
    <x v="4"/>
    <x v="21"/>
    <s v="OPEN DELTA"/>
    <s v="13.2 KV"/>
    <x v="3"/>
    <n v="2001531"/>
    <x v="0"/>
    <s v="13.2GRDY/7.6"/>
    <n v="2"/>
  </r>
  <r>
    <x v="1"/>
    <n v="265"/>
    <x v="4"/>
    <x v="21"/>
    <s v="WYE-DELTA"/>
    <s v="13.2 KV"/>
    <x v="3"/>
    <n v="2001531"/>
    <x v="0"/>
    <s v="13.2GRDY/7.6"/>
    <n v="1"/>
  </r>
  <r>
    <x v="1"/>
    <n v="265"/>
    <x v="4"/>
    <x v="21"/>
    <s v="WYE-WYE"/>
    <s v="13.2 KV"/>
    <x v="3"/>
    <s v="-"/>
    <x v="0"/>
    <s v="13.2GRDY/7.6"/>
    <n v="7"/>
  </r>
  <r>
    <x v="1"/>
    <n v="265"/>
    <x v="4"/>
    <x v="21"/>
    <s v="WYE-WYE"/>
    <s v="13.2 KV"/>
    <x v="3"/>
    <n v="2001531"/>
    <x v="0"/>
    <s v="13.2GRDY/7.6"/>
    <n v="147"/>
  </r>
  <r>
    <x v="1"/>
    <n v="265"/>
    <x v="4"/>
    <x v="21"/>
    <s v="WYE-WYE"/>
    <s v="13.2 KV"/>
    <x v="1"/>
    <n v="2001531"/>
    <x v="0"/>
    <s v="13.2GRDY/7.6"/>
    <n v="10"/>
  </r>
  <r>
    <x v="1"/>
    <n v="265"/>
    <x v="4"/>
    <x v="28"/>
    <s v="SINGLE-PHASE"/>
    <s v="13.2 KV"/>
    <x v="3"/>
    <n v="2001532"/>
    <x v="0"/>
    <s v="13.2GRDY/7.6"/>
    <n v="1"/>
  </r>
  <r>
    <x v="1"/>
    <n v="265"/>
    <x v="4"/>
    <x v="28"/>
    <s v="WYE-DELTA"/>
    <s v="13.2 KV"/>
    <x v="3"/>
    <n v="2001532"/>
    <x v="0"/>
    <s v="13.2GRDY/7.6"/>
    <n v="1"/>
  </r>
  <r>
    <x v="1"/>
    <n v="265"/>
    <x v="4"/>
    <x v="28"/>
    <s v="WYE-WYE"/>
    <s v="13.2 KV"/>
    <x v="3"/>
    <n v="2001532"/>
    <x v="0"/>
    <s v="13.2GRDY/7.6"/>
    <n v="54"/>
  </r>
  <r>
    <x v="1"/>
    <n v="265"/>
    <x v="4"/>
    <x v="28"/>
    <s v="WYE-WYE"/>
    <s v="13.2 KV"/>
    <x v="1"/>
    <s v="-"/>
    <x v="0"/>
    <s v="13.2GRDY/7.6"/>
    <n v="1"/>
  </r>
  <r>
    <x v="1"/>
    <n v="265"/>
    <x v="4"/>
    <x v="28"/>
    <s v="WYE-WYE"/>
    <s v="13.2 KV"/>
    <x v="1"/>
    <n v="2001532"/>
    <x v="0"/>
    <s v="13.2GRDY/7.6"/>
    <n v="2"/>
  </r>
  <r>
    <x v="1"/>
    <n v="265"/>
    <x v="4"/>
    <x v="23"/>
    <s v="WYE-WYE"/>
    <s v="13.2 KV"/>
    <x v="3"/>
    <s v="-"/>
    <x v="0"/>
    <s v="13.2GRDY/7.6"/>
    <n v="2"/>
  </r>
  <r>
    <x v="1"/>
    <n v="265"/>
    <x v="4"/>
    <x v="23"/>
    <s v="WYE-WYE"/>
    <s v="13.2 KV"/>
    <x v="3"/>
    <n v="2001533"/>
    <x v="0"/>
    <s v="13.2GRDY/7.6"/>
    <n v="5"/>
  </r>
  <r>
    <x v="1"/>
    <n v="265"/>
    <x v="4"/>
    <x v="23"/>
    <s v="WYE-WYE"/>
    <s v="13.2 KV"/>
    <x v="1"/>
    <s v="-"/>
    <x v="0"/>
    <s v="13.2GRDY/7.6"/>
    <n v="1"/>
  </r>
  <r>
    <x v="1"/>
    <n v="265"/>
    <x v="4"/>
    <x v="29"/>
    <s v="WYE-WYE"/>
    <s v="13.2 KV"/>
    <x v="5"/>
    <s v="-"/>
    <x v="0"/>
    <s v="13.2GRDY/7.6"/>
    <n v="1"/>
  </r>
  <r>
    <x v="1"/>
    <n v="266"/>
    <x v="4"/>
    <x v="12"/>
    <s v="WYE-DELTA"/>
    <s v="13.2 KV"/>
    <x v="5"/>
    <n v="2001534"/>
    <x v="0"/>
    <s v="13.2GRDY/7.6"/>
    <n v="1"/>
  </r>
  <r>
    <x v="1"/>
    <n v="266"/>
    <x v="4"/>
    <x v="12"/>
    <s v="WYE-WYE"/>
    <s v="13.2 KV"/>
    <x v="3"/>
    <n v="2001534"/>
    <x v="0"/>
    <s v="13.2GRDY/7.6"/>
    <n v="1"/>
  </r>
  <r>
    <x v="1"/>
    <n v="266"/>
    <x v="4"/>
    <x v="12"/>
    <s v="WYE-WYE"/>
    <s v="13.2 KV"/>
    <x v="1"/>
    <n v="2001534"/>
    <x v="0"/>
    <s v="13.2GRDY/7.6"/>
    <n v="9"/>
  </r>
  <r>
    <x v="1"/>
    <n v="266"/>
    <x v="4"/>
    <x v="12"/>
    <s v="WYE-WYE"/>
    <s v="13.2 KV"/>
    <x v="5"/>
    <s v="-"/>
    <x v="0"/>
    <s v="13.2GRDY/7.6"/>
    <n v="5"/>
  </r>
  <r>
    <x v="1"/>
    <n v="266"/>
    <x v="4"/>
    <x v="12"/>
    <s v="WYE-WYE"/>
    <s v="13.2 KV"/>
    <x v="5"/>
    <n v="2001534"/>
    <x v="0"/>
    <s v="13.2GRDY/7.6"/>
    <n v="90"/>
  </r>
  <r>
    <x v="1"/>
    <n v="266"/>
    <x v="4"/>
    <x v="26"/>
    <s v="WYE-DELTA"/>
    <s v="13.2 KV"/>
    <x v="5"/>
    <n v="2001535"/>
    <x v="0"/>
    <s v="13.2GRDY/7.6"/>
    <n v="2"/>
  </r>
  <r>
    <x v="1"/>
    <n v="266"/>
    <x v="4"/>
    <x v="26"/>
    <s v="WYE-WYE"/>
    <s v="13.2 KV"/>
    <x v="1"/>
    <n v="2001535"/>
    <x v="0"/>
    <s v="13.2GRDY/7.6"/>
    <n v="8"/>
  </r>
  <r>
    <x v="1"/>
    <n v="266"/>
    <x v="4"/>
    <x v="26"/>
    <s v="WYE-WYE"/>
    <s v="13.2 KV"/>
    <x v="5"/>
    <s v="-"/>
    <x v="0"/>
    <s v="13.2GRDY/7.6"/>
    <n v="4"/>
  </r>
  <r>
    <x v="1"/>
    <n v="266"/>
    <x v="4"/>
    <x v="26"/>
    <s v="WYE-WYE"/>
    <s v="13.2 KV"/>
    <x v="5"/>
    <n v="2001535"/>
    <x v="0"/>
    <s v="13.2GRDY/7.6"/>
    <n v="110"/>
  </r>
  <r>
    <x v="1"/>
    <n v="266"/>
    <x v="4"/>
    <x v="32"/>
    <s v="WYE-DELTA"/>
    <s v="13.2 KV"/>
    <x v="1"/>
    <n v="2001536"/>
    <x v="0"/>
    <s v="13.2GRDY/7.6"/>
    <n v="1"/>
  </r>
  <r>
    <x v="1"/>
    <n v="266"/>
    <x v="4"/>
    <x v="32"/>
    <s v="WYE-DELTA"/>
    <s v="13.2 KV"/>
    <x v="5"/>
    <n v="2001536"/>
    <x v="0"/>
    <s v="13.2GRDY/7.6"/>
    <n v="2"/>
  </r>
  <r>
    <x v="1"/>
    <n v="266"/>
    <x v="4"/>
    <x v="32"/>
    <s v="WYE-WYE"/>
    <s v="13.2 KV"/>
    <x v="3"/>
    <n v="2001536"/>
    <x v="0"/>
    <s v="13.2GRDY/7.6"/>
    <n v="1"/>
  </r>
  <r>
    <x v="1"/>
    <n v="266"/>
    <x v="4"/>
    <x v="32"/>
    <s v="WYE-WYE"/>
    <s v="13.2 KV"/>
    <x v="1"/>
    <n v="2001536"/>
    <x v="0"/>
    <s v="13.2GRDY/7.6"/>
    <n v="14"/>
  </r>
  <r>
    <x v="1"/>
    <n v="266"/>
    <x v="4"/>
    <x v="32"/>
    <s v="WYE-WYE"/>
    <s v="13.2 KV"/>
    <x v="5"/>
    <n v="2001536"/>
    <x v="0"/>
    <s v="13.2GRDY/7.6"/>
    <n v="188"/>
  </r>
  <r>
    <x v="1"/>
    <n v="266"/>
    <x v="4"/>
    <x v="21"/>
    <s v="WYE-WYE"/>
    <s v="13.2 KV"/>
    <x v="1"/>
    <s v="-"/>
    <x v="0"/>
    <s v="13.2GRDY/7.6"/>
    <n v="2"/>
  </r>
  <r>
    <x v="1"/>
    <n v="266"/>
    <x v="4"/>
    <x v="21"/>
    <s v="WYE-WYE"/>
    <s v="13.2 KV"/>
    <x v="1"/>
    <n v="2001537"/>
    <x v="0"/>
    <s v="13.2GRDY/7.6"/>
    <n v="6"/>
  </r>
  <r>
    <x v="1"/>
    <n v="266"/>
    <x v="4"/>
    <x v="21"/>
    <s v="WYE-WYE"/>
    <s v="13.2 KV"/>
    <x v="5"/>
    <s v="-"/>
    <x v="0"/>
    <s v="13.2GRDY/7.6"/>
    <n v="6"/>
  </r>
  <r>
    <x v="1"/>
    <n v="266"/>
    <x v="4"/>
    <x v="21"/>
    <s v="WYE-WYE"/>
    <s v="13.2 KV"/>
    <x v="5"/>
    <n v="2001537"/>
    <x v="0"/>
    <s v="13.2GRDY/7.6"/>
    <n v="162"/>
  </r>
  <r>
    <x v="1"/>
    <n v="266"/>
    <x v="4"/>
    <x v="28"/>
    <s v="WYE-WYE"/>
    <s v="13.2 KV"/>
    <x v="1"/>
    <n v="2001538"/>
    <x v="0"/>
    <s v="13.2GRDY/7.6"/>
    <n v="10"/>
  </r>
  <r>
    <x v="1"/>
    <n v="266"/>
    <x v="4"/>
    <x v="28"/>
    <s v="WYE-WYE"/>
    <s v="13.2 KV"/>
    <x v="6"/>
    <n v="2001538"/>
    <x v="0"/>
    <s v="13.2GRDY/7.6"/>
    <n v="1"/>
  </r>
  <r>
    <x v="1"/>
    <n v="266"/>
    <x v="4"/>
    <x v="28"/>
    <s v="WYE-WYE"/>
    <s v="13.2 KV"/>
    <x v="5"/>
    <s v="-"/>
    <x v="0"/>
    <s v="13.2GRDY/7.6"/>
    <n v="2"/>
  </r>
  <r>
    <x v="1"/>
    <n v="266"/>
    <x v="4"/>
    <x v="28"/>
    <s v="WYE-WYE"/>
    <s v="13.2 KV"/>
    <x v="5"/>
    <n v="2001538"/>
    <x v="0"/>
    <s v="13.2GRDY/7.6"/>
    <n v="137"/>
  </r>
  <r>
    <x v="1"/>
    <n v="266"/>
    <x v="4"/>
    <x v="23"/>
    <s v="SINGLE-PHASE"/>
    <s v="13.2 KV"/>
    <x v="5"/>
    <n v="2001539"/>
    <x v="0"/>
    <s v="13.2GRDY/7.6"/>
    <n v="1"/>
  </r>
  <r>
    <x v="1"/>
    <n v="266"/>
    <x v="4"/>
    <x v="23"/>
    <s v="WYE-DELTA"/>
    <s v="13.2 KV"/>
    <x v="5"/>
    <n v="2001539"/>
    <x v="0"/>
    <s v="13.2GRDY/7.6"/>
    <n v="1"/>
  </r>
  <r>
    <x v="1"/>
    <n v="266"/>
    <x v="4"/>
    <x v="23"/>
    <s v="WYE-WYE"/>
    <s v="13.2 KV"/>
    <x v="1"/>
    <n v="2001539"/>
    <x v="0"/>
    <s v="13.2GRDY/7.6"/>
    <n v="6"/>
  </r>
  <r>
    <x v="1"/>
    <n v="266"/>
    <x v="4"/>
    <x v="23"/>
    <s v="WYE-WYE"/>
    <s v="13.2 KV"/>
    <x v="5"/>
    <n v="2001539"/>
    <x v="0"/>
    <s v="13.2GRDY/7.6"/>
    <n v="102"/>
  </r>
  <r>
    <x v="1"/>
    <n v="266"/>
    <x v="4"/>
    <x v="6"/>
    <s v="WYE-DELTA"/>
    <s v="13.2 KV"/>
    <x v="5"/>
    <n v="2001540"/>
    <x v="0"/>
    <s v="13.2GRDY/7.6"/>
    <n v="5"/>
  </r>
  <r>
    <x v="1"/>
    <n v="266"/>
    <x v="4"/>
    <x v="6"/>
    <s v="WYE-WYE"/>
    <s v="13.2 KV"/>
    <x v="1"/>
    <n v="2001540"/>
    <x v="0"/>
    <s v="13.2GRDY/7.6"/>
    <n v="6"/>
  </r>
  <r>
    <x v="1"/>
    <n v="266"/>
    <x v="4"/>
    <x v="6"/>
    <s v="WYE-WYE"/>
    <s v="13.2 KV"/>
    <x v="5"/>
    <n v="2001540"/>
    <x v="0"/>
    <s v="13.2GRDY/7.6"/>
    <n v="101"/>
  </r>
  <r>
    <x v="1"/>
    <n v="266"/>
    <x v="4"/>
    <x v="29"/>
    <s v="WYE-WYE"/>
    <s v="13.2 KV"/>
    <x v="3"/>
    <n v="2001541"/>
    <x v="0"/>
    <s v="13.2GRDY/7.6"/>
    <n v="1"/>
  </r>
  <r>
    <x v="1"/>
    <n v="266"/>
    <x v="4"/>
    <x v="29"/>
    <s v="WYE-WYE"/>
    <s v="13.2 KV"/>
    <x v="1"/>
    <n v="2001541"/>
    <x v="0"/>
    <s v="13.2GRDY/7.6"/>
    <n v="1"/>
  </r>
  <r>
    <x v="1"/>
    <n v="266"/>
    <x v="4"/>
    <x v="29"/>
    <s v="WYE-WYE"/>
    <s v="13.2 KV"/>
    <x v="5"/>
    <n v="2001541"/>
    <x v="0"/>
    <s v="13.2GRDY/7.6"/>
    <n v="85"/>
  </r>
  <r>
    <x v="1"/>
    <n v="266"/>
    <x v="4"/>
    <x v="30"/>
    <s v="WYE-WYE"/>
    <s v="13.2 KV"/>
    <x v="5"/>
    <s v="-"/>
    <x v="0"/>
    <s v="13.2GRDY/7.6"/>
    <n v="1"/>
  </r>
  <r>
    <x v="1"/>
    <n v="266"/>
    <x v="2"/>
    <x v="0"/>
    <s v="SINGLE-PHASE"/>
    <s v="13.2 KV"/>
    <x v="1"/>
    <s v="-"/>
    <x v="0"/>
    <s v="13.2GRDY/7.6"/>
    <n v="1"/>
  </r>
  <r>
    <x v="1"/>
    <n v="266"/>
    <x v="3"/>
    <x v="21"/>
    <s v="WYE-WYE"/>
    <s v="13.2 KV"/>
    <x v="5"/>
    <s v="-"/>
    <x v="0"/>
    <s v="13.2GRDY/7.6"/>
    <n v="2"/>
  </r>
  <r>
    <x v="1"/>
    <n v="266"/>
    <x v="3"/>
    <x v="28"/>
    <s v="WYE-WYE"/>
    <s v="13.2 KV"/>
    <x v="5"/>
    <s v="-"/>
    <x v="0"/>
    <s v="13.2GRDY/7.6"/>
    <n v="3"/>
  </r>
  <r>
    <x v="1"/>
    <n v="266"/>
    <x v="3"/>
    <x v="23"/>
    <s v="WYE-WYE"/>
    <s v="13.2 KV"/>
    <x v="5"/>
    <s v="-"/>
    <x v="0"/>
    <s v="13.2GRDY/7.6"/>
    <n v="1"/>
  </r>
  <r>
    <x v="1"/>
    <n v="266"/>
    <x v="3"/>
    <x v="6"/>
    <s v="WYE-WYE"/>
    <s v="13.2 KV"/>
    <x v="5"/>
    <s v="-"/>
    <x v="0"/>
    <s v="13.2GRDY/7.6"/>
    <n v="3"/>
  </r>
  <r>
    <x v="1"/>
    <n v="267"/>
    <x v="0"/>
    <x v="12"/>
    <s v="SINGLE-PHASE"/>
    <s v="13.2 KV"/>
    <x v="3"/>
    <n v="2001542"/>
    <x v="20"/>
    <s v="13.2GRDY/7.6"/>
    <n v="1"/>
  </r>
  <r>
    <x v="1"/>
    <n v="267"/>
    <x v="0"/>
    <x v="12"/>
    <s v="WYE-WYE"/>
    <s v="13.2 KV"/>
    <x v="1"/>
    <n v="2001542"/>
    <x v="20"/>
    <s v="13.2GRDY/7.6"/>
    <n v="3"/>
  </r>
  <r>
    <x v="1"/>
    <n v="267"/>
    <x v="0"/>
    <x v="26"/>
    <s v="SINGLE-PHASE"/>
    <s v="13.2 KV"/>
    <x v="3"/>
    <n v="2001543"/>
    <x v="21"/>
    <s v="13.2GRDY/7.6"/>
    <n v="1"/>
  </r>
  <r>
    <x v="1"/>
    <n v="267"/>
    <x v="0"/>
    <x v="26"/>
    <s v="WYE-WYE"/>
    <s v="13.2 KV"/>
    <x v="3"/>
    <n v="2001543"/>
    <x v="21"/>
    <s v="13.2GRDY/7.6"/>
    <n v="2"/>
  </r>
  <r>
    <x v="1"/>
    <n v="267"/>
    <x v="4"/>
    <x v="12"/>
    <s v="DELTA-DELTA"/>
    <s v="13.2 KV"/>
    <x v="3"/>
    <n v="2001542"/>
    <x v="20"/>
    <s v="13.2GRDY/7.6"/>
    <n v="1"/>
  </r>
  <r>
    <x v="1"/>
    <n v="267"/>
    <x v="4"/>
    <x v="12"/>
    <s v="DELTA-WYE"/>
    <s v="13.2 KV"/>
    <x v="3"/>
    <n v="2001542"/>
    <x v="20"/>
    <s v="13.2GRDY/7.6"/>
    <n v="2"/>
  </r>
  <r>
    <x v="1"/>
    <n v="267"/>
    <x v="4"/>
    <x v="12"/>
    <s v="OPEN DELTA"/>
    <s v="13.2 KV"/>
    <x v="3"/>
    <n v="2001542"/>
    <x v="20"/>
    <s v="13.2GRDY/7.6"/>
    <n v="1"/>
  </r>
  <r>
    <x v="1"/>
    <n v="267"/>
    <x v="4"/>
    <x v="12"/>
    <s v="SINGLE-PHASE"/>
    <s v="13.2 KV"/>
    <x v="3"/>
    <n v="2001542"/>
    <x v="20"/>
    <s v="13.2GRDY/7.6"/>
    <n v="152"/>
  </r>
  <r>
    <x v="1"/>
    <n v="267"/>
    <x v="4"/>
    <x v="12"/>
    <s v="WYE-DELTA"/>
    <s v="13.2 KV"/>
    <x v="3"/>
    <n v="2001542"/>
    <x v="20"/>
    <s v="13.2GRDY/7.6"/>
    <n v="19"/>
  </r>
  <r>
    <x v="1"/>
    <n v="267"/>
    <x v="4"/>
    <x v="12"/>
    <s v="WYE-DELTA"/>
    <s v="13.2 KV"/>
    <x v="1"/>
    <n v="2001542"/>
    <x v="20"/>
    <s v="13.2GRDY/7.6"/>
    <n v="1"/>
  </r>
  <r>
    <x v="1"/>
    <n v="267"/>
    <x v="4"/>
    <x v="12"/>
    <s v="WYE-WYE"/>
    <s v="13.2 KV"/>
    <x v="3"/>
    <s v="-"/>
    <x v="0"/>
    <s v="13.2GRDY/7.6"/>
    <n v="43"/>
  </r>
  <r>
    <x v="1"/>
    <n v="267"/>
    <x v="4"/>
    <x v="12"/>
    <s v="WYE-WYE"/>
    <s v="13.2 KV"/>
    <x v="3"/>
    <n v="2001542"/>
    <x v="20"/>
    <s v="13.2GRDY/7.6"/>
    <n v="951"/>
  </r>
  <r>
    <x v="1"/>
    <n v="267"/>
    <x v="4"/>
    <x v="12"/>
    <s v="WYE-WYE"/>
    <s v="13.2 KV"/>
    <x v="1"/>
    <s v="-"/>
    <x v="0"/>
    <s v="13.2GRDY/7.6"/>
    <n v="1"/>
  </r>
  <r>
    <x v="1"/>
    <n v="267"/>
    <x v="4"/>
    <x v="12"/>
    <s v="WYE-WYE"/>
    <s v="13.2 KV"/>
    <x v="1"/>
    <n v="2001542"/>
    <x v="20"/>
    <s v="13.2GRDY/7.6"/>
    <n v="113"/>
  </r>
  <r>
    <x v="1"/>
    <n v="267"/>
    <x v="4"/>
    <x v="12"/>
    <s v="WYE-WYE"/>
    <s v="13.2 KV"/>
    <x v="5"/>
    <n v="2001542"/>
    <x v="20"/>
    <s v="13.2GRDY/7.6"/>
    <n v="3"/>
  </r>
  <r>
    <x v="1"/>
    <n v="267"/>
    <x v="4"/>
    <x v="26"/>
    <s v="DELTA-WYE"/>
    <s v="13.2 KV"/>
    <x v="3"/>
    <n v="2001543"/>
    <x v="21"/>
    <s v="13.2GRDY/7.6"/>
    <n v="3"/>
  </r>
  <r>
    <x v="1"/>
    <n v="267"/>
    <x v="4"/>
    <x v="26"/>
    <s v="OPEN DELTA"/>
    <s v="13.2 KV"/>
    <x v="3"/>
    <n v="2001543"/>
    <x v="21"/>
    <s v="13.2GRDY/7.6"/>
    <n v="1"/>
  </r>
  <r>
    <x v="1"/>
    <n v="267"/>
    <x v="4"/>
    <x v="26"/>
    <s v="SINGLE-PHASE"/>
    <s v="13.2 KV"/>
    <x v="3"/>
    <n v="2001543"/>
    <x v="21"/>
    <s v="13.2GRDY/7.6"/>
    <n v="159"/>
  </r>
  <r>
    <x v="1"/>
    <n v="267"/>
    <x v="4"/>
    <x v="26"/>
    <s v="WYE-DELTA"/>
    <s v="13.2 KV"/>
    <x v="3"/>
    <n v="2001543"/>
    <x v="21"/>
    <s v="13.2GRDY/7.6"/>
    <n v="16"/>
  </r>
  <r>
    <x v="1"/>
    <n v="267"/>
    <x v="4"/>
    <x v="26"/>
    <s v="WYE-DELTA"/>
    <s v="13.2 KV"/>
    <x v="1"/>
    <n v="2001543"/>
    <x v="21"/>
    <s v="13.2GRDY/7.6"/>
    <n v="3"/>
  </r>
  <r>
    <x v="1"/>
    <n v="267"/>
    <x v="4"/>
    <x v="26"/>
    <s v="WYE-WYE"/>
    <s v="13.2 KV"/>
    <x v="3"/>
    <s v="-"/>
    <x v="0"/>
    <s v="13.2GRDY/7.6"/>
    <n v="4"/>
  </r>
  <r>
    <x v="1"/>
    <n v="267"/>
    <x v="4"/>
    <x v="26"/>
    <s v="WYE-WYE"/>
    <s v="13.2 KV"/>
    <x v="3"/>
    <n v="2001528"/>
    <x v="0"/>
    <s v="13.2GRDY/7.6"/>
    <n v="1"/>
  </r>
  <r>
    <x v="1"/>
    <n v="267"/>
    <x v="4"/>
    <x v="26"/>
    <s v="WYE-WYE"/>
    <s v="13.2 KV"/>
    <x v="3"/>
    <n v="2001543"/>
    <x v="21"/>
    <s v="13.2GRDY/7.6"/>
    <n v="1290"/>
  </r>
  <r>
    <x v="1"/>
    <n v="267"/>
    <x v="4"/>
    <x v="26"/>
    <s v="WYE-WYE"/>
    <s v="13.2 KV"/>
    <x v="1"/>
    <n v="2001543"/>
    <x v="21"/>
    <s v="13.2GRDY/7.6"/>
    <n v="136"/>
  </r>
  <r>
    <x v="1"/>
    <n v="267"/>
    <x v="4"/>
    <x v="26"/>
    <s v="WYE-WYE"/>
    <s v="13.2 KV"/>
    <x v="5"/>
    <n v="2001543"/>
    <x v="21"/>
    <s v="13.2GRDY/7.6"/>
    <n v="2"/>
  </r>
  <r>
    <x v="1"/>
    <n v="267"/>
    <x v="4"/>
    <x v="27"/>
    <s v="DELTA-WYE"/>
    <s v="13.2 KV"/>
    <x v="3"/>
    <n v="2001544"/>
    <x v="22"/>
    <s v="13.2GRDY/7.6"/>
    <n v="1"/>
  </r>
  <r>
    <x v="1"/>
    <n v="267"/>
    <x v="4"/>
    <x v="27"/>
    <s v="SINGLE-PHASE"/>
    <s v="13.2 KV"/>
    <x v="3"/>
    <n v="2001543"/>
    <x v="21"/>
    <s v="13.2GRDY/7.6"/>
    <n v="1"/>
  </r>
  <r>
    <x v="1"/>
    <n v="267"/>
    <x v="4"/>
    <x v="27"/>
    <s v="SINGLE-PHASE"/>
    <s v="13.2 KV"/>
    <x v="3"/>
    <n v="2001544"/>
    <x v="22"/>
    <s v="13.2GRDY/7.6"/>
    <n v="55"/>
  </r>
  <r>
    <x v="1"/>
    <n v="267"/>
    <x v="4"/>
    <x v="27"/>
    <s v="WYE-DELTA"/>
    <s v="13.2 KV"/>
    <x v="3"/>
    <n v="2001544"/>
    <x v="22"/>
    <s v="13.2GRDY/7.6"/>
    <n v="6"/>
  </r>
  <r>
    <x v="1"/>
    <n v="267"/>
    <x v="4"/>
    <x v="27"/>
    <s v="WYE-WYE"/>
    <s v="13.2 KV"/>
    <x v="3"/>
    <s v="-"/>
    <x v="0"/>
    <s v="13.2GRDY/7.6"/>
    <n v="21"/>
  </r>
  <r>
    <x v="1"/>
    <n v="267"/>
    <x v="4"/>
    <x v="27"/>
    <s v="WYE-WYE"/>
    <s v="13.2 KV"/>
    <x v="3"/>
    <n v="2001530"/>
    <x v="0"/>
    <s v="13.2GRDY/7.6"/>
    <n v="1"/>
  </r>
  <r>
    <x v="1"/>
    <n v="267"/>
    <x v="4"/>
    <x v="27"/>
    <s v="WYE-WYE"/>
    <s v="13.2 KV"/>
    <x v="3"/>
    <n v="2001544"/>
    <x v="22"/>
    <s v="13.2GRDY/7.6"/>
    <n v="548"/>
  </r>
  <r>
    <x v="1"/>
    <n v="267"/>
    <x v="4"/>
    <x v="27"/>
    <s v="WYE-WYE"/>
    <s v="13.2 KV"/>
    <x v="1"/>
    <s v="-"/>
    <x v="0"/>
    <s v="13.2GRDY/7.6"/>
    <n v="2"/>
  </r>
  <r>
    <x v="1"/>
    <n v="267"/>
    <x v="4"/>
    <x v="27"/>
    <s v="WYE-WYE"/>
    <s v="13.2 KV"/>
    <x v="1"/>
    <n v="2001544"/>
    <x v="22"/>
    <s v="13.2GRDY/7.6"/>
    <n v="42"/>
  </r>
  <r>
    <x v="1"/>
    <n v="267"/>
    <x v="4"/>
    <x v="32"/>
    <s v="DELTA-WYE"/>
    <s v="13.2 KV"/>
    <x v="3"/>
    <n v="2001545"/>
    <x v="23"/>
    <s v="13.2GRDY/7.6"/>
    <n v="1"/>
  </r>
  <r>
    <x v="1"/>
    <n v="267"/>
    <x v="4"/>
    <x v="32"/>
    <s v="SINGLE-PHASE"/>
    <s v="13.2 KV"/>
    <x v="3"/>
    <n v="2001545"/>
    <x v="23"/>
    <s v="13.2GRDY/7.6"/>
    <n v="63"/>
  </r>
  <r>
    <x v="1"/>
    <n v="267"/>
    <x v="4"/>
    <x v="32"/>
    <s v="WYE-DELTA"/>
    <s v="13.2 KV"/>
    <x v="3"/>
    <n v="2001545"/>
    <x v="23"/>
    <s v="13.2GRDY/7.6"/>
    <n v="10"/>
  </r>
  <r>
    <x v="1"/>
    <n v="267"/>
    <x v="4"/>
    <x v="32"/>
    <s v="WYE-WYE"/>
    <s v="13.2 KV"/>
    <x v="3"/>
    <n v="2001530"/>
    <x v="0"/>
    <s v="13.2GRDY/7.6"/>
    <n v="4"/>
  </r>
  <r>
    <x v="1"/>
    <n v="267"/>
    <x v="4"/>
    <x v="32"/>
    <s v="WYE-WYE"/>
    <s v="13.2 KV"/>
    <x v="3"/>
    <n v="2001545"/>
    <x v="23"/>
    <s v="13.2GRDY/7.6"/>
    <n v="504"/>
  </r>
  <r>
    <x v="1"/>
    <n v="267"/>
    <x v="4"/>
    <x v="32"/>
    <s v="WYE-WYE"/>
    <s v="13.2 KV"/>
    <x v="3"/>
    <m/>
    <x v="0"/>
    <s v="13.2GRDY/7.6"/>
    <n v="1"/>
  </r>
  <r>
    <x v="1"/>
    <n v="267"/>
    <x v="4"/>
    <x v="32"/>
    <s v="WYE-WYE"/>
    <s v="13.2 KV"/>
    <x v="1"/>
    <n v="2001545"/>
    <x v="23"/>
    <s v="13.2GRDY/7.6"/>
    <n v="28"/>
  </r>
  <r>
    <x v="1"/>
    <n v="267"/>
    <x v="4"/>
    <x v="32"/>
    <s v="WYE-WYE"/>
    <s v="13.2 KV"/>
    <x v="5"/>
    <n v="2001545"/>
    <x v="23"/>
    <s v="13.2GRDY/7.6"/>
    <n v="1"/>
  </r>
  <r>
    <x v="1"/>
    <n v="267"/>
    <x v="4"/>
    <x v="21"/>
    <s v="OPEN DELTA"/>
    <s v="13.2 KV"/>
    <x v="3"/>
    <n v="2001546"/>
    <x v="24"/>
    <s v="13.2GRDY/7.6"/>
    <n v="1"/>
  </r>
  <r>
    <x v="1"/>
    <n v="267"/>
    <x v="4"/>
    <x v="21"/>
    <s v="SINGLE-PHASE"/>
    <s v="13.2 KV"/>
    <x v="3"/>
    <n v="2001546"/>
    <x v="24"/>
    <s v="13.2GRDY/7.6"/>
    <n v="42"/>
  </r>
  <r>
    <x v="1"/>
    <n v="267"/>
    <x v="4"/>
    <x v="21"/>
    <s v="SINGLE-PHASE"/>
    <s v="13.2 KV"/>
    <x v="3"/>
    <n v="2112562"/>
    <x v="25"/>
    <s v="13.2GRDY/7.6"/>
    <n v="5"/>
  </r>
  <r>
    <x v="1"/>
    <n v="267"/>
    <x v="4"/>
    <x v="21"/>
    <s v="WYE-DELTA"/>
    <s v="13.2 KV"/>
    <x v="3"/>
    <n v="2001546"/>
    <x v="24"/>
    <s v="13.2GRDY/7.6"/>
    <n v="5"/>
  </r>
  <r>
    <x v="1"/>
    <n v="267"/>
    <x v="4"/>
    <x v="21"/>
    <s v="WYE-WYE"/>
    <s v="13.2 KV"/>
    <x v="3"/>
    <s v="-"/>
    <x v="0"/>
    <s v="13.2GRDY/7.6"/>
    <n v="12"/>
  </r>
  <r>
    <x v="1"/>
    <n v="267"/>
    <x v="4"/>
    <x v="21"/>
    <s v="WYE-WYE"/>
    <s v="13.2 KV"/>
    <x v="3"/>
    <n v="2001531"/>
    <x v="0"/>
    <s v="13.2GRDY/7.6"/>
    <n v="1"/>
  </r>
  <r>
    <x v="1"/>
    <n v="267"/>
    <x v="4"/>
    <x v="21"/>
    <s v="WYE-WYE"/>
    <s v="13.2 KV"/>
    <x v="3"/>
    <n v="2001546"/>
    <x v="24"/>
    <s v="13.2GRDY/7.6"/>
    <n v="301"/>
  </r>
  <r>
    <x v="1"/>
    <n v="267"/>
    <x v="4"/>
    <x v="21"/>
    <s v="WYE-WYE"/>
    <s v="13.2 KV"/>
    <x v="3"/>
    <n v="2112562"/>
    <x v="25"/>
    <s v="13.2GRDY/7.6"/>
    <n v="8"/>
  </r>
  <r>
    <x v="1"/>
    <n v="267"/>
    <x v="4"/>
    <x v="21"/>
    <s v="WYE-WYE"/>
    <s v="13.2 KV"/>
    <x v="1"/>
    <n v="2001522"/>
    <x v="15"/>
    <s v="13.2GRDY/7.6"/>
    <n v="1"/>
  </r>
  <r>
    <x v="1"/>
    <n v="267"/>
    <x v="4"/>
    <x v="21"/>
    <s v="WYE-WYE"/>
    <s v="13.2 KV"/>
    <x v="1"/>
    <n v="2001546"/>
    <x v="24"/>
    <s v="13.2GRDY/7.6"/>
    <n v="12"/>
  </r>
  <r>
    <x v="1"/>
    <n v="267"/>
    <x v="4"/>
    <x v="21"/>
    <s v="WYE-WYE"/>
    <s v="13.2 KV"/>
    <x v="5"/>
    <n v="2001546"/>
    <x v="24"/>
    <s v="13.2GRDY/7.6"/>
    <n v="3"/>
  </r>
  <r>
    <x v="1"/>
    <n v="267"/>
    <x v="4"/>
    <x v="28"/>
    <s v="OPEN DELTA"/>
    <s v="13.2 KV"/>
    <x v="3"/>
    <n v="2001547"/>
    <x v="26"/>
    <s v="13.2GRDY/7.6"/>
    <n v="2"/>
  </r>
  <r>
    <x v="1"/>
    <n v="267"/>
    <x v="4"/>
    <x v="28"/>
    <s v="SINGLE-PHASE"/>
    <s v="13.2 KV"/>
    <x v="3"/>
    <n v="2001547"/>
    <x v="26"/>
    <s v="13.2GRDY/7.6"/>
    <n v="18"/>
  </r>
  <r>
    <x v="1"/>
    <n v="267"/>
    <x v="4"/>
    <x v="28"/>
    <s v="SINGLE-PHASE"/>
    <s v="13.2 KV"/>
    <x v="3"/>
    <n v="2001548"/>
    <x v="27"/>
    <s v="13.2GRDY/7.6"/>
    <n v="13"/>
  </r>
  <r>
    <x v="1"/>
    <n v="267"/>
    <x v="4"/>
    <x v="28"/>
    <s v="WYE-DELTA"/>
    <s v="13.2 KV"/>
    <x v="3"/>
    <n v="2001547"/>
    <x v="26"/>
    <s v="13.2GRDY/7.6"/>
    <n v="2"/>
  </r>
  <r>
    <x v="1"/>
    <n v="267"/>
    <x v="4"/>
    <x v="28"/>
    <s v="WYE-WYE"/>
    <s v="13.2 KV"/>
    <x v="3"/>
    <s v="-"/>
    <x v="0"/>
    <s v="13.2GRDY/7.6"/>
    <n v="3"/>
  </r>
  <r>
    <x v="1"/>
    <n v="267"/>
    <x v="4"/>
    <x v="28"/>
    <s v="WYE-WYE"/>
    <s v="13.2 KV"/>
    <x v="3"/>
    <n v="2001547"/>
    <x v="26"/>
    <s v="13.2GRDY/7.6"/>
    <n v="135"/>
  </r>
  <r>
    <x v="1"/>
    <n v="267"/>
    <x v="4"/>
    <x v="28"/>
    <s v="WYE-WYE"/>
    <s v="13.2 KV"/>
    <x v="3"/>
    <n v="2001548"/>
    <x v="27"/>
    <s v="13.2GRDY/7.6"/>
    <n v="21"/>
  </r>
  <r>
    <x v="1"/>
    <n v="267"/>
    <x v="4"/>
    <x v="28"/>
    <s v="WYE-WYE"/>
    <s v="13.2 KV"/>
    <x v="1"/>
    <n v="2001547"/>
    <x v="26"/>
    <s v="13.2GRDY/7.6"/>
    <n v="8"/>
  </r>
  <r>
    <x v="1"/>
    <n v="267"/>
    <x v="4"/>
    <x v="28"/>
    <s v="WYE-WYE"/>
    <s v="13.2 KV"/>
    <x v="5"/>
    <n v="2001547"/>
    <x v="26"/>
    <s v="13.2GRDY/7.6"/>
    <n v="1"/>
  </r>
  <r>
    <x v="1"/>
    <n v="267"/>
    <x v="4"/>
    <x v="23"/>
    <s v="SINGLE-PHASE"/>
    <s v="13.2 KV"/>
    <x v="3"/>
    <n v="2001549"/>
    <x v="28"/>
    <s v="13.2GRDY/7.6"/>
    <n v="11"/>
  </r>
  <r>
    <x v="1"/>
    <n v="267"/>
    <x v="4"/>
    <x v="23"/>
    <s v="SINGLE-PHASE"/>
    <s v="13.2 KV"/>
    <x v="3"/>
    <n v="2001550"/>
    <x v="29"/>
    <s v="13.2GRDY/7.6"/>
    <n v="15"/>
  </r>
  <r>
    <x v="1"/>
    <n v="267"/>
    <x v="4"/>
    <x v="23"/>
    <s v="WYE-DELTA"/>
    <s v="13.2 KV"/>
    <x v="3"/>
    <n v="2001550"/>
    <x v="29"/>
    <s v="13.2GRDY/7.6"/>
    <n v="2"/>
  </r>
  <r>
    <x v="1"/>
    <n v="267"/>
    <x v="4"/>
    <x v="23"/>
    <s v="WYE-WYE"/>
    <s v="13.2 KV"/>
    <x v="3"/>
    <s v="-"/>
    <x v="0"/>
    <s v="13.2GRDY/7.6"/>
    <n v="5"/>
  </r>
  <r>
    <x v="1"/>
    <n v="267"/>
    <x v="4"/>
    <x v="23"/>
    <s v="WYE-WYE"/>
    <s v="13.2 KV"/>
    <x v="3"/>
    <n v="2001548"/>
    <x v="27"/>
    <s v="13.2GRDY/7.6"/>
    <n v="1"/>
  </r>
  <r>
    <x v="1"/>
    <n v="267"/>
    <x v="4"/>
    <x v="23"/>
    <s v="WYE-WYE"/>
    <s v="13.2 KV"/>
    <x v="3"/>
    <n v="2001549"/>
    <x v="28"/>
    <s v="13.2GRDY/7.6"/>
    <n v="19"/>
  </r>
  <r>
    <x v="1"/>
    <n v="267"/>
    <x v="4"/>
    <x v="23"/>
    <s v="WYE-WYE"/>
    <s v="13.2 KV"/>
    <x v="3"/>
    <n v="2001550"/>
    <x v="29"/>
    <s v="13.2GRDY/7.6"/>
    <n v="5"/>
  </r>
  <r>
    <x v="1"/>
    <n v="267"/>
    <x v="4"/>
    <x v="23"/>
    <s v="WYE-WYE"/>
    <s v="13.2 KV"/>
    <x v="5"/>
    <n v="2001549"/>
    <x v="28"/>
    <s v="13.2GRDY/7.6"/>
    <n v="1"/>
  </r>
  <r>
    <x v="1"/>
    <n v="267"/>
    <x v="5"/>
    <x v="32"/>
    <s v="SINGLE-PHASE"/>
    <s v="13.2 KV"/>
    <x v="3"/>
    <n v="2001545"/>
    <x v="23"/>
    <s v="13.2GRDY/7.6"/>
    <n v="1"/>
  </r>
  <r>
    <x v="1"/>
    <n v="268"/>
    <x v="0"/>
    <x v="12"/>
    <s v="SINGLE-PHASE"/>
    <s v="13.2 KV"/>
    <x v="5"/>
    <n v="2001551"/>
    <x v="30"/>
    <s v="13.2GRDY/7.6"/>
    <n v="1"/>
  </r>
  <r>
    <x v="1"/>
    <n v="268"/>
    <x v="0"/>
    <x v="12"/>
    <s v="WYE-WYE"/>
    <s v="13.2 KV"/>
    <x v="5"/>
    <n v="2001551"/>
    <x v="30"/>
    <s v="13.2GRDY/7.6"/>
    <n v="1"/>
  </r>
  <r>
    <x v="1"/>
    <n v="268"/>
    <x v="4"/>
    <x v="12"/>
    <s v="DELTA-DELTA"/>
    <s v="13.2 KV"/>
    <x v="5"/>
    <n v="2001551"/>
    <x v="30"/>
    <s v="13.2GRDY/7.6"/>
    <n v="1"/>
  </r>
  <r>
    <x v="1"/>
    <n v="268"/>
    <x v="4"/>
    <x v="12"/>
    <s v="OPEN DELTA"/>
    <s v="13.2 KV"/>
    <x v="5"/>
    <n v="2001551"/>
    <x v="30"/>
    <s v="13.2GRDY/7.6"/>
    <n v="3"/>
  </r>
  <r>
    <x v="1"/>
    <n v="268"/>
    <x v="4"/>
    <x v="12"/>
    <s v="SINGLE-PHASE"/>
    <s v="13.2 KV"/>
    <x v="5"/>
    <n v="2001551"/>
    <x v="30"/>
    <s v="13.2GRDY/7.6"/>
    <n v="88"/>
  </r>
  <r>
    <x v="1"/>
    <n v="268"/>
    <x v="4"/>
    <x v="12"/>
    <s v="WYE-DELTA"/>
    <s v="13.2 KV"/>
    <x v="5"/>
    <n v="2001551"/>
    <x v="30"/>
    <s v="13.2GRDY/7.6"/>
    <n v="15"/>
  </r>
  <r>
    <x v="1"/>
    <n v="268"/>
    <x v="4"/>
    <x v="12"/>
    <s v="WYE-WYE"/>
    <s v="13.2 KV"/>
    <x v="3"/>
    <n v="2001551"/>
    <x v="30"/>
    <s v="13.2GRDY/7.6"/>
    <n v="2"/>
  </r>
  <r>
    <x v="1"/>
    <n v="268"/>
    <x v="4"/>
    <x v="12"/>
    <s v="WYE-WYE"/>
    <s v="13.2 KV"/>
    <x v="1"/>
    <s v="-"/>
    <x v="0"/>
    <s v="13.2GRDY/7.6"/>
    <n v="1"/>
  </r>
  <r>
    <x v="1"/>
    <n v="268"/>
    <x v="4"/>
    <x v="12"/>
    <s v="WYE-WYE"/>
    <s v="13.2 KV"/>
    <x v="1"/>
    <n v="2001551"/>
    <x v="30"/>
    <s v="13.2GRDY/7.6"/>
    <n v="18"/>
  </r>
  <r>
    <x v="1"/>
    <n v="268"/>
    <x v="4"/>
    <x v="12"/>
    <s v="WYE-WYE"/>
    <s v="13.2 KV"/>
    <x v="5"/>
    <s v="-"/>
    <x v="0"/>
    <s v="13.2GRDY/7.6"/>
    <n v="21"/>
  </r>
  <r>
    <x v="1"/>
    <n v="268"/>
    <x v="4"/>
    <x v="12"/>
    <s v="WYE-WYE"/>
    <s v="13.2 KV"/>
    <x v="5"/>
    <n v="2001542"/>
    <x v="20"/>
    <s v="13.2GRDY/7.6"/>
    <n v="1"/>
  </r>
  <r>
    <x v="1"/>
    <n v="268"/>
    <x v="4"/>
    <x v="12"/>
    <s v="WYE-WYE"/>
    <s v="13.2 KV"/>
    <x v="5"/>
    <n v="2001551"/>
    <x v="30"/>
    <s v="13.2GRDY/7.6"/>
    <n v="426"/>
  </r>
  <r>
    <x v="1"/>
    <n v="268"/>
    <x v="4"/>
    <x v="12"/>
    <s v="WYE-WYE"/>
    <s v="13.2 KV"/>
    <x v="5"/>
    <n v="2001555"/>
    <x v="31"/>
    <s v="13.2GRDY/7.6"/>
    <n v="11"/>
  </r>
  <r>
    <x v="1"/>
    <n v="268"/>
    <x v="4"/>
    <x v="26"/>
    <s v="DELTA-WYE"/>
    <s v="13.2 KV"/>
    <x v="5"/>
    <n v="2001552"/>
    <x v="32"/>
    <s v="13.2GRDY/7.6"/>
    <n v="2"/>
  </r>
  <r>
    <x v="1"/>
    <n v="268"/>
    <x v="4"/>
    <x v="26"/>
    <s v="OPEN DELTA"/>
    <s v="13.2 KV"/>
    <x v="5"/>
    <n v="2001552"/>
    <x v="32"/>
    <s v="13.2GRDY/7.6"/>
    <n v="1"/>
  </r>
  <r>
    <x v="1"/>
    <n v="268"/>
    <x v="4"/>
    <x v="26"/>
    <s v="SINGLE-PHASE"/>
    <s v="13.2 KV"/>
    <x v="5"/>
    <n v="2001552"/>
    <x v="32"/>
    <s v="13.2GRDY/7.6"/>
    <n v="25"/>
  </r>
  <r>
    <x v="1"/>
    <n v="268"/>
    <x v="4"/>
    <x v="26"/>
    <s v="WYE-DELTA"/>
    <s v="13.2 KV"/>
    <x v="5"/>
    <n v="2001552"/>
    <x v="32"/>
    <s v="13.2GRDY/7.6"/>
    <n v="8"/>
  </r>
  <r>
    <x v="1"/>
    <n v="268"/>
    <x v="4"/>
    <x v="26"/>
    <s v="WYE-WYE"/>
    <s v="13.2 KV"/>
    <x v="3"/>
    <n v="2001552"/>
    <x v="32"/>
    <s v="13.2GRDY/7.6"/>
    <n v="2"/>
  </r>
  <r>
    <x v="1"/>
    <n v="268"/>
    <x v="4"/>
    <x v="26"/>
    <s v="WYE-WYE"/>
    <s v="13.2 KV"/>
    <x v="1"/>
    <n v="2001552"/>
    <x v="32"/>
    <s v="13.2GRDY/7.6"/>
    <n v="18"/>
  </r>
  <r>
    <x v="1"/>
    <n v="268"/>
    <x v="4"/>
    <x v="26"/>
    <s v="WYE-WYE"/>
    <s v="13.2 KV"/>
    <x v="6"/>
    <n v="2001552"/>
    <x v="32"/>
    <s v="13.2GRDY/7.6"/>
    <n v="1"/>
  </r>
  <r>
    <x v="1"/>
    <n v="268"/>
    <x v="4"/>
    <x v="26"/>
    <s v="WYE-WYE"/>
    <s v="13.2 KV"/>
    <x v="5"/>
    <n v="2001552"/>
    <x v="32"/>
    <s v="13.2GRDY/7.6"/>
    <n v="263"/>
  </r>
  <r>
    <x v="1"/>
    <n v="268"/>
    <x v="4"/>
    <x v="27"/>
    <s v="WYE-WYE"/>
    <s v="13.2 KV"/>
    <x v="3"/>
    <s v="-"/>
    <x v="0"/>
    <s v="13.2GRDY/7.6"/>
    <n v="1"/>
  </r>
  <r>
    <x v="1"/>
    <n v="268"/>
    <x v="4"/>
    <x v="32"/>
    <s v="SINGLE-PHASE"/>
    <s v="13.2 KV"/>
    <x v="5"/>
    <n v="2001553"/>
    <x v="33"/>
    <s v="13.2GRDY/7.6"/>
    <n v="63"/>
  </r>
  <r>
    <x v="1"/>
    <n v="268"/>
    <x v="4"/>
    <x v="32"/>
    <s v="SINGLE-PHASE"/>
    <s v="13.2 KV"/>
    <x v="5"/>
    <n v="2001554"/>
    <x v="34"/>
    <s v="13.2GRDY/7.6"/>
    <n v="5"/>
  </r>
  <r>
    <x v="1"/>
    <n v="268"/>
    <x v="4"/>
    <x v="32"/>
    <s v="WYE-DELTA"/>
    <s v="13.2 KV"/>
    <x v="1"/>
    <n v="2001553"/>
    <x v="33"/>
    <s v="13.2GRDY/7.6"/>
    <n v="2"/>
  </r>
  <r>
    <x v="1"/>
    <n v="268"/>
    <x v="4"/>
    <x v="32"/>
    <s v="WYE-DELTA"/>
    <s v="13.2 KV"/>
    <x v="5"/>
    <n v="2001553"/>
    <x v="33"/>
    <s v="13.2GRDY/7.6"/>
    <n v="10"/>
  </r>
  <r>
    <x v="1"/>
    <n v="268"/>
    <x v="4"/>
    <x v="32"/>
    <s v="WYE-DELTA"/>
    <s v="13.2 KV"/>
    <x v="5"/>
    <n v="2001554"/>
    <x v="34"/>
    <s v="13.2GRDY/7.6"/>
    <n v="1"/>
  </r>
  <r>
    <x v="1"/>
    <n v="268"/>
    <x v="4"/>
    <x v="32"/>
    <s v="WYE-WYE"/>
    <s v="13.2 KV"/>
    <x v="3"/>
    <n v="2001553"/>
    <x v="33"/>
    <s v="13.2GRDY/7.6"/>
    <n v="7"/>
  </r>
  <r>
    <x v="1"/>
    <n v="268"/>
    <x v="4"/>
    <x v="32"/>
    <s v="WYE-WYE"/>
    <s v="13.2 KV"/>
    <x v="1"/>
    <n v="2001553"/>
    <x v="33"/>
    <s v="13.2GRDY/7.6"/>
    <n v="25"/>
  </r>
  <r>
    <x v="1"/>
    <n v="268"/>
    <x v="4"/>
    <x v="32"/>
    <s v="WYE-WYE"/>
    <s v="13.2 KV"/>
    <x v="6"/>
    <n v="2001553"/>
    <x v="33"/>
    <s v="13.2GRDY/7.6"/>
    <n v="2"/>
  </r>
  <r>
    <x v="1"/>
    <n v="268"/>
    <x v="4"/>
    <x v="32"/>
    <s v="WYE-WYE"/>
    <s v="13.2 KV"/>
    <x v="5"/>
    <n v="2001553"/>
    <x v="33"/>
    <s v="13.2GRDY/7.6"/>
    <n v="467"/>
  </r>
  <r>
    <x v="1"/>
    <n v="268"/>
    <x v="4"/>
    <x v="32"/>
    <s v="WYE-WYE"/>
    <s v="13.2 KV"/>
    <x v="5"/>
    <n v="2001554"/>
    <x v="34"/>
    <s v="13.2GRDY/7.6"/>
    <n v="9"/>
  </r>
  <r>
    <x v="1"/>
    <n v="268"/>
    <x v="4"/>
    <x v="21"/>
    <s v="OPEN DELTA"/>
    <s v="13.2 KV"/>
    <x v="5"/>
    <n v="2001556"/>
    <x v="12"/>
    <s v="13.2GRDY/7.6"/>
    <n v="1"/>
  </r>
  <r>
    <x v="1"/>
    <n v="268"/>
    <x v="4"/>
    <x v="21"/>
    <s v="SINGLE-PHASE"/>
    <s v="13.2 KV"/>
    <x v="5"/>
    <n v="2001556"/>
    <x v="12"/>
    <s v="13.2GRDY/7.6"/>
    <n v="39"/>
  </r>
  <r>
    <x v="1"/>
    <n v="268"/>
    <x v="4"/>
    <x v="21"/>
    <s v="SINGLE-PHASE"/>
    <s v="13.2 KV"/>
    <x v="5"/>
    <n v="2001558"/>
    <x v="35"/>
    <s v="13.2GRDY/7.6"/>
    <n v="8"/>
  </r>
  <r>
    <x v="1"/>
    <n v="268"/>
    <x v="4"/>
    <x v="21"/>
    <s v="WYE-DELTA"/>
    <s v="13.2 KV"/>
    <x v="3"/>
    <n v="2001556"/>
    <x v="12"/>
    <s v="13.2GRDY/7.6"/>
    <n v="1"/>
  </r>
  <r>
    <x v="1"/>
    <n v="268"/>
    <x v="4"/>
    <x v="21"/>
    <s v="WYE-DELTA"/>
    <s v="13.2 KV"/>
    <x v="1"/>
    <n v="2001556"/>
    <x v="12"/>
    <s v="13.2GRDY/7.6"/>
    <n v="1"/>
  </r>
  <r>
    <x v="1"/>
    <n v="268"/>
    <x v="4"/>
    <x v="21"/>
    <s v="WYE-DELTA"/>
    <s v="13.2 KV"/>
    <x v="5"/>
    <n v="2001556"/>
    <x v="12"/>
    <s v="13.2GRDY/7.6"/>
    <n v="10"/>
  </r>
  <r>
    <x v="1"/>
    <n v="268"/>
    <x v="4"/>
    <x v="21"/>
    <s v="WYE-WYE"/>
    <s v="13.2 KV"/>
    <x v="3"/>
    <n v="2001556"/>
    <x v="12"/>
    <s v="13.2GRDY/7.6"/>
    <n v="3"/>
  </r>
  <r>
    <x v="1"/>
    <n v="268"/>
    <x v="4"/>
    <x v="21"/>
    <s v="WYE-WYE"/>
    <s v="13.2 KV"/>
    <x v="1"/>
    <n v="2001556"/>
    <x v="12"/>
    <s v="13.2GRDY/7.6"/>
    <n v="26"/>
  </r>
  <r>
    <x v="1"/>
    <n v="268"/>
    <x v="4"/>
    <x v="21"/>
    <s v="WYE-WYE"/>
    <s v="13.2 KV"/>
    <x v="6"/>
    <n v="2001556"/>
    <x v="12"/>
    <s v="13.2GRDY/7.6"/>
    <n v="1"/>
  </r>
  <r>
    <x v="1"/>
    <n v="268"/>
    <x v="4"/>
    <x v="21"/>
    <s v="WYE-WYE"/>
    <s v="13.2 KV"/>
    <x v="5"/>
    <s v="-"/>
    <x v="0"/>
    <s v="13.2GRDY/7.6"/>
    <n v="1"/>
  </r>
  <r>
    <x v="1"/>
    <n v="268"/>
    <x v="4"/>
    <x v="21"/>
    <s v="WYE-WYE"/>
    <s v="13.2 KV"/>
    <x v="5"/>
    <n v="2001543"/>
    <x v="21"/>
    <s v="13.2GRDY/7.6"/>
    <n v="1"/>
  </r>
  <r>
    <x v="1"/>
    <n v="268"/>
    <x v="4"/>
    <x v="21"/>
    <s v="WYE-WYE"/>
    <s v="13.2 KV"/>
    <x v="5"/>
    <n v="2001553"/>
    <x v="33"/>
    <s v="13.2GRDY/7.6"/>
    <n v="1"/>
  </r>
  <r>
    <x v="1"/>
    <n v="268"/>
    <x v="4"/>
    <x v="21"/>
    <s v="WYE-WYE"/>
    <s v="13.2 KV"/>
    <x v="5"/>
    <n v="2001556"/>
    <x v="12"/>
    <s v="13.2GRDY/7.6"/>
    <n v="436"/>
  </r>
  <r>
    <x v="1"/>
    <n v="268"/>
    <x v="4"/>
    <x v="21"/>
    <s v="WYE-WYE"/>
    <s v="13.2 KV"/>
    <x v="5"/>
    <n v="2001558"/>
    <x v="35"/>
    <s v="13.2GRDY/7.6"/>
    <n v="15"/>
  </r>
  <r>
    <x v="1"/>
    <n v="268"/>
    <x v="4"/>
    <x v="28"/>
    <s v="SINGLE-PHASE"/>
    <s v="13.2 KV"/>
    <x v="5"/>
    <n v="2001556"/>
    <x v="12"/>
    <s v="13.2GRDY/7.6"/>
    <n v="1"/>
  </r>
  <r>
    <x v="1"/>
    <n v="268"/>
    <x v="4"/>
    <x v="28"/>
    <s v="SINGLE-PHASE"/>
    <s v="13.2 KV"/>
    <x v="5"/>
    <n v="2001559"/>
    <x v="36"/>
    <s v="13.2GRDY/7.6"/>
    <n v="30"/>
  </r>
  <r>
    <x v="1"/>
    <n v="268"/>
    <x v="4"/>
    <x v="28"/>
    <s v="SINGLE-PHASE"/>
    <s v="13.2 KV"/>
    <x v="5"/>
    <n v="2001560"/>
    <x v="37"/>
    <s v="13.2GRDY/7.6"/>
    <n v="3"/>
  </r>
  <r>
    <x v="1"/>
    <n v="268"/>
    <x v="4"/>
    <x v="28"/>
    <s v="WYE-DELTA"/>
    <s v="13.2 KV"/>
    <x v="5"/>
    <n v="2001559"/>
    <x v="36"/>
    <s v="13.2GRDY/7.6"/>
    <n v="7"/>
  </r>
  <r>
    <x v="1"/>
    <n v="268"/>
    <x v="4"/>
    <x v="28"/>
    <s v="WYE-WYE"/>
    <s v="13.2 KV"/>
    <x v="3"/>
    <n v="2001559"/>
    <x v="36"/>
    <s v="13.2GRDY/7.6"/>
    <n v="1"/>
  </r>
  <r>
    <x v="1"/>
    <n v="268"/>
    <x v="4"/>
    <x v="28"/>
    <s v="WYE-WYE"/>
    <s v="13.2 KV"/>
    <x v="1"/>
    <n v="2001559"/>
    <x v="36"/>
    <s v="13.2GRDY/7.6"/>
    <n v="22"/>
  </r>
  <r>
    <x v="1"/>
    <n v="268"/>
    <x v="4"/>
    <x v="28"/>
    <s v="WYE-WYE"/>
    <s v="13.2 KV"/>
    <x v="5"/>
    <n v="2001559"/>
    <x v="36"/>
    <s v="13.2GRDY/7.6"/>
    <n v="298"/>
  </r>
  <r>
    <x v="1"/>
    <n v="268"/>
    <x v="4"/>
    <x v="28"/>
    <s v="WYE-WYE"/>
    <s v="13.2 KV"/>
    <x v="5"/>
    <n v="2001560"/>
    <x v="37"/>
    <s v="13.2GRDY/7.6"/>
    <n v="13"/>
  </r>
  <r>
    <x v="1"/>
    <n v="268"/>
    <x v="4"/>
    <x v="23"/>
    <s v="SINGLE-PHASE"/>
    <s v="13.2 KV"/>
    <x v="5"/>
    <n v="2001561"/>
    <x v="0"/>
    <s v="13.2GRDY/7.6"/>
    <n v="33"/>
  </r>
  <r>
    <x v="1"/>
    <n v="268"/>
    <x v="4"/>
    <x v="23"/>
    <s v="SINGLE-PHASE"/>
    <s v="13.2 KV"/>
    <x v="5"/>
    <n v="2001562"/>
    <x v="38"/>
    <s v="13.2GRDY/7.6"/>
    <n v="5"/>
  </r>
  <r>
    <x v="1"/>
    <n v="268"/>
    <x v="4"/>
    <x v="23"/>
    <s v="WYE-DELTA"/>
    <s v="13.2 KV"/>
    <x v="1"/>
    <n v="2001561"/>
    <x v="0"/>
    <s v="13.2GRDY/7.6"/>
    <n v="1"/>
  </r>
  <r>
    <x v="1"/>
    <n v="268"/>
    <x v="4"/>
    <x v="23"/>
    <s v="WYE-DELTA"/>
    <s v="13.2 KV"/>
    <x v="5"/>
    <n v="2001561"/>
    <x v="0"/>
    <s v="13.2GRDY/7.6"/>
    <n v="3"/>
  </r>
  <r>
    <x v="1"/>
    <n v="268"/>
    <x v="4"/>
    <x v="23"/>
    <s v="WYE-WYE"/>
    <s v="13.2 KV"/>
    <x v="1"/>
    <n v="2001561"/>
    <x v="0"/>
    <s v="13.2GRDY/7.6"/>
    <n v="15"/>
  </r>
  <r>
    <x v="1"/>
    <n v="268"/>
    <x v="4"/>
    <x v="23"/>
    <s v="WYE-WYE"/>
    <s v="13.2 KV"/>
    <x v="5"/>
    <n v="2001560"/>
    <x v="37"/>
    <s v="13.2GRDY/7.6"/>
    <n v="1"/>
  </r>
  <r>
    <x v="1"/>
    <n v="268"/>
    <x v="4"/>
    <x v="23"/>
    <s v="WYE-WYE"/>
    <s v="13.2 KV"/>
    <x v="5"/>
    <n v="2001561"/>
    <x v="0"/>
    <s v="13.2GRDY/7.6"/>
    <n v="220"/>
  </r>
  <r>
    <x v="1"/>
    <n v="268"/>
    <x v="4"/>
    <x v="23"/>
    <s v="WYE-WYE"/>
    <s v="13.2 KV"/>
    <x v="5"/>
    <n v="2001562"/>
    <x v="38"/>
    <s v="13.2GRDY/7.6"/>
    <n v="10"/>
  </r>
  <r>
    <x v="1"/>
    <n v="268"/>
    <x v="4"/>
    <x v="23"/>
    <s v="WYE-WYE"/>
    <s v="13.2 KV"/>
    <x v="5"/>
    <m/>
    <x v="0"/>
    <s v="13.2GRDY/7.6"/>
    <n v="1"/>
  </r>
  <r>
    <x v="1"/>
    <n v="268"/>
    <x v="4"/>
    <x v="6"/>
    <s v="DELTA-WYE"/>
    <s v="13.2 KV"/>
    <x v="5"/>
    <n v="2001563"/>
    <x v="39"/>
    <s v="13.2GRDY/7.6"/>
    <n v="1"/>
  </r>
  <r>
    <x v="1"/>
    <n v="268"/>
    <x v="4"/>
    <x v="6"/>
    <s v="SINGLE-PHASE"/>
    <s v="13.2 KV"/>
    <x v="5"/>
    <n v="2001563"/>
    <x v="39"/>
    <s v="13.2GRDY/7.6"/>
    <n v="41"/>
  </r>
  <r>
    <x v="1"/>
    <n v="268"/>
    <x v="4"/>
    <x v="6"/>
    <s v="SINGLE-PHASE"/>
    <s v="13.2 KV"/>
    <x v="5"/>
    <n v="2001564"/>
    <x v="40"/>
    <s v="13.2GRDY/7.6"/>
    <n v="6"/>
  </r>
  <r>
    <x v="1"/>
    <n v="268"/>
    <x v="4"/>
    <x v="6"/>
    <s v="WYE-DELTA"/>
    <s v="13.2 KV"/>
    <x v="5"/>
    <n v="2001563"/>
    <x v="39"/>
    <s v="13.2GRDY/7.6"/>
    <n v="3"/>
  </r>
  <r>
    <x v="1"/>
    <n v="268"/>
    <x v="4"/>
    <x v="6"/>
    <s v="WYE-DELTA"/>
    <s v="13.2 KV"/>
    <x v="5"/>
    <n v="2001564"/>
    <x v="40"/>
    <s v="13.2GRDY/7.6"/>
    <n v="2"/>
  </r>
  <r>
    <x v="1"/>
    <n v="268"/>
    <x v="4"/>
    <x v="6"/>
    <s v="WYE-WYE"/>
    <s v="13.2 KV"/>
    <x v="3"/>
    <n v="2001563"/>
    <x v="39"/>
    <s v="13.2GRDY/7.6"/>
    <n v="1"/>
  </r>
  <r>
    <x v="1"/>
    <n v="268"/>
    <x v="4"/>
    <x v="6"/>
    <s v="WYE-WYE"/>
    <s v="13.2 KV"/>
    <x v="1"/>
    <n v="2001563"/>
    <x v="39"/>
    <s v="13.2GRDY/7.6"/>
    <n v="9"/>
  </r>
  <r>
    <x v="1"/>
    <n v="268"/>
    <x v="4"/>
    <x v="6"/>
    <s v="WYE-WYE"/>
    <s v="13.2 KV"/>
    <x v="5"/>
    <n v="2001563"/>
    <x v="39"/>
    <s v="13.2GRDY/7.6"/>
    <n v="205"/>
  </r>
  <r>
    <x v="1"/>
    <n v="268"/>
    <x v="4"/>
    <x v="6"/>
    <s v="WYE-WYE"/>
    <s v="13.2 KV"/>
    <x v="5"/>
    <n v="2001564"/>
    <x v="40"/>
    <s v="13.2GRDY/7.6"/>
    <n v="3"/>
  </r>
  <r>
    <x v="1"/>
    <n v="268"/>
    <x v="4"/>
    <x v="29"/>
    <s v="SINGLE-PHASE"/>
    <s v="13.2 KV"/>
    <x v="5"/>
    <n v="2001565"/>
    <x v="41"/>
    <s v="13.2GRDY/7.6"/>
    <n v="35"/>
  </r>
  <r>
    <x v="1"/>
    <n v="268"/>
    <x v="4"/>
    <x v="29"/>
    <s v="SINGLE-PHASE"/>
    <s v="13.2 KV"/>
    <x v="5"/>
    <n v="2001566"/>
    <x v="42"/>
    <s v="13.2GRDY/7.6"/>
    <n v="15"/>
  </r>
  <r>
    <x v="1"/>
    <n v="268"/>
    <x v="4"/>
    <x v="29"/>
    <s v="WYE-DELTA"/>
    <s v="13.2 KV"/>
    <x v="5"/>
    <n v="2001565"/>
    <x v="41"/>
    <s v="13.2GRDY/7.6"/>
    <n v="2"/>
  </r>
  <r>
    <x v="1"/>
    <n v="268"/>
    <x v="4"/>
    <x v="29"/>
    <s v="WYE-WYE"/>
    <s v="13.2 KV"/>
    <x v="1"/>
    <s v="-"/>
    <x v="0"/>
    <s v="13.2GRDY/7.6"/>
    <n v="2"/>
  </r>
  <r>
    <x v="1"/>
    <n v="268"/>
    <x v="4"/>
    <x v="29"/>
    <s v="WYE-WYE"/>
    <s v="13.2 KV"/>
    <x v="5"/>
    <s v="-"/>
    <x v="0"/>
    <s v="13.2GRDY/7.6"/>
    <n v="4"/>
  </r>
  <r>
    <x v="1"/>
    <n v="268"/>
    <x v="4"/>
    <x v="29"/>
    <s v="WYE-WYE"/>
    <s v="13.2 KV"/>
    <x v="5"/>
    <n v="2001560"/>
    <x v="37"/>
    <s v="13.2GRDY/7.6"/>
    <n v="1"/>
  </r>
  <r>
    <x v="1"/>
    <n v="268"/>
    <x v="4"/>
    <x v="29"/>
    <s v="WYE-WYE"/>
    <s v="13.2 KV"/>
    <x v="5"/>
    <n v="2001565"/>
    <x v="41"/>
    <s v="13.2GRDY/7.6"/>
    <n v="159"/>
  </r>
  <r>
    <x v="1"/>
    <n v="268"/>
    <x v="4"/>
    <x v="29"/>
    <s v="WYE-WYE"/>
    <s v="13.2 KV"/>
    <x v="5"/>
    <n v="2001566"/>
    <x v="42"/>
    <s v="13.2GRDY/7.6"/>
    <n v="17"/>
  </r>
  <r>
    <x v="1"/>
    <n v="268"/>
    <x v="3"/>
    <x v="6"/>
    <s v="WYE-WYE"/>
    <s v="13.2 KV"/>
    <x v="5"/>
    <s v="-"/>
    <x v="0"/>
    <s v="13.2GRDY/7.6"/>
    <n v="2"/>
  </r>
  <r>
    <x v="1"/>
    <n v="271"/>
    <x v="4"/>
    <x v="23"/>
    <s v="WYE-WYE"/>
    <s v="13.2 KV"/>
    <x v="1"/>
    <s v="-"/>
    <x v="0"/>
    <s v="13.2GRDY/7.6"/>
    <n v="1"/>
  </r>
  <r>
    <x v="1"/>
    <n v="271"/>
    <x v="4"/>
    <x v="29"/>
    <s v="WYE-DELTA"/>
    <s v="13.2 KV"/>
    <x v="1"/>
    <s v="-"/>
    <x v="0"/>
    <s v="13.2GRDY/7.6"/>
    <n v="1"/>
  </r>
  <r>
    <x v="1"/>
    <n v="271"/>
    <x v="4"/>
    <x v="29"/>
    <s v="WYE-WYE"/>
    <s v="13.2 KV"/>
    <x v="1"/>
    <s v="-"/>
    <x v="0"/>
    <s v="13.2GRDY/7.6"/>
    <n v="1"/>
  </r>
  <r>
    <x v="1"/>
    <n v="271"/>
    <x v="4"/>
    <x v="29"/>
    <s v="WYE-WYE"/>
    <s v="13.2 KV"/>
    <x v="6"/>
    <s v="-"/>
    <x v="0"/>
    <s v="13.2GRDY/7.6"/>
    <n v="1"/>
  </r>
  <r>
    <x v="1"/>
    <n v="271"/>
    <x v="4"/>
    <x v="29"/>
    <s v="WYE-WYE"/>
    <s v="13.2 KV"/>
    <x v="2"/>
    <s v="-"/>
    <x v="0"/>
    <s v="13.2GRDY/7.6"/>
    <n v="6"/>
  </r>
  <r>
    <x v="1"/>
    <n v="271"/>
    <x v="4"/>
    <x v="30"/>
    <s v="WYE-WYE"/>
    <s v="13.2 KV"/>
    <x v="8"/>
    <s v="-"/>
    <x v="0"/>
    <s v="13.2GRDY/7.6"/>
    <n v="1"/>
  </r>
  <r>
    <x v="1"/>
    <n v="271"/>
    <x v="3"/>
    <x v="6"/>
    <s v="WYE-WYE"/>
    <s v="13.2 KV"/>
    <x v="5"/>
    <s v="-"/>
    <x v="0"/>
    <s v="13.2GRDY/7.6"/>
    <n v="1"/>
  </r>
  <r>
    <x v="1"/>
    <n v="272"/>
    <x v="4"/>
    <x v="23"/>
    <s v="WYE-WYE"/>
    <s v="13.2 KV"/>
    <x v="2"/>
    <n v="2001570"/>
    <x v="0"/>
    <s v="13.2GRDY/7.6"/>
    <n v="2"/>
  </r>
  <r>
    <x v="1"/>
    <n v="272"/>
    <x v="4"/>
    <x v="6"/>
    <s v="WYE-WYE"/>
    <s v="13.2 KV"/>
    <x v="5"/>
    <n v="2001571"/>
    <x v="0"/>
    <s v="13.2GRDY/7.6"/>
    <n v="1"/>
  </r>
  <r>
    <x v="1"/>
    <n v="272"/>
    <x v="4"/>
    <x v="29"/>
    <s v="SINGLE-PHASE"/>
    <s v="13.2 KV"/>
    <x v="2"/>
    <n v="2001572"/>
    <x v="0"/>
    <s v="13.2GRDY/7.6"/>
    <n v="3"/>
  </r>
  <r>
    <x v="1"/>
    <n v="272"/>
    <x v="4"/>
    <x v="29"/>
    <s v="WYE-DELTA"/>
    <s v="13.2 KV"/>
    <x v="1"/>
    <s v="-"/>
    <x v="0"/>
    <s v="13.2GRDY/7.6"/>
    <n v="2"/>
  </r>
  <r>
    <x v="1"/>
    <n v="272"/>
    <x v="4"/>
    <x v="29"/>
    <s v="WYE-DELTA"/>
    <s v="13.2 KV"/>
    <x v="2"/>
    <n v="2001572"/>
    <x v="0"/>
    <s v="13.2GRDY/7.6"/>
    <n v="3"/>
  </r>
  <r>
    <x v="1"/>
    <n v="272"/>
    <x v="4"/>
    <x v="29"/>
    <s v="WYE-WYE"/>
    <s v="13.2 KV"/>
    <x v="1"/>
    <s v="-"/>
    <x v="0"/>
    <s v="13.2GRDY/7.6"/>
    <n v="1"/>
  </r>
  <r>
    <x v="1"/>
    <n v="272"/>
    <x v="4"/>
    <x v="29"/>
    <s v="WYE-WYE"/>
    <s v="13.2 KV"/>
    <x v="2"/>
    <n v="2001572"/>
    <x v="0"/>
    <s v="13.2GRDY/7.6"/>
    <n v="22"/>
  </r>
  <r>
    <x v="1"/>
    <n v="274"/>
    <x v="4"/>
    <x v="29"/>
    <s v="WYE-WYE"/>
    <s v="13.2 KV"/>
    <x v="1"/>
    <s v="-"/>
    <x v="0"/>
    <s v="13.2GRDY/7.6"/>
    <n v="3"/>
  </r>
  <r>
    <x v="1"/>
    <n v="274"/>
    <x v="4"/>
    <x v="29"/>
    <s v="WYE-WYE"/>
    <s v="13.2 KV"/>
    <x v="5"/>
    <s v="-"/>
    <x v="0"/>
    <s v="13.2GRDY/7.6"/>
    <n v="1"/>
  </r>
  <r>
    <x v="1"/>
    <n v="274"/>
    <x v="4"/>
    <x v="29"/>
    <s v="WYE-WYE"/>
    <s v="13.2 KV"/>
    <x v="5"/>
    <n v="2001578"/>
    <x v="0"/>
    <s v="13.2GRDY/7.6"/>
    <n v="2"/>
  </r>
  <r>
    <x v="1"/>
    <n v="275"/>
    <x v="0"/>
    <x v="4"/>
    <s v="SINGLE-PHASE"/>
    <s v="13.2 KV"/>
    <x v="1"/>
    <s v="-"/>
    <x v="0"/>
    <s v="13.2GRDY/7.6"/>
    <n v="1"/>
  </r>
  <r>
    <x v="1"/>
    <n v="275"/>
    <x v="0"/>
    <x v="12"/>
    <s v="SINGLE-PHASE"/>
    <s v="13.2 KV"/>
    <x v="1"/>
    <s v="-"/>
    <x v="0"/>
    <s v="13.2GRDY/7.6"/>
    <n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06">
  <r>
    <s v="TECO"/>
    <x v="0"/>
    <x v="0"/>
    <x v="0"/>
    <s v="N"/>
    <s v="DIST-SEC"/>
    <s v="-"/>
    <x v="0"/>
    <x v="0"/>
    <n v="1"/>
  </r>
  <r>
    <s v="TECO"/>
    <x v="0"/>
    <x v="0"/>
    <x v="1"/>
    <s v="N"/>
    <s v="DIST-SEC"/>
    <s v="-"/>
    <x v="0"/>
    <x v="0"/>
    <n v="5"/>
  </r>
  <r>
    <s v="TECO"/>
    <x v="0"/>
    <x v="1"/>
    <x v="2"/>
    <s v="N"/>
    <s v="DIST-SEC"/>
    <n v="2005687"/>
    <x v="0"/>
    <x v="0"/>
    <n v="1"/>
  </r>
  <r>
    <s v="TECO"/>
    <x v="0"/>
    <x v="2"/>
    <x v="3"/>
    <s v="N"/>
    <s v="DIST-SEC"/>
    <s v="-"/>
    <x v="0"/>
    <x v="0"/>
    <n v="1"/>
  </r>
  <r>
    <s v="TECO"/>
    <x v="0"/>
    <x v="2"/>
    <x v="4"/>
    <s v="N"/>
    <s v="DIST-SEC"/>
    <s v="-"/>
    <x v="0"/>
    <x v="0"/>
    <n v="1"/>
  </r>
  <r>
    <s v="TECO"/>
    <x v="0"/>
    <x v="3"/>
    <x v="3"/>
    <s v="N"/>
    <s v="DIST-SEC"/>
    <s v="-"/>
    <x v="0"/>
    <x v="0"/>
    <n v="80"/>
  </r>
  <r>
    <s v="TECO"/>
    <x v="0"/>
    <x v="3"/>
    <x v="5"/>
    <s v="N"/>
    <s v="DIST-SEC"/>
    <s v="-"/>
    <x v="0"/>
    <x v="0"/>
    <n v="3"/>
  </r>
  <r>
    <s v="TECO"/>
    <x v="0"/>
    <x v="4"/>
    <x v="3"/>
    <s v="N"/>
    <s v="DIST-SEC"/>
    <s v="-"/>
    <x v="0"/>
    <x v="0"/>
    <n v="268"/>
  </r>
  <r>
    <s v="TECO"/>
    <x v="0"/>
    <x v="4"/>
    <x v="3"/>
    <s v="Y"/>
    <s v="DIST-SEC"/>
    <s v="-"/>
    <x v="0"/>
    <x v="0"/>
    <n v="4"/>
  </r>
  <r>
    <s v="TECO"/>
    <x v="0"/>
    <x v="4"/>
    <x v="5"/>
    <s v="N"/>
    <s v="DIST-SEC"/>
    <s v="-"/>
    <x v="0"/>
    <x v="0"/>
    <n v="1"/>
  </r>
  <r>
    <s v="TECO"/>
    <x v="0"/>
    <x v="4"/>
    <x v="1"/>
    <s v="N"/>
    <s v="DIST-SEC"/>
    <s v="-"/>
    <x v="0"/>
    <x v="0"/>
    <n v="1"/>
  </r>
  <r>
    <s v="TECO"/>
    <x v="0"/>
    <x v="4"/>
    <x v="6"/>
    <s v="N"/>
    <s v="DIST-SEC"/>
    <s v="-"/>
    <x v="0"/>
    <x v="0"/>
    <n v="1"/>
  </r>
  <r>
    <s v="TECO"/>
    <x v="0"/>
    <x v="5"/>
    <x v="3"/>
    <s v="N"/>
    <s v="DIST-SEC"/>
    <s v="-"/>
    <x v="0"/>
    <x v="0"/>
    <n v="1271"/>
  </r>
  <r>
    <s v="TECO"/>
    <x v="0"/>
    <x v="5"/>
    <x v="3"/>
    <s v="Y"/>
    <s v="DIST-SEC"/>
    <s v="-"/>
    <x v="0"/>
    <x v="0"/>
    <n v="14"/>
  </r>
  <r>
    <s v="TECO"/>
    <x v="0"/>
    <x v="5"/>
    <x v="3"/>
    <m/>
    <s v="DIST-SEC"/>
    <s v="-"/>
    <x v="0"/>
    <x v="0"/>
    <n v="3"/>
  </r>
  <r>
    <s v="TECO"/>
    <x v="0"/>
    <x v="6"/>
    <x v="3"/>
    <s v="N"/>
    <s v="DIST-SEC"/>
    <s v="-"/>
    <x v="0"/>
    <x v="0"/>
    <n v="16"/>
  </r>
  <r>
    <s v="TECO"/>
    <x v="0"/>
    <x v="6"/>
    <x v="3"/>
    <s v="N"/>
    <s v="DIST-SEC"/>
    <n v="2002869"/>
    <x v="1"/>
    <x v="0"/>
    <n v="6"/>
  </r>
  <r>
    <s v="TECO"/>
    <x v="0"/>
    <x v="6"/>
    <x v="3"/>
    <s v="N"/>
    <s v="DIST-SEC"/>
    <n v="2002877"/>
    <x v="0"/>
    <x v="0"/>
    <n v="1"/>
  </r>
  <r>
    <s v="TECO"/>
    <x v="0"/>
    <x v="6"/>
    <x v="1"/>
    <s v="N"/>
    <s v="DIST-SEC"/>
    <s v="-"/>
    <x v="0"/>
    <x v="0"/>
    <n v="1"/>
  </r>
  <r>
    <s v="TECO"/>
    <x v="0"/>
    <x v="7"/>
    <x v="3"/>
    <s v="N"/>
    <s v="DIST-SEC"/>
    <s v="-"/>
    <x v="0"/>
    <x v="0"/>
    <n v="1"/>
  </r>
  <r>
    <s v="TECO"/>
    <x v="0"/>
    <x v="7"/>
    <x v="3"/>
    <s v="N"/>
    <s v="DIST-SEC"/>
    <n v="2002855"/>
    <x v="0"/>
    <x v="0"/>
    <n v="1"/>
  </r>
  <r>
    <s v="TECO"/>
    <x v="0"/>
    <x v="7"/>
    <x v="3"/>
    <s v="N"/>
    <s v="DIST-SEC"/>
    <n v="2002856"/>
    <x v="0"/>
    <x v="0"/>
    <n v="2"/>
  </r>
  <r>
    <s v="TECO"/>
    <x v="0"/>
    <x v="7"/>
    <x v="3"/>
    <s v="N"/>
    <s v="DIST-SEC"/>
    <n v="2002872"/>
    <x v="0"/>
    <x v="0"/>
    <n v="1"/>
  </r>
  <r>
    <s v="TECO"/>
    <x v="0"/>
    <x v="7"/>
    <x v="3"/>
    <s v="N"/>
    <s v="DIST-SEC"/>
    <n v="2002874"/>
    <x v="0"/>
    <x v="0"/>
    <n v="1"/>
  </r>
  <r>
    <s v="TECO"/>
    <x v="0"/>
    <x v="7"/>
    <x v="3"/>
    <s v="N"/>
    <s v="DIST-SEC"/>
    <n v="2002877"/>
    <x v="0"/>
    <x v="0"/>
    <n v="3"/>
  </r>
  <r>
    <s v="TECO"/>
    <x v="0"/>
    <x v="8"/>
    <x v="3"/>
    <s v="N"/>
    <s v="DIST-SEC"/>
    <n v="2002855"/>
    <x v="0"/>
    <x v="0"/>
    <n v="1"/>
  </r>
  <r>
    <s v="TECO"/>
    <x v="0"/>
    <x v="9"/>
    <x v="3"/>
    <s v="N"/>
    <s v="DIST-SEC"/>
    <n v="2002874"/>
    <x v="0"/>
    <x v="0"/>
    <n v="3"/>
  </r>
  <r>
    <s v="TECO"/>
    <x v="0"/>
    <x v="10"/>
    <x v="3"/>
    <s v="N"/>
    <s v="DIST-SEC"/>
    <n v="2002884"/>
    <x v="0"/>
    <x v="0"/>
    <n v="1"/>
  </r>
  <r>
    <s v="TECO"/>
    <x v="0"/>
    <x v="11"/>
    <x v="3"/>
    <s v="N"/>
    <s v="DIST-SEC"/>
    <s v="-"/>
    <x v="0"/>
    <x v="0"/>
    <n v="1"/>
  </r>
  <r>
    <s v="TECO"/>
    <x v="0"/>
    <x v="12"/>
    <x v="3"/>
    <s v="N"/>
    <s v="DIST-SEC"/>
    <s v="-"/>
    <x v="0"/>
    <x v="0"/>
    <n v="5"/>
  </r>
  <r>
    <s v="TECO"/>
    <x v="1"/>
    <x v="3"/>
    <x v="3"/>
    <s v="N"/>
    <s v="DIST-SEC"/>
    <s v="-"/>
    <x v="0"/>
    <x v="0"/>
    <n v="5"/>
  </r>
  <r>
    <s v="TECO"/>
    <x v="1"/>
    <x v="5"/>
    <x v="3"/>
    <s v="N"/>
    <s v="DIST-SEC"/>
    <s v="-"/>
    <x v="0"/>
    <x v="0"/>
    <n v="12"/>
  </r>
  <r>
    <s v="TECO"/>
    <x v="2"/>
    <x v="3"/>
    <x v="3"/>
    <s v="N"/>
    <s v="DIST-SEC"/>
    <n v="2002845"/>
    <x v="0"/>
    <x v="0"/>
    <n v="5"/>
  </r>
  <r>
    <s v="TECO"/>
    <x v="2"/>
    <x v="3"/>
    <x v="1"/>
    <s v="N"/>
    <s v="DIST-SEC"/>
    <s v="-"/>
    <x v="0"/>
    <x v="0"/>
    <n v="3"/>
  </r>
  <r>
    <s v="TECO"/>
    <x v="2"/>
    <x v="4"/>
    <x v="7"/>
    <s v="N"/>
    <s v="DIST-SEC"/>
    <n v="2123490"/>
    <x v="0"/>
    <x v="0"/>
    <n v="20"/>
  </r>
  <r>
    <s v="TECO"/>
    <x v="2"/>
    <x v="4"/>
    <x v="1"/>
    <s v="N"/>
    <s v="DIST-SEC"/>
    <n v="2002847"/>
    <x v="2"/>
    <x v="0"/>
    <n v="16"/>
  </r>
  <r>
    <s v="TECO"/>
    <x v="2"/>
    <x v="4"/>
    <x v="1"/>
    <s v="N"/>
    <s v="DIST-SEC"/>
    <n v="2002863"/>
    <x v="0"/>
    <x v="0"/>
    <n v="8"/>
  </r>
  <r>
    <s v="TECO"/>
    <x v="2"/>
    <x v="5"/>
    <x v="7"/>
    <s v="N"/>
    <s v="DIST-SEC"/>
    <n v="2112349"/>
    <x v="3"/>
    <x v="0"/>
    <n v="90"/>
  </r>
  <r>
    <s v="TECO"/>
    <x v="2"/>
    <x v="5"/>
    <x v="1"/>
    <s v="N"/>
    <s v="DIST-SEC"/>
    <s v="-"/>
    <x v="0"/>
    <x v="0"/>
    <n v="13"/>
  </r>
  <r>
    <s v="TECO"/>
    <x v="2"/>
    <x v="5"/>
    <x v="1"/>
    <s v="N"/>
    <s v="DIST-SEC"/>
    <n v="2002834"/>
    <x v="4"/>
    <x v="0"/>
    <n v="1602"/>
  </r>
  <r>
    <s v="TECO"/>
    <x v="2"/>
    <x v="5"/>
    <x v="1"/>
    <s v="N"/>
    <s v="DIST-SEC"/>
    <n v="2002835"/>
    <x v="5"/>
    <x v="0"/>
    <n v="142"/>
  </r>
  <r>
    <s v="TECO"/>
    <x v="2"/>
    <x v="5"/>
    <x v="1"/>
    <s v="N"/>
    <s v="DIST-SEC"/>
    <n v="2002860"/>
    <x v="0"/>
    <x v="0"/>
    <n v="1"/>
  </r>
  <r>
    <s v="TECO"/>
    <x v="2"/>
    <x v="5"/>
    <x v="1"/>
    <s v="N"/>
    <s v="DIST-SEC"/>
    <n v="2002866"/>
    <x v="0"/>
    <x v="0"/>
    <n v="4"/>
  </r>
  <r>
    <s v="TECO"/>
    <x v="2"/>
    <x v="5"/>
    <x v="1"/>
    <m/>
    <s v="DIST-SEC"/>
    <n v="2002834"/>
    <x v="4"/>
    <x v="0"/>
    <n v="2"/>
  </r>
  <r>
    <s v="TECO"/>
    <x v="2"/>
    <x v="5"/>
    <x v="6"/>
    <s v="N"/>
    <s v="DIST-SEC"/>
    <s v="-"/>
    <x v="0"/>
    <x v="0"/>
    <n v="1"/>
  </r>
  <r>
    <s v="TECO"/>
    <x v="2"/>
    <x v="5"/>
    <x v="6"/>
    <s v="N"/>
    <s v="DIST-SEC"/>
    <n v="2002834"/>
    <x v="4"/>
    <x v="0"/>
    <n v="8"/>
  </r>
  <r>
    <s v="TECO"/>
    <x v="2"/>
    <x v="5"/>
    <x v="6"/>
    <s v="N"/>
    <s v="DIST-SEC"/>
    <n v="2002835"/>
    <x v="5"/>
    <x v="0"/>
    <n v="1"/>
  </r>
  <r>
    <s v="TECO"/>
    <x v="2"/>
    <x v="6"/>
    <x v="0"/>
    <s v="N"/>
    <s v="DIST-SEC"/>
    <n v="2002863"/>
    <x v="0"/>
    <x v="0"/>
    <n v="3"/>
  </r>
  <r>
    <s v="TECO"/>
    <x v="2"/>
    <x v="6"/>
    <x v="8"/>
    <s v="N"/>
    <s v="DIST-SEC"/>
    <s v="-"/>
    <x v="0"/>
    <x v="0"/>
    <n v="1"/>
  </r>
  <r>
    <s v="TECO"/>
    <x v="2"/>
    <x v="6"/>
    <x v="3"/>
    <s v="N"/>
    <s v="DIST-SEC"/>
    <n v="2002869"/>
    <x v="1"/>
    <x v="0"/>
    <n v="4"/>
  </r>
  <r>
    <s v="TECO"/>
    <x v="2"/>
    <x v="6"/>
    <x v="7"/>
    <s v="N"/>
    <s v="DIST-SEC"/>
    <n v="2112348"/>
    <x v="6"/>
    <x v="0"/>
    <n v="24"/>
  </r>
  <r>
    <s v="TECO"/>
    <x v="2"/>
    <x v="6"/>
    <x v="1"/>
    <s v="N"/>
    <s v="DIST-SEC"/>
    <n v="2002835"/>
    <x v="5"/>
    <x v="0"/>
    <n v="302"/>
  </r>
  <r>
    <s v="TECO"/>
    <x v="2"/>
    <x v="6"/>
    <x v="1"/>
    <s v="N"/>
    <s v="DIST-SEC"/>
    <n v="2002859"/>
    <x v="5"/>
    <x v="0"/>
    <n v="1"/>
  </r>
  <r>
    <s v="TECO"/>
    <x v="2"/>
    <x v="6"/>
    <x v="1"/>
    <s v="N"/>
    <s v="DIST-SEC"/>
    <n v="2002863"/>
    <x v="0"/>
    <x v="0"/>
    <n v="1656"/>
  </r>
  <r>
    <s v="TECO"/>
    <x v="2"/>
    <x v="6"/>
    <x v="1"/>
    <s v="N"/>
    <s v="DIST-SEC"/>
    <n v="2002866"/>
    <x v="0"/>
    <x v="0"/>
    <n v="1"/>
  </r>
  <r>
    <s v="TECO"/>
    <x v="2"/>
    <x v="6"/>
    <x v="1"/>
    <s v="N"/>
    <s v="DIST-SEC"/>
    <n v="2002871"/>
    <x v="7"/>
    <x v="0"/>
    <n v="4"/>
  </r>
  <r>
    <s v="TECO"/>
    <x v="2"/>
    <x v="6"/>
    <x v="1"/>
    <s v="N"/>
    <s v="DIST-SEC"/>
    <n v="2003117"/>
    <x v="8"/>
    <x v="0"/>
    <n v="17"/>
  </r>
  <r>
    <s v="TECO"/>
    <x v="2"/>
    <x v="6"/>
    <x v="1"/>
    <s v="Y"/>
    <s v="DIST-SEC"/>
    <n v="2002863"/>
    <x v="0"/>
    <x v="0"/>
    <n v="3"/>
  </r>
  <r>
    <s v="TECO"/>
    <x v="2"/>
    <x v="6"/>
    <x v="6"/>
    <s v="N"/>
    <s v="DIST-SEC"/>
    <n v="2002835"/>
    <x v="5"/>
    <x v="0"/>
    <n v="5"/>
  </r>
  <r>
    <s v="TECO"/>
    <x v="2"/>
    <x v="6"/>
    <x v="6"/>
    <s v="N"/>
    <s v="DIST-SEC"/>
    <n v="2002863"/>
    <x v="0"/>
    <x v="0"/>
    <n v="54"/>
  </r>
  <r>
    <s v="TECO"/>
    <x v="2"/>
    <x v="6"/>
    <x v="6"/>
    <s v="N"/>
    <s v="DIST-SEC"/>
    <n v="2112348"/>
    <x v="6"/>
    <x v="0"/>
    <n v="1"/>
  </r>
  <r>
    <s v="TECO"/>
    <x v="2"/>
    <x v="13"/>
    <x v="7"/>
    <s v="N"/>
    <s v="DIST-SEC"/>
    <n v="2124960"/>
    <x v="9"/>
    <x v="0"/>
    <n v="2"/>
  </r>
  <r>
    <s v="TECO"/>
    <x v="2"/>
    <x v="7"/>
    <x v="3"/>
    <s v="N"/>
    <s v="DIST-SEC"/>
    <n v="2003117"/>
    <x v="8"/>
    <x v="0"/>
    <n v="1"/>
  </r>
  <r>
    <s v="TECO"/>
    <x v="2"/>
    <x v="7"/>
    <x v="1"/>
    <s v="N"/>
    <s v="DIST-SEC"/>
    <n v="2002866"/>
    <x v="0"/>
    <x v="0"/>
    <n v="263"/>
  </r>
  <r>
    <s v="TECO"/>
    <x v="2"/>
    <x v="7"/>
    <x v="1"/>
    <s v="N"/>
    <s v="DIST-SEC"/>
    <n v="2003117"/>
    <x v="8"/>
    <x v="0"/>
    <n v="48"/>
  </r>
  <r>
    <s v="TECO"/>
    <x v="2"/>
    <x v="7"/>
    <x v="6"/>
    <s v="N"/>
    <s v="DIST-SEC"/>
    <n v="2002866"/>
    <x v="0"/>
    <x v="0"/>
    <n v="6"/>
  </r>
  <r>
    <s v="TECO"/>
    <x v="2"/>
    <x v="7"/>
    <x v="6"/>
    <s v="N"/>
    <s v="DIST-SEC"/>
    <n v="2003117"/>
    <x v="8"/>
    <x v="0"/>
    <n v="1"/>
  </r>
  <r>
    <s v="TECO"/>
    <x v="2"/>
    <x v="7"/>
    <x v="6"/>
    <m/>
    <s v="DIST-SEC"/>
    <n v="2002866"/>
    <x v="0"/>
    <x v="0"/>
    <n v="1"/>
  </r>
  <r>
    <s v="TECO"/>
    <x v="2"/>
    <x v="9"/>
    <x v="1"/>
    <s v="N"/>
    <s v="DIST-SEC"/>
    <s v="-"/>
    <x v="0"/>
    <x v="0"/>
    <n v="11"/>
  </r>
  <r>
    <s v="TECO"/>
    <x v="2"/>
    <x v="9"/>
    <x v="1"/>
    <s v="N"/>
    <s v="DIST-SEC"/>
    <n v="2002871"/>
    <x v="7"/>
    <x v="0"/>
    <n v="33"/>
  </r>
  <r>
    <s v="TECO"/>
    <x v="2"/>
    <x v="9"/>
    <x v="6"/>
    <s v="N"/>
    <s v="DIST-SEC"/>
    <n v="2002871"/>
    <x v="7"/>
    <x v="0"/>
    <n v="1"/>
  </r>
  <r>
    <s v="TECO"/>
    <x v="2"/>
    <x v="10"/>
    <x v="1"/>
    <s v="N"/>
    <s v="DIST-SEC"/>
    <s v="-"/>
    <x v="0"/>
    <x v="0"/>
    <n v="13"/>
  </r>
  <r>
    <s v="TECO"/>
    <x v="2"/>
    <x v="14"/>
    <x v="1"/>
    <s v="N"/>
    <s v="DIST-SEC"/>
    <s v="-"/>
    <x v="0"/>
    <x v="0"/>
    <n v="8"/>
  </r>
  <r>
    <s v="TECO"/>
    <x v="2"/>
    <x v="15"/>
    <x v="1"/>
    <s v="N"/>
    <s v="DIST-SEC"/>
    <s v="-"/>
    <x v="0"/>
    <x v="0"/>
    <n v="7"/>
  </r>
  <r>
    <s v="TECO"/>
    <x v="2"/>
    <x v="12"/>
    <x v="3"/>
    <s v="N"/>
    <s v="DIST-SEC"/>
    <s v="-"/>
    <x v="0"/>
    <x v="0"/>
    <n v="1"/>
  </r>
  <r>
    <s v="TECO"/>
    <x v="3"/>
    <x v="3"/>
    <x v="3"/>
    <s v="N"/>
    <s v="DIST-SEC"/>
    <s v="-"/>
    <x v="0"/>
    <x v="0"/>
    <n v="1"/>
  </r>
  <r>
    <s v="TECO"/>
    <x v="3"/>
    <x v="3"/>
    <x v="3"/>
    <s v="N"/>
    <s v="DIST-SEC"/>
    <n v="2002846"/>
    <x v="0"/>
    <x v="0"/>
    <n v="6"/>
  </r>
  <r>
    <s v="TECO"/>
    <x v="3"/>
    <x v="3"/>
    <x v="1"/>
    <s v="N"/>
    <s v="DIST-SEC"/>
    <s v="-"/>
    <x v="0"/>
    <x v="0"/>
    <n v="7"/>
  </r>
  <r>
    <s v="TECO"/>
    <x v="3"/>
    <x v="3"/>
    <x v="1"/>
    <s v="N"/>
    <s v="DIST-SEC"/>
    <n v="2002857"/>
    <x v="0"/>
    <x v="0"/>
    <n v="4"/>
  </r>
  <r>
    <s v="TECO"/>
    <x v="3"/>
    <x v="4"/>
    <x v="1"/>
    <s v="N"/>
    <s v="DIST-SEC"/>
    <n v="2002828"/>
    <x v="0"/>
    <x v="0"/>
    <n v="152"/>
  </r>
  <r>
    <s v="TECO"/>
    <x v="3"/>
    <x v="4"/>
    <x v="1"/>
    <s v="N"/>
    <s v="DIST-SEC"/>
    <n v="2002847"/>
    <x v="2"/>
    <x v="0"/>
    <n v="48"/>
  </r>
  <r>
    <s v="TECO"/>
    <x v="3"/>
    <x v="4"/>
    <x v="1"/>
    <s v="N"/>
    <s v="DIST-SEC"/>
    <n v="2002857"/>
    <x v="0"/>
    <x v="0"/>
    <n v="7331"/>
  </r>
  <r>
    <s v="TECO"/>
    <x v="3"/>
    <x v="4"/>
    <x v="1"/>
    <s v="N"/>
    <s v="DIST-SEC"/>
    <n v="2002858"/>
    <x v="10"/>
    <x v="0"/>
    <n v="8"/>
  </r>
  <r>
    <s v="TECO"/>
    <x v="3"/>
    <x v="4"/>
    <x v="1"/>
    <s v="Y"/>
    <s v="DIST-SEC"/>
    <n v="2002857"/>
    <x v="0"/>
    <x v="0"/>
    <n v="5"/>
  </r>
  <r>
    <s v="TECO"/>
    <x v="3"/>
    <x v="4"/>
    <x v="1"/>
    <m/>
    <s v="DIST-SEC"/>
    <n v="2002857"/>
    <x v="0"/>
    <x v="0"/>
    <n v="3"/>
  </r>
  <r>
    <s v="TECO"/>
    <x v="3"/>
    <x v="4"/>
    <x v="6"/>
    <s v="N"/>
    <s v="DIST-SEC"/>
    <n v="2002828"/>
    <x v="0"/>
    <x v="0"/>
    <n v="1"/>
  </r>
  <r>
    <s v="TECO"/>
    <x v="3"/>
    <x v="4"/>
    <x v="6"/>
    <s v="N"/>
    <s v="DIST-SEC"/>
    <n v="2002857"/>
    <x v="0"/>
    <x v="0"/>
    <n v="40"/>
  </r>
  <r>
    <s v="TECO"/>
    <x v="3"/>
    <x v="5"/>
    <x v="0"/>
    <s v="N"/>
    <s v="DIST-SEC"/>
    <n v="2002858"/>
    <x v="10"/>
    <x v="0"/>
    <n v="1"/>
  </r>
  <r>
    <s v="TECO"/>
    <x v="3"/>
    <x v="5"/>
    <x v="3"/>
    <s v="N"/>
    <s v="DIST-SEC"/>
    <n v="2002858"/>
    <x v="10"/>
    <x v="0"/>
    <n v="1"/>
  </r>
  <r>
    <s v="TECO"/>
    <x v="3"/>
    <x v="5"/>
    <x v="3"/>
    <s v="N"/>
    <s v="DIST-SEC"/>
    <n v="2002895"/>
    <x v="0"/>
    <x v="0"/>
    <n v="42"/>
  </r>
  <r>
    <s v="TECO"/>
    <x v="3"/>
    <x v="5"/>
    <x v="1"/>
    <s v="N"/>
    <s v="DIST-SEC"/>
    <n v="2002826"/>
    <x v="0"/>
    <x v="0"/>
    <n v="49"/>
  </r>
  <r>
    <s v="TECO"/>
    <x v="3"/>
    <x v="5"/>
    <x v="1"/>
    <s v="N"/>
    <s v="DIST-SEC"/>
    <n v="2002827"/>
    <x v="0"/>
    <x v="0"/>
    <n v="1"/>
  </r>
  <r>
    <s v="TECO"/>
    <x v="3"/>
    <x v="5"/>
    <x v="1"/>
    <s v="N"/>
    <s v="DIST-SEC"/>
    <n v="2002857"/>
    <x v="0"/>
    <x v="0"/>
    <n v="1"/>
  </r>
  <r>
    <s v="TECO"/>
    <x v="3"/>
    <x v="5"/>
    <x v="1"/>
    <s v="N"/>
    <s v="DIST-SEC"/>
    <n v="2002858"/>
    <x v="10"/>
    <x v="0"/>
    <n v="5597"/>
  </r>
  <r>
    <s v="TECO"/>
    <x v="3"/>
    <x v="5"/>
    <x v="1"/>
    <s v="N"/>
    <s v="DIST-SEC"/>
    <n v="2002859"/>
    <x v="5"/>
    <x v="0"/>
    <n v="1"/>
  </r>
  <r>
    <s v="TECO"/>
    <x v="3"/>
    <x v="5"/>
    <x v="1"/>
    <m/>
    <s v="DIST-SEC"/>
    <n v="2002858"/>
    <x v="10"/>
    <x v="0"/>
    <n v="5"/>
  </r>
  <r>
    <s v="TECO"/>
    <x v="3"/>
    <x v="5"/>
    <x v="6"/>
    <s v="N"/>
    <s v="DIST-SEC"/>
    <s v="-"/>
    <x v="0"/>
    <x v="0"/>
    <n v="1"/>
  </r>
  <r>
    <s v="TECO"/>
    <x v="3"/>
    <x v="5"/>
    <x v="6"/>
    <s v="N"/>
    <s v="DIST-SEC"/>
    <n v="2002858"/>
    <x v="10"/>
    <x v="0"/>
    <n v="100"/>
  </r>
  <r>
    <s v="TECO"/>
    <x v="3"/>
    <x v="6"/>
    <x v="0"/>
    <s v="N"/>
    <s v="DIST-SEC"/>
    <n v="2002863"/>
    <x v="0"/>
    <x v="0"/>
    <n v="1"/>
  </r>
  <r>
    <s v="TECO"/>
    <x v="3"/>
    <x v="6"/>
    <x v="1"/>
    <s v="N"/>
    <s v="DIST-SEC"/>
    <n v="2002863"/>
    <x v="0"/>
    <x v="0"/>
    <n v="213"/>
  </r>
  <r>
    <s v="TECO"/>
    <x v="3"/>
    <x v="6"/>
    <x v="6"/>
    <s v="N"/>
    <s v="DIST-SEC"/>
    <n v="2002863"/>
    <x v="0"/>
    <x v="0"/>
    <n v="5"/>
  </r>
  <r>
    <s v="TECO"/>
    <x v="3"/>
    <x v="7"/>
    <x v="1"/>
    <s v="N"/>
    <s v="DIST-SEC"/>
    <n v="2002866"/>
    <x v="0"/>
    <x v="0"/>
    <n v="27"/>
  </r>
  <r>
    <s v="TECO"/>
    <x v="3"/>
    <x v="9"/>
    <x v="1"/>
    <s v="N"/>
    <s v="DIST-SEC"/>
    <s v="-"/>
    <x v="0"/>
    <x v="0"/>
    <n v="26"/>
  </r>
  <r>
    <s v="TECO"/>
    <x v="3"/>
    <x v="10"/>
    <x v="1"/>
    <s v="N"/>
    <s v="DIST-SEC"/>
    <s v="-"/>
    <x v="0"/>
    <x v="0"/>
    <n v="14"/>
  </r>
  <r>
    <s v="TECO"/>
    <x v="3"/>
    <x v="14"/>
    <x v="1"/>
    <s v="N"/>
    <s v="DIST-SEC"/>
    <s v="-"/>
    <x v="0"/>
    <x v="0"/>
    <n v="5"/>
  </r>
  <r>
    <s v="TECO"/>
    <x v="4"/>
    <x v="2"/>
    <x v="1"/>
    <s v="N"/>
    <s v="DIST-SEC"/>
    <n v="2002836"/>
    <x v="11"/>
    <x v="0"/>
    <n v="2"/>
  </r>
  <r>
    <s v="TECO"/>
    <x v="4"/>
    <x v="3"/>
    <x v="1"/>
    <s v="N"/>
    <s v="DIST-SEC"/>
    <s v="-"/>
    <x v="0"/>
    <x v="0"/>
    <n v="12"/>
  </r>
  <r>
    <s v="TECO"/>
    <x v="4"/>
    <x v="4"/>
    <x v="3"/>
    <s v="N"/>
    <s v="DIST-SEC"/>
    <s v="-"/>
    <x v="0"/>
    <x v="0"/>
    <n v="4"/>
  </r>
  <r>
    <s v="TECO"/>
    <x v="4"/>
    <x v="4"/>
    <x v="3"/>
    <s v="N"/>
    <s v="DIST-SEC"/>
    <n v="2002849"/>
    <x v="12"/>
    <x v="0"/>
    <n v="126"/>
  </r>
  <r>
    <s v="TECO"/>
    <x v="4"/>
    <x v="4"/>
    <x v="1"/>
    <s v="N"/>
    <s v="DIST-SEC"/>
    <n v="2002847"/>
    <x v="2"/>
    <x v="0"/>
    <n v="37"/>
  </r>
  <r>
    <s v="TECO"/>
    <x v="4"/>
    <x v="4"/>
    <x v="1"/>
    <s v="N"/>
    <s v="DIST-SEC"/>
    <n v="2002860"/>
    <x v="0"/>
    <x v="0"/>
    <n v="3"/>
  </r>
  <r>
    <s v="TECO"/>
    <x v="4"/>
    <x v="4"/>
    <x v="6"/>
    <s v="N"/>
    <s v="DIST-SEC"/>
    <n v="2002847"/>
    <x v="2"/>
    <x v="0"/>
    <n v="1"/>
  </r>
  <r>
    <s v="TECO"/>
    <x v="4"/>
    <x v="4"/>
    <x v="6"/>
    <s v="N"/>
    <s v="DIST-SEC"/>
    <n v="2002849"/>
    <x v="12"/>
    <x v="0"/>
    <n v="4"/>
  </r>
  <r>
    <s v="TECO"/>
    <x v="4"/>
    <x v="5"/>
    <x v="0"/>
    <s v="N"/>
    <s v="DIST-SEC"/>
    <n v="2002860"/>
    <x v="0"/>
    <x v="0"/>
    <n v="1"/>
  </r>
  <r>
    <s v="TECO"/>
    <x v="4"/>
    <x v="5"/>
    <x v="3"/>
    <s v="N"/>
    <s v="DIST-SEC"/>
    <s v="-"/>
    <x v="0"/>
    <x v="0"/>
    <n v="1"/>
  </r>
  <r>
    <s v="TECO"/>
    <x v="4"/>
    <x v="5"/>
    <x v="3"/>
    <s v="N"/>
    <s v="DIST-SEC"/>
    <n v="2002862"/>
    <x v="0"/>
    <x v="0"/>
    <n v="291"/>
  </r>
  <r>
    <s v="TECO"/>
    <x v="4"/>
    <x v="5"/>
    <x v="3"/>
    <s v="N"/>
    <s v="DIST-SEC"/>
    <n v="2113986"/>
    <x v="0"/>
    <x v="0"/>
    <n v="200"/>
  </r>
  <r>
    <s v="TECO"/>
    <x v="4"/>
    <x v="5"/>
    <x v="3"/>
    <s v="N"/>
    <s v="DIST-SEC"/>
    <m/>
    <x v="0"/>
    <x v="0"/>
    <n v="29"/>
  </r>
  <r>
    <s v="TECO"/>
    <x v="4"/>
    <x v="5"/>
    <x v="3"/>
    <s v="Y"/>
    <s v="DIST-SEC"/>
    <n v="2002862"/>
    <x v="0"/>
    <x v="0"/>
    <n v="3"/>
  </r>
  <r>
    <s v="TECO"/>
    <x v="4"/>
    <x v="5"/>
    <x v="1"/>
    <s v="N"/>
    <s v="DIST-SEC"/>
    <n v="2002847"/>
    <x v="2"/>
    <x v="0"/>
    <n v="1"/>
  </r>
  <r>
    <s v="TECO"/>
    <x v="4"/>
    <x v="5"/>
    <x v="1"/>
    <s v="N"/>
    <s v="DIST-SEC"/>
    <n v="2002860"/>
    <x v="0"/>
    <x v="0"/>
    <n v="2568"/>
  </r>
  <r>
    <s v="TECO"/>
    <x v="4"/>
    <x v="5"/>
    <x v="1"/>
    <s v="N"/>
    <s v="DIST-SEC"/>
    <n v="2002863"/>
    <x v="0"/>
    <x v="0"/>
    <n v="1"/>
  </r>
  <r>
    <s v="TECO"/>
    <x v="4"/>
    <x v="5"/>
    <x v="1"/>
    <s v="Y"/>
    <s v="DIST-SEC"/>
    <n v="2002860"/>
    <x v="0"/>
    <x v="0"/>
    <n v="5"/>
  </r>
  <r>
    <s v="TECO"/>
    <x v="4"/>
    <x v="5"/>
    <x v="1"/>
    <m/>
    <s v="DIST-SEC"/>
    <n v="2002860"/>
    <x v="0"/>
    <x v="0"/>
    <n v="1"/>
  </r>
  <r>
    <s v="TECO"/>
    <x v="4"/>
    <x v="5"/>
    <x v="6"/>
    <s v="N"/>
    <s v="DIST-SEC"/>
    <n v="2002860"/>
    <x v="0"/>
    <x v="0"/>
    <n v="18"/>
  </r>
  <r>
    <s v="TECO"/>
    <x v="4"/>
    <x v="5"/>
    <x v="6"/>
    <s v="N"/>
    <s v="DIST-SEC"/>
    <n v="2002862"/>
    <x v="0"/>
    <x v="0"/>
    <n v="19"/>
  </r>
  <r>
    <s v="TECO"/>
    <x v="4"/>
    <x v="5"/>
    <x v="6"/>
    <s v="N"/>
    <s v="DIST-SEC"/>
    <n v="2113986"/>
    <x v="0"/>
    <x v="0"/>
    <n v="4"/>
  </r>
  <r>
    <s v="TECO"/>
    <x v="4"/>
    <x v="6"/>
    <x v="3"/>
    <s v="N"/>
    <s v="DIST-SEC"/>
    <n v="2002869"/>
    <x v="1"/>
    <x v="0"/>
    <n v="4"/>
  </r>
  <r>
    <s v="TECO"/>
    <x v="4"/>
    <x v="6"/>
    <x v="1"/>
    <s v="N"/>
    <s v="DIST-SEC"/>
    <n v="2002863"/>
    <x v="0"/>
    <x v="0"/>
    <n v="40"/>
  </r>
  <r>
    <s v="TECO"/>
    <x v="4"/>
    <x v="6"/>
    <x v="6"/>
    <s v="N"/>
    <s v="DIST-SEC"/>
    <n v="2002863"/>
    <x v="0"/>
    <x v="0"/>
    <n v="3"/>
  </r>
  <r>
    <s v="TECO"/>
    <x v="4"/>
    <x v="7"/>
    <x v="1"/>
    <s v="N"/>
    <s v="DIST-SEC"/>
    <n v="2002866"/>
    <x v="0"/>
    <x v="0"/>
    <n v="5"/>
  </r>
  <r>
    <s v="TECO"/>
    <x v="4"/>
    <x v="10"/>
    <x v="1"/>
    <s v="N"/>
    <s v="DIST-SEC"/>
    <s v="-"/>
    <x v="0"/>
    <x v="0"/>
    <n v="1"/>
  </r>
  <r>
    <s v="TECO"/>
    <x v="5"/>
    <x v="16"/>
    <x v="1"/>
    <s v="N"/>
    <s v="DIST-SEC"/>
    <s v="-"/>
    <x v="0"/>
    <x v="0"/>
    <n v="1"/>
  </r>
  <r>
    <s v="TECO"/>
    <x v="5"/>
    <x v="2"/>
    <x v="1"/>
    <s v="N"/>
    <s v="DIST-SEC"/>
    <n v="2002836"/>
    <x v="11"/>
    <x v="0"/>
    <n v="52"/>
  </r>
  <r>
    <s v="TECO"/>
    <x v="5"/>
    <x v="2"/>
    <x v="1"/>
    <s v="N"/>
    <s v="DIST-SEC"/>
    <n v="2002837"/>
    <x v="0"/>
    <x v="0"/>
    <n v="12"/>
  </r>
  <r>
    <s v="TECO"/>
    <x v="5"/>
    <x v="2"/>
    <x v="1"/>
    <s v="N"/>
    <s v="DIST-SEC"/>
    <n v="2002842"/>
    <x v="0"/>
    <x v="0"/>
    <n v="2"/>
  </r>
  <r>
    <s v="TECO"/>
    <x v="5"/>
    <x v="2"/>
    <x v="1"/>
    <s v="N"/>
    <s v="DIST-SEC"/>
    <n v="2002847"/>
    <x v="2"/>
    <x v="0"/>
    <n v="1"/>
  </r>
  <r>
    <s v="TECO"/>
    <x v="5"/>
    <x v="2"/>
    <x v="6"/>
    <s v="N"/>
    <s v="DIST-SEC"/>
    <n v="2002836"/>
    <x v="11"/>
    <x v="0"/>
    <n v="1"/>
  </r>
  <r>
    <s v="TECO"/>
    <x v="5"/>
    <x v="3"/>
    <x v="0"/>
    <s v="N"/>
    <s v="DIST-SEC"/>
    <n v="2002842"/>
    <x v="0"/>
    <x v="0"/>
    <n v="7"/>
  </r>
  <r>
    <s v="TECO"/>
    <x v="5"/>
    <x v="3"/>
    <x v="3"/>
    <s v="N"/>
    <s v="DIST-SEC"/>
    <n v="2002839"/>
    <x v="0"/>
    <x v="0"/>
    <n v="1"/>
  </r>
  <r>
    <s v="TECO"/>
    <x v="5"/>
    <x v="3"/>
    <x v="1"/>
    <s v="N"/>
    <s v="DIST-SEC"/>
    <n v="2002823"/>
    <x v="0"/>
    <x v="0"/>
    <n v="29"/>
  </r>
  <r>
    <s v="TECO"/>
    <x v="5"/>
    <x v="3"/>
    <x v="1"/>
    <s v="N"/>
    <s v="DIST-SEC"/>
    <n v="2002842"/>
    <x v="0"/>
    <x v="0"/>
    <n v="4552"/>
  </r>
  <r>
    <s v="TECO"/>
    <x v="5"/>
    <x v="3"/>
    <x v="1"/>
    <s v="N"/>
    <s v="DIST-SEC"/>
    <n v="2002847"/>
    <x v="2"/>
    <x v="0"/>
    <n v="2"/>
  </r>
  <r>
    <s v="TECO"/>
    <x v="5"/>
    <x v="3"/>
    <x v="1"/>
    <m/>
    <s v="DIST-SEC"/>
    <n v="2002842"/>
    <x v="0"/>
    <x v="0"/>
    <n v="3"/>
  </r>
  <r>
    <s v="TECO"/>
    <x v="5"/>
    <x v="3"/>
    <x v="6"/>
    <s v="N"/>
    <s v="DIST-SEC"/>
    <n v="2002842"/>
    <x v="0"/>
    <x v="0"/>
    <n v="201"/>
  </r>
  <r>
    <s v="TECO"/>
    <x v="5"/>
    <x v="4"/>
    <x v="0"/>
    <s v="N"/>
    <s v="DIST-SEC"/>
    <n v="2002847"/>
    <x v="2"/>
    <x v="0"/>
    <n v="90"/>
  </r>
  <r>
    <s v="TECO"/>
    <x v="5"/>
    <x v="4"/>
    <x v="0"/>
    <s v="Y"/>
    <s v="DIST-SEC"/>
    <n v="2002847"/>
    <x v="2"/>
    <x v="0"/>
    <n v="4"/>
  </r>
  <r>
    <s v="TECO"/>
    <x v="5"/>
    <x v="4"/>
    <x v="3"/>
    <s v="N"/>
    <s v="DIST-SEC"/>
    <n v="2002849"/>
    <x v="12"/>
    <x v="0"/>
    <n v="35"/>
  </r>
  <r>
    <s v="TECO"/>
    <x v="5"/>
    <x v="4"/>
    <x v="4"/>
    <s v="N"/>
    <s v="DIST-SEC"/>
    <s v="-"/>
    <x v="0"/>
    <x v="0"/>
    <n v="17"/>
  </r>
  <r>
    <s v="TECO"/>
    <x v="5"/>
    <x v="4"/>
    <x v="5"/>
    <s v="N"/>
    <s v="DIST-SEC"/>
    <s v="-"/>
    <x v="0"/>
    <x v="0"/>
    <n v="5"/>
  </r>
  <r>
    <s v="TECO"/>
    <x v="5"/>
    <x v="4"/>
    <x v="1"/>
    <s v="N"/>
    <s v="DIST-SEC"/>
    <n v="2002826"/>
    <x v="0"/>
    <x v="0"/>
    <n v="186"/>
  </r>
  <r>
    <s v="TECO"/>
    <x v="5"/>
    <x v="4"/>
    <x v="1"/>
    <s v="N"/>
    <s v="DIST-SEC"/>
    <n v="2002842"/>
    <x v="0"/>
    <x v="0"/>
    <n v="2"/>
  </r>
  <r>
    <s v="TECO"/>
    <x v="5"/>
    <x v="4"/>
    <x v="1"/>
    <s v="N"/>
    <s v="DIST-SEC"/>
    <n v="2002847"/>
    <x v="2"/>
    <x v="0"/>
    <n v="42007"/>
  </r>
  <r>
    <s v="TECO"/>
    <x v="5"/>
    <x v="4"/>
    <x v="1"/>
    <s v="N"/>
    <s v="DIST-SEC"/>
    <n v="2002857"/>
    <x v="0"/>
    <x v="0"/>
    <n v="1"/>
  </r>
  <r>
    <s v="TECO"/>
    <x v="5"/>
    <x v="4"/>
    <x v="1"/>
    <s v="N"/>
    <s v="DIST-SEC"/>
    <n v="2002863"/>
    <x v="0"/>
    <x v="0"/>
    <n v="1"/>
  </r>
  <r>
    <s v="TECO"/>
    <x v="5"/>
    <x v="4"/>
    <x v="1"/>
    <s v="Y"/>
    <s v="DIST-SEC"/>
    <n v="2002847"/>
    <x v="2"/>
    <x v="0"/>
    <n v="21"/>
  </r>
  <r>
    <s v="TECO"/>
    <x v="5"/>
    <x v="4"/>
    <x v="1"/>
    <m/>
    <s v="DIST-SEC"/>
    <n v="2002847"/>
    <x v="2"/>
    <x v="0"/>
    <n v="20"/>
  </r>
  <r>
    <s v="TECO"/>
    <x v="5"/>
    <x v="4"/>
    <x v="6"/>
    <s v="N"/>
    <s v="DIST-SEC"/>
    <s v="-"/>
    <x v="0"/>
    <x v="0"/>
    <n v="1"/>
  </r>
  <r>
    <s v="TECO"/>
    <x v="5"/>
    <x v="4"/>
    <x v="6"/>
    <s v="N"/>
    <s v="DIST-SEC"/>
    <n v="2002826"/>
    <x v="0"/>
    <x v="0"/>
    <n v="2"/>
  </r>
  <r>
    <s v="TECO"/>
    <x v="5"/>
    <x v="4"/>
    <x v="6"/>
    <s v="N"/>
    <s v="DIST-SEC"/>
    <n v="2002847"/>
    <x v="2"/>
    <x v="0"/>
    <n v="1859"/>
  </r>
  <r>
    <s v="TECO"/>
    <x v="5"/>
    <x v="4"/>
    <x v="6"/>
    <m/>
    <s v="DIST-SEC"/>
    <n v="2002847"/>
    <x v="2"/>
    <x v="0"/>
    <n v="4"/>
  </r>
  <r>
    <s v="TECO"/>
    <x v="5"/>
    <x v="5"/>
    <x v="3"/>
    <s v="N"/>
    <s v="DIST-SEC"/>
    <m/>
    <x v="0"/>
    <x v="0"/>
    <n v="34"/>
  </r>
  <r>
    <s v="TECO"/>
    <x v="5"/>
    <x v="5"/>
    <x v="4"/>
    <s v="N"/>
    <s v="DIST-SEC"/>
    <s v="-"/>
    <x v="0"/>
    <x v="0"/>
    <n v="10"/>
  </r>
  <r>
    <s v="TECO"/>
    <x v="5"/>
    <x v="5"/>
    <x v="1"/>
    <s v="N"/>
    <s v="DIST-SEC"/>
    <n v="2002835"/>
    <x v="5"/>
    <x v="0"/>
    <n v="1"/>
  </r>
  <r>
    <s v="TECO"/>
    <x v="5"/>
    <x v="5"/>
    <x v="1"/>
    <s v="N"/>
    <s v="DIST-SEC"/>
    <n v="2002847"/>
    <x v="2"/>
    <x v="0"/>
    <n v="3"/>
  </r>
  <r>
    <s v="TECO"/>
    <x v="5"/>
    <x v="5"/>
    <x v="1"/>
    <s v="N"/>
    <s v="DIST-SEC"/>
    <n v="2002859"/>
    <x v="5"/>
    <x v="0"/>
    <n v="11422"/>
  </r>
  <r>
    <s v="TECO"/>
    <x v="5"/>
    <x v="5"/>
    <x v="1"/>
    <s v="Y"/>
    <s v="DIST-SEC"/>
    <n v="2002859"/>
    <x v="5"/>
    <x v="0"/>
    <n v="11"/>
  </r>
  <r>
    <s v="TECO"/>
    <x v="5"/>
    <x v="5"/>
    <x v="1"/>
    <m/>
    <s v="DIST-SEC"/>
    <n v="2002859"/>
    <x v="5"/>
    <x v="0"/>
    <n v="9"/>
  </r>
  <r>
    <s v="TECO"/>
    <x v="5"/>
    <x v="5"/>
    <x v="6"/>
    <s v="N"/>
    <s v="DIST-SEC"/>
    <n v="2002859"/>
    <x v="5"/>
    <x v="0"/>
    <n v="58"/>
  </r>
  <r>
    <s v="TECO"/>
    <x v="5"/>
    <x v="17"/>
    <x v="1"/>
    <s v="N"/>
    <s v="DIST-SEC"/>
    <s v="-"/>
    <x v="0"/>
    <x v="0"/>
    <n v="1"/>
  </r>
  <r>
    <s v="TECO"/>
    <x v="5"/>
    <x v="6"/>
    <x v="1"/>
    <s v="N"/>
    <s v="DIST-SEC"/>
    <n v="2002863"/>
    <x v="0"/>
    <x v="0"/>
    <n v="37"/>
  </r>
  <r>
    <s v="TECO"/>
    <x v="5"/>
    <x v="6"/>
    <x v="6"/>
    <s v="N"/>
    <s v="DIST-SEC"/>
    <n v="2002863"/>
    <x v="0"/>
    <x v="0"/>
    <n v="1"/>
  </r>
  <r>
    <s v="TECO"/>
    <x v="5"/>
    <x v="7"/>
    <x v="1"/>
    <s v="N"/>
    <s v="DIST-SEC"/>
    <n v="2002866"/>
    <x v="0"/>
    <x v="0"/>
    <n v="4"/>
  </r>
  <r>
    <s v="TECO"/>
    <x v="5"/>
    <x v="9"/>
    <x v="1"/>
    <s v="N"/>
    <s v="DIST-SEC"/>
    <s v="-"/>
    <x v="0"/>
    <x v="0"/>
    <n v="1"/>
  </r>
  <r>
    <s v="TECO"/>
    <x v="5"/>
    <x v="12"/>
    <x v="1"/>
    <s v="N"/>
    <s v="DIST-SEC"/>
    <s v="-"/>
    <x v="0"/>
    <x v="0"/>
    <n v="2"/>
  </r>
  <r>
    <s v="TECO"/>
    <x v="6"/>
    <x v="16"/>
    <x v="1"/>
    <s v="N"/>
    <s v="DIST-SEC"/>
    <s v="-"/>
    <x v="0"/>
    <x v="0"/>
    <n v="1"/>
  </r>
  <r>
    <s v="TECO"/>
    <x v="6"/>
    <x v="2"/>
    <x v="1"/>
    <s v="N"/>
    <s v="DIST-SEC"/>
    <n v="2002836"/>
    <x v="11"/>
    <x v="0"/>
    <n v="13"/>
  </r>
  <r>
    <s v="TECO"/>
    <x v="6"/>
    <x v="3"/>
    <x v="1"/>
    <s v="N"/>
    <s v="DIST-SEC"/>
    <s v="-"/>
    <x v="0"/>
    <x v="0"/>
    <n v="88"/>
  </r>
  <r>
    <s v="TECO"/>
    <x v="6"/>
    <x v="4"/>
    <x v="1"/>
    <s v="N"/>
    <s v="DIST-SEC"/>
    <n v="2002847"/>
    <x v="2"/>
    <x v="0"/>
    <n v="313"/>
  </r>
  <r>
    <s v="TECO"/>
    <x v="6"/>
    <x v="4"/>
    <x v="6"/>
    <s v="N"/>
    <s v="DIST-SEC"/>
    <n v="2002847"/>
    <x v="2"/>
    <x v="0"/>
    <n v="9"/>
  </r>
  <r>
    <s v="TECO"/>
    <x v="6"/>
    <x v="5"/>
    <x v="1"/>
    <s v="N"/>
    <s v="DIST-SEC"/>
    <n v="2002859"/>
    <x v="5"/>
    <x v="0"/>
    <n v="4"/>
  </r>
  <r>
    <s v="TECO"/>
    <x v="6"/>
    <x v="6"/>
    <x v="1"/>
    <s v="N"/>
    <s v="DIST-SEC"/>
    <s v="-"/>
    <x v="0"/>
    <x v="0"/>
    <n v="1"/>
  </r>
  <r>
    <s v="TECO"/>
    <x v="7"/>
    <x v="16"/>
    <x v="1"/>
    <s v="N"/>
    <s v="DIST-SEC"/>
    <s v="-"/>
    <x v="0"/>
    <x v="0"/>
    <n v="2"/>
  </r>
  <r>
    <s v="TECO"/>
    <x v="7"/>
    <x v="2"/>
    <x v="1"/>
    <s v="N"/>
    <s v="DIST-SEC"/>
    <n v="2002830"/>
    <x v="0"/>
    <x v="0"/>
    <n v="1"/>
  </r>
  <r>
    <s v="TECO"/>
    <x v="7"/>
    <x v="2"/>
    <x v="1"/>
    <s v="N"/>
    <s v="DIST-SEC"/>
    <n v="2002836"/>
    <x v="11"/>
    <x v="0"/>
    <n v="1184"/>
  </r>
  <r>
    <s v="TECO"/>
    <x v="7"/>
    <x v="2"/>
    <x v="1"/>
    <s v="Y"/>
    <s v="DIST-SEC"/>
    <n v="2002836"/>
    <x v="11"/>
    <x v="0"/>
    <n v="1"/>
  </r>
  <r>
    <s v="TECO"/>
    <x v="7"/>
    <x v="2"/>
    <x v="1"/>
    <m/>
    <s v="DIST-SEC"/>
    <n v="2002836"/>
    <x v="11"/>
    <x v="0"/>
    <n v="1"/>
  </r>
  <r>
    <s v="TECO"/>
    <x v="7"/>
    <x v="2"/>
    <x v="6"/>
    <s v="N"/>
    <s v="DIST-SEC"/>
    <n v="2002836"/>
    <x v="11"/>
    <x v="0"/>
    <n v="3"/>
  </r>
  <r>
    <s v="TECO"/>
    <x v="7"/>
    <x v="3"/>
    <x v="1"/>
    <s v="N"/>
    <s v="DIST-SEC"/>
    <n v="2002821"/>
    <x v="0"/>
    <x v="0"/>
    <n v="2"/>
  </r>
  <r>
    <s v="TECO"/>
    <x v="7"/>
    <x v="3"/>
    <x v="1"/>
    <s v="N"/>
    <s v="DIST-SEC"/>
    <n v="2002843"/>
    <x v="0"/>
    <x v="0"/>
    <n v="1303"/>
  </r>
  <r>
    <s v="TECO"/>
    <x v="7"/>
    <x v="3"/>
    <x v="1"/>
    <s v="N"/>
    <s v="DIST-SEC"/>
    <n v="2002847"/>
    <x v="2"/>
    <x v="0"/>
    <n v="1"/>
  </r>
  <r>
    <s v="TECO"/>
    <x v="7"/>
    <x v="3"/>
    <x v="1"/>
    <s v="Y"/>
    <s v="DIST-SEC"/>
    <n v="2002843"/>
    <x v="0"/>
    <x v="0"/>
    <n v="10"/>
  </r>
  <r>
    <s v="TECO"/>
    <x v="7"/>
    <x v="3"/>
    <x v="6"/>
    <s v="N"/>
    <s v="DIST-SEC"/>
    <n v="2002843"/>
    <x v="0"/>
    <x v="0"/>
    <n v="2"/>
  </r>
  <r>
    <s v="TECO"/>
    <x v="7"/>
    <x v="4"/>
    <x v="1"/>
    <s v="N"/>
    <s v="DIST-SEC"/>
    <n v="2002847"/>
    <x v="2"/>
    <x v="0"/>
    <n v="40"/>
  </r>
  <r>
    <s v="TECO"/>
    <x v="7"/>
    <x v="4"/>
    <x v="6"/>
    <s v="N"/>
    <s v="DIST-SEC"/>
    <n v="2002847"/>
    <x v="2"/>
    <x v="0"/>
    <n v="2"/>
  </r>
  <r>
    <s v="TECO"/>
    <x v="7"/>
    <x v="5"/>
    <x v="1"/>
    <s v="N"/>
    <s v="DIST-SEC"/>
    <n v="2002859"/>
    <x v="5"/>
    <x v="0"/>
    <n v="2"/>
  </r>
  <r>
    <s v="TECO"/>
    <x v="8"/>
    <x v="4"/>
    <x v="3"/>
    <s v="N"/>
    <s v="DIST-SEC"/>
    <n v="2131246"/>
    <x v="13"/>
    <x v="0"/>
    <n v="26"/>
  </r>
  <r>
    <s v="TECO"/>
    <x v="8"/>
    <x v="5"/>
    <x v="3"/>
    <s v="N"/>
    <s v="DIST-SEC"/>
    <n v="2131245"/>
    <x v="0"/>
    <x v="0"/>
    <n v="475"/>
  </r>
  <r>
    <s v="TECO"/>
    <x v="8"/>
    <x v="5"/>
    <x v="7"/>
    <s v="N"/>
    <s v="DIST-SEC"/>
    <n v="2132798"/>
    <x v="14"/>
    <x v="0"/>
    <n v="52"/>
  </r>
  <r>
    <s v="TECO"/>
    <x v="8"/>
    <x v="5"/>
    <x v="1"/>
    <s v="N"/>
    <s v="DIST-SEC"/>
    <n v="2131214"/>
    <x v="0"/>
    <x v="0"/>
    <n v="247"/>
  </r>
  <r>
    <s v="TECO"/>
    <x v="8"/>
    <x v="6"/>
    <x v="3"/>
    <s v="N"/>
    <s v="DIST-SEC"/>
    <n v="2131698"/>
    <x v="15"/>
    <x v="0"/>
    <n v="21"/>
  </r>
  <r>
    <s v="TECO"/>
    <x v="8"/>
    <x v="6"/>
    <x v="7"/>
    <s v="N"/>
    <s v="DIST-SEC"/>
    <n v="2124959"/>
    <x v="16"/>
    <x v="0"/>
    <n v="4"/>
  </r>
  <r>
    <s v="TECO"/>
    <x v="8"/>
    <x v="6"/>
    <x v="1"/>
    <s v="N"/>
    <s v="DIST-SEC"/>
    <n v="2131275"/>
    <x v="17"/>
    <x v="0"/>
    <n v="58"/>
  </r>
  <r>
    <s v="TECO"/>
    <x v="8"/>
    <x v="7"/>
    <x v="3"/>
    <s v="N"/>
    <s v="DIST-SEC"/>
    <n v="2131711"/>
    <x v="18"/>
    <x v="0"/>
    <n v="1"/>
  </r>
  <r>
    <s v="TECO"/>
    <x v="8"/>
    <x v="7"/>
    <x v="5"/>
    <s v="N"/>
    <s v="DIST-SEC"/>
    <s v="-"/>
    <x v="0"/>
    <x v="0"/>
    <n v="1"/>
  </r>
  <r>
    <s v="TECO"/>
    <x v="9"/>
    <x v="4"/>
    <x v="1"/>
    <s v="N"/>
    <s v="DIST-SEC"/>
    <s v="-"/>
    <x v="0"/>
    <x v="0"/>
    <n v="1"/>
  </r>
  <r>
    <s v="TECO"/>
    <x v="9"/>
    <x v="5"/>
    <x v="9"/>
    <s v="N"/>
    <s v="DIST-SEC"/>
    <n v="2002819"/>
    <x v="19"/>
    <x v="0"/>
    <n v="1"/>
  </r>
  <r>
    <s v="TECO"/>
    <x v="10"/>
    <x v="5"/>
    <x v="3"/>
    <s v="N"/>
    <s v="DIST-SEC"/>
    <n v="2132811"/>
    <x v="20"/>
    <x v="0"/>
    <n v="1"/>
  </r>
  <r>
    <s v="TECO"/>
    <x v="10"/>
    <x v="6"/>
    <x v="7"/>
    <s v="N"/>
    <s v="DIST-SEC"/>
    <n v="2132797"/>
    <x v="21"/>
    <x v="0"/>
    <n v="3"/>
  </r>
  <r>
    <s v="TECO"/>
    <x v="11"/>
    <x v="4"/>
    <x v="3"/>
    <s v="N"/>
    <s v="DIST-SEC"/>
    <n v="2131440"/>
    <x v="22"/>
    <x v="0"/>
    <n v="2"/>
  </r>
  <r>
    <s v="TECO"/>
    <x v="12"/>
    <x v="6"/>
    <x v="9"/>
    <s v="N"/>
    <s v="DIST-SEC"/>
    <n v="2002820"/>
    <x v="23"/>
    <x v="0"/>
    <n v="6"/>
  </r>
  <r>
    <s v="TECO"/>
    <x v="12"/>
    <x v="6"/>
    <x v="7"/>
    <s v="N"/>
    <s v="DIST-SEC"/>
    <n v="2134323"/>
    <x v="0"/>
    <x v="0"/>
    <n v="2"/>
  </r>
  <r>
    <s v="TECO"/>
    <x v="12"/>
    <x v="7"/>
    <x v="7"/>
    <s v="N"/>
    <s v="DIST-SEC"/>
    <n v="2132810"/>
    <x v="0"/>
    <x v="0"/>
    <n v="3"/>
  </r>
  <r>
    <s v="TECO"/>
    <x v="0"/>
    <x v="0"/>
    <x v="0"/>
    <s v="N"/>
    <s v="DISTRIBUTION ONLY"/>
    <s v="-"/>
    <x v="0"/>
    <x v="0"/>
    <n v="2"/>
  </r>
  <r>
    <s v="TECO"/>
    <x v="0"/>
    <x v="0"/>
    <x v="3"/>
    <s v="N"/>
    <s v="DISTRIBUTION ONLY"/>
    <s v="-"/>
    <x v="0"/>
    <x v="0"/>
    <n v="1"/>
  </r>
  <r>
    <s v="TECO"/>
    <x v="0"/>
    <x v="0"/>
    <x v="1"/>
    <s v="N"/>
    <s v="DISTRIBUTION ONLY"/>
    <s v="-"/>
    <x v="0"/>
    <x v="0"/>
    <n v="6"/>
  </r>
  <r>
    <s v="TECO"/>
    <x v="0"/>
    <x v="1"/>
    <x v="2"/>
    <s v="N"/>
    <s v="DISTRIBUTION ONLY"/>
    <n v="2005687"/>
    <x v="0"/>
    <x v="0"/>
    <n v="1"/>
  </r>
  <r>
    <s v="TECO"/>
    <x v="0"/>
    <x v="2"/>
    <x v="3"/>
    <s v="N"/>
    <s v="DISTRIBUTION ONLY"/>
    <s v="-"/>
    <x v="0"/>
    <x v="0"/>
    <n v="2"/>
  </r>
  <r>
    <s v="TECO"/>
    <x v="0"/>
    <x v="2"/>
    <x v="4"/>
    <s v="N"/>
    <s v="DISTRIBUTION ONLY"/>
    <s v="-"/>
    <x v="0"/>
    <x v="0"/>
    <n v="1"/>
  </r>
  <r>
    <s v="TECO"/>
    <x v="0"/>
    <x v="2"/>
    <x v="1"/>
    <s v="N"/>
    <s v="DISTRIBUTION ONLY"/>
    <s v="-"/>
    <x v="0"/>
    <x v="0"/>
    <n v="1"/>
  </r>
  <r>
    <s v="TECO"/>
    <x v="0"/>
    <x v="3"/>
    <x v="3"/>
    <s v="N"/>
    <s v="DISTRIBUTION ONLY"/>
    <s v="-"/>
    <x v="0"/>
    <x v="0"/>
    <n v="49"/>
  </r>
  <r>
    <s v="TECO"/>
    <x v="0"/>
    <x v="3"/>
    <x v="1"/>
    <s v="N"/>
    <s v="DISTRIBUTION ONLY"/>
    <s v="-"/>
    <x v="0"/>
    <x v="0"/>
    <n v="3"/>
  </r>
  <r>
    <s v="TECO"/>
    <x v="0"/>
    <x v="4"/>
    <x v="3"/>
    <s v="N"/>
    <s v="DISTRIBUTION ONLY"/>
    <s v="-"/>
    <x v="0"/>
    <x v="0"/>
    <n v="224"/>
  </r>
  <r>
    <s v="TECO"/>
    <x v="0"/>
    <x v="4"/>
    <x v="5"/>
    <s v="N"/>
    <s v="DISTRIBUTION ONLY"/>
    <s v="-"/>
    <x v="0"/>
    <x v="0"/>
    <n v="1"/>
  </r>
  <r>
    <s v="TECO"/>
    <x v="0"/>
    <x v="4"/>
    <x v="1"/>
    <s v="N"/>
    <s v="DISTRIBUTION ONLY"/>
    <s v="-"/>
    <x v="0"/>
    <x v="0"/>
    <n v="5"/>
  </r>
  <r>
    <s v="TECO"/>
    <x v="0"/>
    <x v="5"/>
    <x v="3"/>
    <s v="N"/>
    <s v="DISTRIBUTION ONLY"/>
    <s v="-"/>
    <x v="0"/>
    <x v="0"/>
    <n v="600"/>
  </r>
  <r>
    <s v="TECO"/>
    <x v="0"/>
    <x v="5"/>
    <x v="3"/>
    <s v="N"/>
    <s v="DISTRIBUTION ONLY"/>
    <n v="2002855"/>
    <x v="0"/>
    <x v="0"/>
    <n v="2"/>
  </r>
  <r>
    <s v="TECO"/>
    <x v="0"/>
    <x v="5"/>
    <x v="1"/>
    <s v="N"/>
    <s v="DISTRIBUTION ONLY"/>
    <s v="-"/>
    <x v="0"/>
    <x v="0"/>
    <n v="4"/>
  </r>
  <r>
    <s v="TECO"/>
    <x v="0"/>
    <x v="5"/>
    <x v="6"/>
    <s v="N"/>
    <s v="DISTRIBUTION ONLY"/>
    <s v="-"/>
    <x v="0"/>
    <x v="0"/>
    <n v="2"/>
  </r>
  <r>
    <s v="TECO"/>
    <x v="0"/>
    <x v="6"/>
    <x v="3"/>
    <s v="N"/>
    <s v="DISTRIBUTION ONLY"/>
    <s v="-"/>
    <x v="0"/>
    <x v="0"/>
    <n v="3"/>
  </r>
  <r>
    <s v="TECO"/>
    <x v="0"/>
    <x v="6"/>
    <x v="3"/>
    <s v="N"/>
    <s v="DISTRIBUTION ONLY"/>
    <n v="2002869"/>
    <x v="1"/>
    <x v="0"/>
    <n v="2"/>
  </r>
  <r>
    <s v="TECO"/>
    <x v="0"/>
    <x v="6"/>
    <x v="3"/>
    <s v="N"/>
    <s v="DISTRIBUTION ONLY"/>
    <n v="2002877"/>
    <x v="0"/>
    <x v="0"/>
    <n v="3"/>
  </r>
  <r>
    <s v="TECO"/>
    <x v="0"/>
    <x v="6"/>
    <x v="3"/>
    <s v="N"/>
    <s v="DISTRIBUTION ONLY"/>
    <m/>
    <x v="0"/>
    <x v="0"/>
    <n v="1"/>
  </r>
  <r>
    <s v="TECO"/>
    <x v="0"/>
    <x v="7"/>
    <x v="3"/>
    <s v="N"/>
    <s v="DISTRIBUTION ONLY"/>
    <s v="-"/>
    <x v="0"/>
    <x v="0"/>
    <n v="5"/>
  </r>
  <r>
    <s v="TECO"/>
    <x v="0"/>
    <x v="7"/>
    <x v="3"/>
    <s v="N"/>
    <s v="DISTRIBUTION ONLY"/>
    <n v="2002855"/>
    <x v="0"/>
    <x v="0"/>
    <n v="1"/>
  </r>
  <r>
    <s v="TECO"/>
    <x v="0"/>
    <x v="7"/>
    <x v="3"/>
    <s v="N"/>
    <s v="DISTRIBUTION ONLY"/>
    <n v="2002877"/>
    <x v="0"/>
    <x v="0"/>
    <n v="1"/>
  </r>
  <r>
    <s v="TECO"/>
    <x v="0"/>
    <x v="7"/>
    <x v="1"/>
    <s v="N"/>
    <s v="DISTRIBUTION ONLY"/>
    <s v="-"/>
    <x v="0"/>
    <x v="0"/>
    <n v="1"/>
  </r>
  <r>
    <s v="TECO"/>
    <x v="0"/>
    <x v="8"/>
    <x v="3"/>
    <s v="N"/>
    <s v="DISTRIBUTION ONLY"/>
    <n v="2002855"/>
    <x v="0"/>
    <x v="0"/>
    <n v="2"/>
  </r>
  <r>
    <s v="TECO"/>
    <x v="0"/>
    <x v="9"/>
    <x v="3"/>
    <s v="N"/>
    <s v="DISTRIBUTION ONLY"/>
    <s v="-"/>
    <x v="0"/>
    <x v="0"/>
    <n v="1"/>
  </r>
  <r>
    <s v="TECO"/>
    <x v="0"/>
    <x v="10"/>
    <x v="3"/>
    <s v="N"/>
    <s v="DISTRIBUTION ONLY"/>
    <s v="-"/>
    <x v="0"/>
    <x v="0"/>
    <n v="2"/>
  </r>
  <r>
    <s v="TECO"/>
    <x v="0"/>
    <x v="10"/>
    <x v="3"/>
    <s v="N"/>
    <s v="DISTRIBUTION ONLY"/>
    <n v="2002884"/>
    <x v="0"/>
    <x v="0"/>
    <n v="1"/>
  </r>
  <r>
    <s v="TECO"/>
    <x v="0"/>
    <x v="11"/>
    <x v="5"/>
    <s v="N"/>
    <s v="DISTRIBUTION ONLY"/>
    <s v="-"/>
    <x v="0"/>
    <x v="0"/>
    <n v="1"/>
  </r>
  <r>
    <s v="TECO"/>
    <x v="0"/>
    <x v="12"/>
    <x v="3"/>
    <s v="N"/>
    <s v="DISTRIBUTION ONLY"/>
    <s v="-"/>
    <x v="0"/>
    <x v="0"/>
    <n v="3"/>
  </r>
  <r>
    <s v="TECO"/>
    <x v="0"/>
    <x v="18"/>
    <x v="1"/>
    <s v="N"/>
    <s v="DISTRIBUTION ONLY"/>
    <s v="-"/>
    <x v="0"/>
    <x v="0"/>
    <n v="1"/>
  </r>
  <r>
    <s v="TECO"/>
    <x v="1"/>
    <x v="3"/>
    <x v="3"/>
    <s v="N"/>
    <s v="DISTRIBUTION ONLY"/>
    <s v="-"/>
    <x v="0"/>
    <x v="0"/>
    <n v="1"/>
  </r>
  <r>
    <s v="TECO"/>
    <x v="1"/>
    <x v="5"/>
    <x v="3"/>
    <s v="N"/>
    <s v="DISTRIBUTION ONLY"/>
    <s v="-"/>
    <x v="0"/>
    <x v="0"/>
    <n v="4"/>
  </r>
  <r>
    <s v="TECO"/>
    <x v="1"/>
    <x v="6"/>
    <x v="1"/>
    <s v="N"/>
    <s v="DISTRIBUTION ONLY"/>
    <s v="-"/>
    <x v="0"/>
    <x v="0"/>
    <n v="1"/>
  </r>
  <r>
    <s v="TECO"/>
    <x v="2"/>
    <x v="1"/>
    <x v="3"/>
    <s v="N"/>
    <s v="DISTRIBUTION ONLY"/>
    <n v="2002953"/>
    <x v="0"/>
    <x v="0"/>
    <n v="2"/>
  </r>
  <r>
    <s v="TECO"/>
    <x v="2"/>
    <x v="19"/>
    <x v="1"/>
    <s v="N"/>
    <s v="DISTRIBUTION ONLY"/>
    <s v="-"/>
    <x v="0"/>
    <x v="0"/>
    <n v="1"/>
  </r>
  <r>
    <s v="TECO"/>
    <x v="2"/>
    <x v="2"/>
    <x v="1"/>
    <s v="N"/>
    <s v="DISTRIBUTION ONLY"/>
    <s v="-"/>
    <x v="0"/>
    <x v="0"/>
    <n v="1"/>
  </r>
  <r>
    <s v="TECO"/>
    <x v="2"/>
    <x v="3"/>
    <x v="3"/>
    <s v="N"/>
    <s v="DISTRIBUTION ONLY"/>
    <n v="2002845"/>
    <x v="0"/>
    <x v="0"/>
    <n v="5"/>
  </r>
  <r>
    <s v="TECO"/>
    <x v="2"/>
    <x v="3"/>
    <x v="3"/>
    <s v="N"/>
    <s v="DISTRIBUTION ONLY"/>
    <m/>
    <x v="0"/>
    <x v="0"/>
    <n v="2"/>
  </r>
  <r>
    <s v="TECO"/>
    <x v="2"/>
    <x v="3"/>
    <x v="1"/>
    <s v="N"/>
    <s v="DISTRIBUTION ONLY"/>
    <s v="-"/>
    <x v="0"/>
    <x v="0"/>
    <n v="1"/>
  </r>
  <r>
    <s v="TECO"/>
    <x v="2"/>
    <x v="4"/>
    <x v="3"/>
    <s v="N"/>
    <s v="DISTRIBUTION ONLY"/>
    <n v="2002851"/>
    <x v="0"/>
    <x v="0"/>
    <n v="1"/>
  </r>
  <r>
    <s v="TECO"/>
    <x v="2"/>
    <x v="4"/>
    <x v="7"/>
    <s v="N"/>
    <s v="DISTRIBUTION ONLY"/>
    <n v="2123490"/>
    <x v="0"/>
    <x v="0"/>
    <n v="46"/>
  </r>
  <r>
    <s v="TECO"/>
    <x v="2"/>
    <x v="4"/>
    <x v="1"/>
    <s v="N"/>
    <s v="DISTRIBUTION ONLY"/>
    <n v="2002847"/>
    <x v="2"/>
    <x v="0"/>
    <n v="13"/>
  </r>
  <r>
    <s v="TECO"/>
    <x v="2"/>
    <x v="4"/>
    <x v="1"/>
    <s v="N"/>
    <s v="DISTRIBUTION ONLY"/>
    <n v="2002863"/>
    <x v="0"/>
    <x v="0"/>
    <n v="4"/>
  </r>
  <r>
    <s v="TECO"/>
    <x v="2"/>
    <x v="5"/>
    <x v="7"/>
    <s v="N"/>
    <s v="DISTRIBUTION ONLY"/>
    <n v="2112349"/>
    <x v="3"/>
    <x v="0"/>
    <n v="129"/>
  </r>
  <r>
    <s v="TECO"/>
    <x v="2"/>
    <x v="5"/>
    <x v="1"/>
    <s v="N"/>
    <s v="DISTRIBUTION ONLY"/>
    <s v="-"/>
    <x v="0"/>
    <x v="0"/>
    <n v="19"/>
  </r>
  <r>
    <s v="TECO"/>
    <x v="2"/>
    <x v="5"/>
    <x v="1"/>
    <s v="N"/>
    <s v="DISTRIBUTION ONLY"/>
    <n v="2002834"/>
    <x v="4"/>
    <x v="0"/>
    <n v="912"/>
  </r>
  <r>
    <s v="TECO"/>
    <x v="2"/>
    <x v="5"/>
    <x v="1"/>
    <s v="N"/>
    <s v="DISTRIBUTION ONLY"/>
    <n v="2002835"/>
    <x v="5"/>
    <x v="0"/>
    <n v="66"/>
  </r>
  <r>
    <s v="TECO"/>
    <x v="2"/>
    <x v="5"/>
    <x v="1"/>
    <s v="N"/>
    <s v="DISTRIBUTION ONLY"/>
    <n v="2003117"/>
    <x v="8"/>
    <x v="0"/>
    <n v="1"/>
  </r>
  <r>
    <s v="TECO"/>
    <x v="2"/>
    <x v="5"/>
    <x v="6"/>
    <s v="N"/>
    <s v="DISTRIBUTION ONLY"/>
    <n v="2002834"/>
    <x v="4"/>
    <x v="0"/>
    <n v="9"/>
  </r>
  <r>
    <s v="TECO"/>
    <x v="2"/>
    <x v="6"/>
    <x v="3"/>
    <s v="N"/>
    <s v="DISTRIBUTION ONLY"/>
    <n v="2002869"/>
    <x v="1"/>
    <x v="0"/>
    <n v="5"/>
  </r>
  <r>
    <s v="TECO"/>
    <x v="2"/>
    <x v="6"/>
    <x v="7"/>
    <s v="N"/>
    <s v="DISTRIBUTION ONLY"/>
    <n v="2112348"/>
    <x v="6"/>
    <x v="0"/>
    <n v="40"/>
  </r>
  <r>
    <s v="TECO"/>
    <x v="2"/>
    <x v="6"/>
    <x v="1"/>
    <s v="N"/>
    <s v="DISTRIBUTION ONLY"/>
    <n v="2002835"/>
    <x v="5"/>
    <x v="0"/>
    <n v="209"/>
  </r>
  <r>
    <s v="TECO"/>
    <x v="2"/>
    <x v="6"/>
    <x v="1"/>
    <s v="N"/>
    <s v="DISTRIBUTION ONLY"/>
    <n v="2002863"/>
    <x v="0"/>
    <x v="0"/>
    <n v="1196"/>
  </r>
  <r>
    <s v="TECO"/>
    <x v="2"/>
    <x v="6"/>
    <x v="1"/>
    <s v="N"/>
    <s v="DISTRIBUTION ONLY"/>
    <n v="2002866"/>
    <x v="0"/>
    <x v="0"/>
    <n v="1"/>
  </r>
  <r>
    <s v="TECO"/>
    <x v="2"/>
    <x v="6"/>
    <x v="1"/>
    <s v="N"/>
    <s v="DISTRIBUTION ONLY"/>
    <n v="2002871"/>
    <x v="7"/>
    <x v="0"/>
    <n v="2"/>
  </r>
  <r>
    <s v="TECO"/>
    <x v="2"/>
    <x v="6"/>
    <x v="1"/>
    <s v="N"/>
    <s v="DISTRIBUTION ONLY"/>
    <n v="2003117"/>
    <x v="8"/>
    <x v="0"/>
    <n v="9"/>
  </r>
  <r>
    <s v="TECO"/>
    <x v="2"/>
    <x v="6"/>
    <x v="1"/>
    <s v="N"/>
    <s v="DISTRIBUTION ONLY"/>
    <n v="2131214"/>
    <x v="0"/>
    <x v="0"/>
    <n v="1"/>
  </r>
  <r>
    <s v="TECO"/>
    <x v="2"/>
    <x v="6"/>
    <x v="6"/>
    <s v="N"/>
    <s v="DISTRIBUTION ONLY"/>
    <n v="2002835"/>
    <x v="5"/>
    <x v="0"/>
    <n v="9"/>
  </r>
  <r>
    <s v="TECO"/>
    <x v="2"/>
    <x v="6"/>
    <x v="6"/>
    <s v="N"/>
    <s v="DISTRIBUTION ONLY"/>
    <n v="2002863"/>
    <x v="0"/>
    <x v="0"/>
    <n v="38"/>
  </r>
  <r>
    <s v="TECO"/>
    <x v="2"/>
    <x v="13"/>
    <x v="7"/>
    <s v="N"/>
    <s v="DISTRIBUTION ONLY"/>
    <n v="2124960"/>
    <x v="9"/>
    <x v="0"/>
    <n v="3"/>
  </r>
  <r>
    <s v="TECO"/>
    <x v="2"/>
    <x v="7"/>
    <x v="1"/>
    <s v="N"/>
    <s v="DISTRIBUTION ONLY"/>
    <n v="2002866"/>
    <x v="0"/>
    <x v="0"/>
    <n v="231"/>
  </r>
  <r>
    <s v="TECO"/>
    <x v="2"/>
    <x v="7"/>
    <x v="1"/>
    <s v="N"/>
    <s v="DISTRIBUTION ONLY"/>
    <n v="2003117"/>
    <x v="8"/>
    <x v="0"/>
    <n v="34"/>
  </r>
  <r>
    <s v="TECO"/>
    <x v="2"/>
    <x v="7"/>
    <x v="6"/>
    <s v="N"/>
    <s v="DISTRIBUTION ONLY"/>
    <n v="2002866"/>
    <x v="0"/>
    <x v="0"/>
    <n v="16"/>
  </r>
  <r>
    <s v="TECO"/>
    <x v="2"/>
    <x v="9"/>
    <x v="1"/>
    <s v="N"/>
    <s v="DISTRIBUTION ONLY"/>
    <s v="-"/>
    <x v="0"/>
    <x v="0"/>
    <n v="8"/>
  </r>
  <r>
    <s v="TECO"/>
    <x v="2"/>
    <x v="9"/>
    <x v="1"/>
    <s v="N"/>
    <s v="DISTRIBUTION ONLY"/>
    <n v="2002871"/>
    <x v="7"/>
    <x v="0"/>
    <n v="29"/>
  </r>
  <r>
    <s v="TECO"/>
    <x v="2"/>
    <x v="9"/>
    <x v="6"/>
    <s v="N"/>
    <s v="DISTRIBUTION ONLY"/>
    <n v="2002871"/>
    <x v="7"/>
    <x v="0"/>
    <n v="3"/>
  </r>
  <r>
    <s v="TECO"/>
    <x v="2"/>
    <x v="10"/>
    <x v="1"/>
    <s v="N"/>
    <s v="DISTRIBUTION ONLY"/>
    <s v="-"/>
    <x v="0"/>
    <x v="0"/>
    <n v="18"/>
  </r>
  <r>
    <s v="TECO"/>
    <x v="2"/>
    <x v="10"/>
    <x v="1"/>
    <s v="N"/>
    <s v="DISTRIBUTION ONLY"/>
    <n v="2002881"/>
    <x v="0"/>
    <x v="0"/>
    <n v="2"/>
  </r>
  <r>
    <s v="TECO"/>
    <x v="2"/>
    <x v="14"/>
    <x v="3"/>
    <s v="N"/>
    <s v="DISTRIBUTION ONLY"/>
    <s v="-"/>
    <x v="0"/>
    <x v="0"/>
    <n v="1"/>
  </r>
  <r>
    <s v="TECO"/>
    <x v="2"/>
    <x v="14"/>
    <x v="4"/>
    <s v="N"/>
    <s v="DISTRIBUTION ONLY"/>
    <s v="-"/>
    <x v="0"/>
    <x v="0"/>
    <n v="1"/>
  </r>
  <r>
    <s v="TECO"/>
    <x v="2"/>
    <x v="14"/>
    <x v="5"/>
    <s v="N"/>
    <s v="DISTRIBUTION ONLY"/>
    <s v="-"/>
    <x v="0"/>
    <x v="0"/>
    <n v="2"/>
  </r>
  <r>
    <s v="TECO"/>
    <x v="2"/>
    <x v="14"/>
    <x v="1"/>
    <s v="N"/>
    <s v="DISTRIBUTION ONLY"/>
    <s v="-"/>
    <x v="0"/>
    <x v="0"/>
    <n v="10"/>
  </r>
  <r>
    <s v="TECO"/>
    <x v="2"/>
    <x v="15"/>
    <x v="1"/>
    <s v="N"/>
    <s v="DISTRIBUTION ONLY"/>
    <s v="-"/>
    <x v="0"/>
    <x v="0"/>
    <n v="7"/>
  </r>
  <r>
    <s v="TECO"/>
    <x v="3"/>
    <x v="3"/>
    <x v="3"/>
    <s v="N"/>
    <s v="DISTRIBUTION ONLY"/>
    <n v="2002846"/>
    <x v="0"/>
    <x v="0"/>
    <n v="4"/>
  </r>
  <r>
    <s v="TECO"/>
    <x v="3"/>
    <x v="3"/>
    <x v="1"/>
    <s v="N"/>
    <s v="DISTRIBUTION ONLY"/>
    <s v="-"/>
    <x v="0"/>
    <x v="0"/>
    <n v="1"/>
  </r>
  <r>
    <s v="TECO"/>
    <x v="3"/>
    <x v="4"/>
    <x v="1"/>
    <s v="N"/>
    <s v="DISTRIBUTION ONLY"/>
    <s v="-"/>
    <x v="0"/>
    <x v="0"/>
    <n v="1"/>
  </r>
  <r>
    <s v="TECO"/>
    <x v="3"/>
    <x v="4"/>
    <x v="1"/>
    <s v="N"/>
    <s v="DISTRIBUTION ONLY"/>
    <n v="2002828"/>
    <x v="0"/>
    <x v="0"/>
    <n v="27"/>
  </r>
  <r>
    <s v="TECO"/>
    <x v="3"/>
    <x v="4"/>
    <x v="1"/>
    <s v="N"/>
    <s v="DISTRIBUTION ONLY"/>
    <n v="2002847"/>
    <x v="2"/>
    <x v="0"/>
    <n v="76"/>
  </r>
  <r>
    <s v="TECO"/>
    <x v="3"/>
    <x v="4"/>
    <x v="1"/>
    <s v="N"/>
    <s v="DISTRIBUTION ONLY"/>
    <n v="2002857"/>
    <x v="0"/>
    <x v="0"/>
    <n v="3169"/>
  </r>
  <r>
    <s v="TECO"/>
    <x v="3"/>
    <x v="4"/>
    <x v="1"/>
    <s v="N"/>
    <s v="DISTRIBUTION ONLY"/>
    <n v="2002858"/>
    <x v="10"/>
    <x v="0"/>
    <n v="1"/>
  </r>
  <r>
    <s v="TECO"/>
    <x v="3"/>
    <x v="4"/>
    <x v="6"/>
    <s v="N"/>
    <s v="DISTRIBUTION ONLY"/>
    <n v="2002857"/>
    <x v="0"/>
    <x v="0"/>
    <n v="21"/>
  </r>
  <r>
    <s v="TECO"/>
    <x v="3"/>
    <x v="5"/>
    <x v="3"/>
    <s v="N"/>
    <s v="DISTRIBUTION ONLY"/>
    <s v="-"/>
    <x v="0"/>
    <x v="0"/>
    <n v="1"/>
  </r>
  <r>
    <s v="TECO"/>
    <x v="3"/>
    <x v="5"/>
    <x v="3"/>
    <s v="N"/>
    <s v="DISTRIBUTION ONLY"/>
    <n v="2002895"/>
    <x v="0"/>
    <x v="0"/>
    <n v="26"/>
  </r>
  <r>
    <s v="TECO"/>
    <x v="3"/>
    <x v="5"/>
    <x v="1"/>
    <s v="N"/>
    <s v="DISTRIBUTION ONLY"/>
    <n v="2002826"/>
    <x v="0"/>
    <x v="0"/>
    <n v="7"/>
  </r>
  <r>
    <s v="TECO"/>
    <x v="3"/>
    <x v="5"/>
    <x v="1"/>
    <s v="N"/>
    <s v="DISTRIBUTION ONLY"/>
    <n v="2002857"/>
    <x v="0"/>
    <x v="0"/>
    <n v="1"/>
  </r>
  <r>
    <s v="TECO"/>
    <x v="3"/>
    <x v="5"/>
    <x v="1"/>
    <s v="N"/>
    <s v="DISTRIBUTION ONLY"/>
    <n v="2002858"/>
    <x v="10"/>
    <x v="0"/>
    <n v="4179"/>
  </r>
  <r>
    <s v="TECO"/>
    <x v="3"/>
    <x v="5"/>
    <x v="1"/>
    <s v="N"/>
    <s v="DISTRIBUTION ONLY"/>
    <n v="2002860"/>
    <x v="0"/>
    <x v="0"/>
    <n v="2"/>
  </r>
  <r>
    <s v="TECO"/>
    <x v="3"/>
    <x v="5"/>
    <x v="6"/>
    <s v="N"/>
    <s v="DISTRIBUTION ONLY"/>
    <n v="2002858"/>
    <x v="10"/>
    <x v="0"/>
    <n v="75"/>
  </r>
  <r>
    <s v="TECO"/>
    <x v="3"/>
    <x v="6"/>
    <x v="1"/>
    <s v="N"/>
    <s v="DISTRIBUTION ONLY"/>
    <n v="2002863"/>
    <x v="0"/>
    <x v="0"/>
    <n v="176"/>
  </r>
  <r>
    <s v="TECO"/>
    <x v="3"/>
    <x v="6"/>
    <x v="1"/>
    <m/>
    <s v="DISTRIBUTION ONLY"/>
    <n v="2002863"/>
    <x v="0"/>
    <x v="0"/>
    <n v="1"/>
  </r>
  <r>
    <s v="TECO"/>
    <x v="3"/>
    <x v="6"/>
    <x v="6"/>
    <s v="N"/>
    <s v="DISTRIBUTION ONLY"/>
    <n v="2002863"/>
    <x v="0"/>
    <x v="0"/>
    <n v="3"/>
  </r>
  <r>
    <s v="TECO"/>
    <x v="3"/>
    <x v="7"/>
    <x v="3"/>
    <s v="N"/>
    <s v="DISTRIBUTION ONLY"/>
    <s v="-"/>
    <x v="0"/>
    <x v="0"/>
    <n v="1"/>
  </r>
  <r>
    <s v="TECO"/>
    <x v="3"/>
    <x v="7"/>
    <x v="1"/>
    <s v="N"/>
    <s v="DISTRIBUTION ONLY"/>
    <n v="2002866"/>
    <x v="0"/>
    <x v="0"/>
    <n v="29"/>
  </r>
  <r>
    <s v="TECO"/>
    <x v="3"/>
    <x v="9"/>
    <x v="1"/>
    <s v="N"/>
    <s v="DISTRIBUTION ONLY"/>
    <s v="-"/>
    <x v="0"/>
    <x v="0"/>
    <n v="13"/>
  </r>
  <r>
    <s v="TECO"/>
    <x v="3"/>
    <x v="9"/>
    <x v="6"/>
    <s v="N"/>
    <s v="DISTRIBUTION ONLY"/>
    <s v="-"/>
    <x v="0"/>
    <x v="0"/>
    <n v="1"/>
  </r>
  <r>
    <s v="TECO"/>
    <x v="3"/>
    <x v="10"/>
    <x v="1"/>
    <s v="N"/>
    <s v="DISTRIBUTION ONLY"/>
    <s v="-"/>
    <x v="0"/>
    <x v="0"/>
    <n v="11"/>
  </r>
  <r>
    <s v="TECO"/>
    <x v="3"/>
    <x v="14"/>
    <x v="3"/>
    <s v="N"/>
    <s v="DISTRIBUTION ONLY"/>
    <s v="-"/>
    <x v="0"/>
    <x v="0"/>
    <n v="1"/>
  </r>
  <r>
    <s v="TECO"/>
    <x v="3"/>
    <x v="14"/>
    <x v="1"/>
    <s v="N"/>
    <s v="DISTRIBUTION ONLY"/>
    <s v="-"/>
    <x v="0"/>
    <x v="0"/>
    <n v="2"/>
  </r>
  <r>
    <s v="TECO"/>
    <x v="3"/>
    <x v="15"/>
    <x v="1"/>
    <s v="N"/>
    <s v="DISTRIBUTION ONLY"/>
    <s v="-"/>
    <x v="0"/>
    <x v="0"/>
    <n v="4"/>
  </r>
  <r>
    <s v="TECO"/>
    <x v="3"/>
    <x v="12"/>
    <x v="1"/>
    <s v="N"/>
    <s v="DISTRIBUTION ONLY"/>
    <s v="-"/>
    <x v="0"/>
    <x v="0"/>
    <n v="1"/>
  </r>
  <r>
    <s v="TECO"/>
    <x v="4"/>
    <x v="4"/>
    <x v="3"/>
    <s v="N"/>
    <s v="DISTRIBUTION ONLY"/>
    <s v="-"/>
    <x v="0"/>
    <x v="0"/>
    <n v="11"/>
  </r>
  <r>
    <s v="TECO"/>
    <x v="4"/>
    <x v="4"/>
    <x v="3"/>
    <s v="N"/>
    <s v="DISTRIBUTION ONLY"/>
    <n v="2002849"/>
    <x v="12"/>
    <x v="0"/>
    <n v="84"/>
  </r>
  <r>
    <s v="TECO"/>
    <x v="4"/>
    <x v="4"/>
    <x v="1"/>
    <s v="N"/>
    <s v="DISTRIBUTION ONLY"/>
    <n v="2002847"/>
    <x v="2"/>
    <x v="0"/>
    <n v="30"/>
  </r>
  <r>
    <s v="TECO"/>
    <x v="4"/>
    <x v="4"/>
    <x v="1"/>
    <s v="N"/>
    <s v="DISTRIBUTION ONLY"/>
    <n v="2002860"/>
    <x v="0"/>
    <x v="0"/>
    <n v="1"/>
  </r>
  <r>
    <s v="TECO"/>
    <x v="4"/>
    <x v="4"/>
    <x v="6"/>
    <s v="N"/>
    <s v="DISTRIBUTION ONLY"/>
    <n v="2002849"/>
    <x v="12"/>
    <x v="0"/>
    <n v="1"/>
  </r>
  <r>
    <s v="TECO"/>
    <x v="4"/>
    <x v="5"/>
    <x v="3"/>
    <s v="N"/>
    <s v="DISTRIBUTION ONLY"/>
    <n v="2002862"/>
    <x v="0"/>
    <x v="0"/>
    <n v="168"/>
  </r>
  <r>
    <s v="TECO"/>
    <x v="4"/>
    <x v="5"/>
    <x v="3"/>
    <s v="N"/>
    <s v="DISTRIBUTION ONLY"/>
    <n v="2002900"/>
    <x v="0"/>
    <x v="0"/>
    <n v="3"/>
  </r>
  <r>
    <s v="TECO"/>
    <x v="4"/>
    <x v="5"/>
    <x v="3"/>
    <s v="N"/>
    <s v="DISTRIBUTION ONLY"/>
    <n v="2113986"/>
    <x v="0"/>
    <x v="0"/>
    <n v="128"/>
  </r>
  <r>
    <s v="TECO"/>
    <x v="4"/>
    <x v="5"/>
    <x v="3"/>
    <s v="N"/>
    <s v="DISTRIBUTION ONLY"/>
    <m/>
    <x v="0"/>
    <x v="0"/>
    <n v="24"/>
  </r>
  <r>
    <s v="TECO"/>
    <x v="4"/>
    <x v="5"/>
    <x v="1"/>
    <s v="N"/>
    <s v="DISTRIBUTION ONLY"/>
    <n v="2002860"/>
    <x v="0"/>
    <x v="0"/>
    <n v="2076"/>
  </r>
  <r>
    <s v="TECO"/>
    <x v="4"/>
    <x v="5"/>
    <x v="1"/>
    <s v="Y"/>
    <s v="DISTRIBUTION ONLY"/>
    <n v="2002860"/>
    <x v="0"/>
    <x v="0"/>
    <n v="5"/>
  </r>
  <r>
    <s v="TECO"/>
    <x v="4"/>
    <x v="5"/>
    <x v="6"/>
    <s v="N"/>
    <s v="DISTRIBUTION ONLY"/>
    <n v="2002860"/>
    <x v="0"/>
    <x v="0"/>
    <n v="13"/>
  </r>
  <r>
    <s v="TECO"/>
    <x v="4"/>
    <x v="5"/>
    <x v="6"/>
    <s v="N"/>
    <s v="DISTRIBUTION ONLY"/>
    <n v="2002862"/>
    <x v="0"/>
    <x v="0"/>
    <n v="3"/>
  </r>
  <r>
    <s v="TECO"/>
    <x v="4"/>
    <x v="5"/>
    <x v="6"/>
    <s v="N"/>
    <s v="DISTRIBUTION ONLY"/>
    <n v="2113986"/>
    <x v="0"/>
    <x v="0"/>
    <n v="1"/>
  </r>
  <r>
    <s v="TECO"/>
    <x v="4"/>
    <x v="6"/>
    <x v="3"/>
    <s v="N"/>
    <s v="DISTRIBUTION ONLY"/>
    <s v="-"/>
    <x v="0"/>
    <x v="0"/>
    <n v="1"/>
  </r>
  <r>
    <s v="TECO"/>
    <x v="4"/>
    <x v="6"/>
    <x v="3"/>
    <s v="N"/>
    <s v="DISTRIBUTION ONLY"/>
    <n v="2002869"/>
    <x v="1"/>
    <x v="0"/>
    <n v="1"/>
  </r>
  <r>
    <s v="TECO"/>
    <x v="4"/>
    <x v="6"/>
    <x v="1"/>
    <s v="N"/>
    <s v="DISTRIBUTION ONLY"/>
    <n v="2002863"/>
    <x v="0"/>
    <x v="0"/>
    <n v="16"/>
  </r>
  <r>
    <s v="TECO"/>
    <x v="4"/>
    <x v="7"/>
    <x v="3"/>
    <s v="N"/>
    <s v="DISTRIBUTION ONLY"/>
    <s v="-"/>
    <x v="0"/>
    <x v="0"/>
    <n v="1"/>
  </r>
  <r>
    <s v="TECO"/>
    <x v="4"/>
    <x v="7"/>
    <x v="1"/>
    <s v="N"/>
    <s v="DISTRIBUTION ONLY"/>
    <n v="2002866"/>
    <x v="0"/>
    <x v="0"/>
    <n v="4"/>
  </r>
  <r>
    <s v="TECO"/>
    <x v="5"/>
    <x v="16"/>
    <x v="1"/>
    <s v="N"/>
    <s v="DISTRIBUTION ONLY"/>
    <s v="-"/>
    <x v="0"/>
    <x v="0"/>
    <n v="1"/>
  </r>
  <r>
    <s v="TECO"/>
    <x v="5"/>
    <x v="2"/>
    <x v="3"/>
    <s v="N"/>
    <s v="DISTRIBUTION ONLY"/>
    <s v="-"/>
    <x v="0"/>
    <x v="0"/>
    <n v="1"/>
  </r>
  <r>
    <s v="TECO"/>
    <x v="5"/>
    <x v="2"/>
    <x v="1"/>
    <s v="N"/>
    <s v="DISTRIBUTION ONLY"/>
    <n v="2002836"/>
    <x v="11"/>
    <x v="0"/>
    <n v="25"/>
  </r>
  <r>
    <s v="TECO"/>
    <x v="5"/>
    <x v="2"/>
    <x v="1"/>
    <s v="N"/>
    <s v="DISTRIBUTION ONLY"/>
    <n v="2002837"/>
    <x v="0"/>
    <x v="0"/>
    <n v="6"/>
  </r>
  <r>
    <s v="TECO"/>
    <x v="5"/>
    <x v="3"/>
    <x v="3"/>
    <s v="N"/>
    <s v="DISTRIBUTION ONLY"/>
    <n v="2002839"/>
    <x v="0"/>
    <x v="0"/>
    <n v="2"/>
  </r>
  <r>
    <s v="TECO"/>
    <x v="5"/>
    <x v="3"/>
    <x v="3"/>
    <s v="N"/>
    <s v="DISTRIBUTION ONLY"/>
    <m/>
    <x v="0"/>
    <x v="0"/>
    <n v="11"/>
  </r>
  <r>
    <s v="TECO"/>
    <x v="5"/>
    <x v="3"/>
    <x v="4"/>
    <s v="N"/>
    <s v="DISTRIBUTION ONLY"/>
    <s v="-"/>
    <x v="0"/>
    <x v="0"/>
    <n v="1"/>
  </r>
  <r>
    <s v="TECO"/>
    <x v="5"/>
    <x v="3"/>
    <x v="1"/>
    <s v="N"/>
    <s v="DISTRIBUTION ONLY"/>
    <n v="2002823"/>
    <x v="0"/>
    <x v="0"/>
    <n v="3"/>
  </r>
  <r>
    <s v="TECO"/>
    <x v="5"/>
    <x v="3"/>
    <x v="1"/>
    <s v="N"/>
    <s v="DISTRIBUTION ONLY"/>
    <n v="2002842"/>
    <x v="0"/>
    <x v="0"/>
    <n v="1281"/>
  </r>
  <r>
    <s v="TECO"/>
    <x v="5"/>
    <x v="3"/>
    <x v="1"/>
    <s v="N"/>
    <s v="DISTRIBUTION ONLY"/>
    <n v="2002847"/>
    <x v="2"/>
    <x v="0"/>
    <n v="1"/>
  </r>
  <r>
    <s v="TECO"/>
    <x v="5"/>
    <x v="3"/>
    <x v="6"/>
    <s v="N"/>
    <s v="DISTRIBUTION ONLY"/>
    <n v="2002842"/>
    <x v="0"/>
    <x v="0"/>
    <n v="40"/>
  </r>
  <r>
    <s v="TECO"/>
    <x v="5"/>
    <x v="4"/>
    <x v="0"/>
    <s v="N"/>
    <s v="DISTRIBUTION ONLY"/>
    <n v="2002847"/>
    <x v="2"/>
    <x v="0"/>
    <n v="24"/>
  </r>
  <r>
    <s v="TECO"/>
    <x v="5"/>
    <x v="4"/>
    <x v="3"/>
    <s v="N"/>
    <s v="DISTRIBUTION ONLY"/>
    <n v="2002849"/>
    <x v="12"/>
    <x v="0"/>
    <n v="10"/>
  </r>
  <r>
    <s v="TECO"/>
    <x v="5"/>
    <x v="4"/>
    <x v="4"/>
    <s v="N"/>
    <s v="DISTRIBUTION ONLY"/>
    <s v="-"/>
    <x v="0"/>
    <x v="0"/>
    <n v="7"/>
  </r>
  <r>
    <s v="TECO"/>
    <x v="5"/>
    <x v="4"/>
    <x v="1"/>
    <s v="N"/>
    <s v="DISTRIBUTION ONLY"/>
    <n v="2002826"/>
    <x v="0"/>
    <x v="0"/>
    <n v="49"/>
  </r>
  <r>
    <s v="TECO"/>
    <x v="5"/>
    <x v="4"/>
    <x v="1"/>
    <s v="N"/>
    <s v="DISTRIBUTION ONLY"/>
    <n v="2002847"/>
    <x v="2"/>
    <x v="0"/>
    <n v="32679"/>
  </r>
  <r>
    <s v="TECO"/>
    <x v="5"/>
    <x v="4"/>
    <x v="1"/>
    <s v="Y"/>
    <s v="DISTRIBUTION ONLY"/>
    <n v="2002847"/>
    <x v="2"/>
    <x v="0"/>
    <n v="6"/>
  </r>
  <r>
    <s v="TECO"/>
    <x v="5"/>
    <x v="4"/>
    <x v="1"/>
    <m/>
    <s v="DISTRIBUTION ONLY"/>
    <n v="2002847"/>
    <x v="2"/>
    <x v="0"/>
    <n v="4"/>
  </r>
  <r>
    <s v="TECO"/>
    <x v="5"/>
    <x v="4"/>
    <x v="6"/>
    <s v="N"/>
    <s v="DISTRIBUTION ONLY"/>
    <n v="2002826"/>
    <x v="0"/>
    <x v="0"/>
    <n v="1"/>
  </r>
  <r>
    <s v="TECO"/>
    <x v="5"/>
    <x v="4"/>
    <x v="6"/>
    <s v="N"/>
    <s v="DISTRIBUTION ONLY"/>
    <n v="2002847"/>
    <x v="2"/>
    <x v="0"/>
    <n v="1194"/>
  </r>
  <r>
    <s v="TECO"/>
    <x v="5"/>
    <x v="4"/>
    <x v="6"/>
    <s v="N"/>
    <s v="DISTRIBUTION ONLY"/>
    <n v="2002859"/>
    <x v="5"/>
    <x v="0"/>
    <n v="1"/>
  </r>
  <r>
    <s v="TECO"/>
    <x v="5"/>
    <x v="5"/>
    <x v="3"/>
    <s v="N"/>
    <s v="DISTRIBUTION ONLY"/>
    <m/>
    <x v="0"/>
    <x v="0"/>
    <n v="43"/>
  </r>
  <r>
    <s v="TECO"/>
    <x v="5"/>
    <x v="5"/>
    <x v="4"/>
    <s v="N"/>
    <s v="DISTRIBUTION ONLY"/>
    <s v="-"/>
    <x v="0"/>
    <x v="0"/>
    <n v="4"/>
  </r>
  <r>
    <s v="TECO"/>
    <x v="5"/>
    <x v="5"/>
    <x v="1"/>
    <s v="N"/>
    <s v="DISTRIBUTION ONLY"/>
    <n v="2002847"/>
    <x v="2"/>
    <x v="0"/>
    <n v="1"/>
  </r>
  <r>
    <s v="TECO"/>
    <x v="5"/>
    <x v="5"/>
    <x v="1"/>
    <s v="N"/>
    <s v="DISTRIBUTION ONLY"/>
    <n v="2002859"/>
    <x v="5"/>
    <x v="0"/>
    <n v="12226"/>
  </r>
  <r>
    <s v="TECO"/>
    <x v="5"/>
    <x v="5"/>
    <x v="1"/>
    <m/>
    <s v="DISTRIBUTION ONLY"/>
    <n v="2002859"/>
    <x v="5"/>
    <x v="0"/>
    <n v="2"/>
  </r>
  <r>
    <s v="TECO"/>
    <x v="5"/>
    <x v="5"/>
    <x v="6"/>
    <s v="N"/>
    <s v="DISTRIBUTION ONLY"/>
    <n v="2002859"/>
    <x v="5"/>
    <x v="0"/>
    <n v="48"/>
  </r>
  <r>
    <s v="TECO"/>
    <x v="5"/>
    <x v="5"/>
    <x v="6"/>
    <s v="N"/>
    <s v="DISTRIBUTION ONLY"/>
    <m/>
    <x v="0"/>
    <x v="0"/>
    <n v="1"/>
  </r>
  <r>
    <s v="TECO"/>
    <x v="5"/>
    <x v="6"/>
    <x v="3"/>
    <s v="N"/>
    <s v="DISTRIBUTION ONLY"/>
    <n v="2002869"/>
    <x v="1"/>
    <x v="0"/>
    <n v="2"/>
  </r>
  <r>
    <s v="TECO"/>
    <x v="5"/>
    <x v="6"/>
    <x v="1"/>
    <s v="N"/>
    <s v="DISTRIBUTION ONLY"/>
    <n v="2002863"/>
    <x v="0"/>
    <x v="0"/>
    <n v="26"/>
  </r>
  <r>
    <s v="TECO"/>
    <x v="5"/>
    <x v="7"/>
    <x v="3"/>
    <s v="N"/>
    <s v="DISTRIBUTION ONLY"/>
    <s v="-"/>
    <x v="0"/>
    <x v="0"/>
    <n v="1"/>
  </r>
  <r>
    <s v="TECO"/>
    <x v="5"/>
    <x v="7"/>
    <x v="1"/>
    <s v="N"/>
    <s v="DISTRIBUTION ONLY"/>
    <n v="2002866"/>
    <x v="0"/>
    <x v="0"/>
    <n v="7"/>
  </r>
  <r>
    <s v="TECO"/>
    <x v="5"/>
    <x v="10"/>
    <x v="1"/>
    <s v="N"/>
    <s v="DISTRIBUTION ONLY"/>
    <s v="-"/>
    <x v="0"/>
    <x v="0"/>
    <n v="1"/>
  </r>
  <r>
    <s v="TECO"/>
    <x v="5"/>
    <x v="15"/>
    <x v="1"/>
    <s v="N"/>
    <s v="DISTRIBUTION ONLY"/>
    <s v="-"/>
    <x v="0"/>
    <x v="0"/>
    <n v="1"/>
  </r>
  <r>
    <s v="TECO"/>
    <x v="6"/>
    <x v="2"/>
    <x v="1"/>
    <s v="N"/>
    <s v="DISTRIBUTION ONLY"/>
    <n v="2002836"/>
    <x v="11"/>
    <x v="0"/>
    <n v="12"/>
  </r>
  <r>
    <s v="TECO"/>
    <x v="6"/>
    <x v="3"/>
    <x v="1"/>
    <s v="N"/>
    <s v="DISTRIBUTION ONLY"/>
    <s v="-"/>
    <x v="0"/>
    <x v="0"/>
    <n v="23"/>
  </r>
  <r>
    <s v="TECO"/>
    <x v="6"/>
    <x v="4"/>
    <x v="1"/>
    <s v="N"/>
    <s v="DISTRIBUTION ONLY"/>
    <n v="2002847"/>
    <x v="2"/>
    <x v="0"/>
    <n v="116"/>
  </r>
  <r>
    <s v="TECO"/>
    <x v="6"/>
    <x v="4"/>
    <x v="6"/>
    <s v="N"/>
    <s v="DISTRIBUTION ONLY"/>
    <n v="2002847"/>
    <x v="2"/>
    <x v="0"/>
    <n v="3"/>
  </r>
  <r>
    <s v="TECO"/>
    <x v="6"/>
    <x v="5"/>
    <x v="1"/>
    <s v="N"/>
    <s v="DISTRIBUTION ONLY"/>
    <n v="2002859"/>
    <x v="5"/>
    <x v="0"/>
    <n v="8"/>
  </r>
  <r>
    <s v="TECO"/>
    <x v="7"/>
    <x v="20"/>
    <x v="1"/>
    <s v="N"/>
    <s v="DISTRIBUTION ONLY"/>
    <s v="-"/>
    <x v="0"/>
    <x v="0"/>
    <n v="1"/>
  </r>
  <r>
    <s v="TECO"/>
    <x v="7"/>
    <x v="19"/>
    <x v="1"/>
    <s v="N"/>
    <s v="DISTRIBUTION ONLY"/>
    <s v="-"/>
    <x v="0"/>
    <x v="0"/>
    <n v="1"/>
  </r>
  <r>
    <s v="TECO"/>
    <x v="7"/>
    <x v="16"/>
    <x v="1"/>
    <s v="N"/>
    <s v="DISTRIBUTION ONLY"/>
    <s v="-"/>
    <x v="0"/>
    <x v="0"/>
    <n v="3"/>
  </r>
  <r>
    <s v="TECO"/>
    <x v="7"/>
    <x v="2"/>
    <x v="1"/>
    <s v="N"/>
    <s v="DISTRIBUTION ONLY"/>
    <n v="2002836"/>
    <x v="11"/>
    <x v="0"/>
    <n v="781"/>
  </r>
  <r>
    <s v="TECO"/>
    <x v="7"/>
    <x v="2"/>
    <x v="6"/>
    <s v="N"/>
    <s v="DISTRIBUTION ONLY"/>
    <n v="2002836"/>
    <x v="11"/>
    <x v="0"/>
    <n v="2"/>
  </r>
  <r>
    <s v="TECO"/>
    <x v="7"/>
    <x v="3"/>
    <x v="1"/>
    <s v="N"/>
    <s v="DISTRIBUTION ONLY"/>
    <n v="2002843"/>
    <x v="0"/>
    <x v="0"/>
    <n v="259"/>
  </r>
  <r>
    <s v="TECO"/>
    <x v="7"/>
    <x v="3"/>
    <x v="1"/>
    <m/>
    <s v="DISTRIBUTION ONLY"/>
    <n v="2002843"/>
    <x v="0"/>
    <x v="0"/>
    <n v="1"/>
  </r>
  <r>
    <s v="TECO"/>
    <x v="7"/>
    <x v="3"/>
    <x v="6"/>
    <s v="N"/>
    <s v="DISTRIBUTION ONLY"/>
    <n v="2002843"/>
    <x v="0"/>
    <x v="0"/>
    <n v="2"/>
  </r>
  <r>
    <s v="TECO"/>
    <x v="7"/>
    <x v="4"/>
    <x v="1"/>
    <s v="N"/>
    <s v="DISTRIBUTION ONLY"/>
    <n v="2002847"/>
    <x v="2"/>
    <x v="0"/>
    <n v="3"/>
  </r>
  <r>
    <s v="TECO"/>
    <x v="7"/>
    <x v="5"/>
    <x v="1"/>
    <s v="N"/>
    <s v="DISTRIBUTION ONLY"/>
    <n v="2002859"/>
    <x v="5"/>
    <x v="0"/>
    <n v="1"/>
  </r>
  <r>
    <s v="TECO"/>
    <x v="8"/>
    <x v="4"/>
    <x v="3"/>
    <s v="N"/>
    <s v="DISTRIBUTION ONLY"/>
    <n v="2131246"/>
    <x v="13"/>
    <x v="0"/>
    <n v="19"/>
  </r>
  <r>
    <s v="TECO"/>
    <x v="8"/>
    <x v="5"/>
    <x v="3"/>
    <s v="N"/>
    <s v="DISTRIBUTION ONLY"/>
    <n v="2131245"/>
    <x v="0"/>
    <x v="0"/>
    <n v="298"/>
  </r>
  <r>
    <s v="TECO"/>
    <x v="8"/>
    <x v="5"/>
    <x v="7"/>
    <s v="N"/>
    <s v="DISTRIBUTION ONLY"/>
    <n v="2132798"/>
    <x v="14"/>
    <x v="0"/>
    <n v="19"/>
  </r>
  <r>
    <s v="TECO"/>
    <x v="8"/>
    <x v="5"/>
    <x v="1"/>
    <s v="N"/>
    <s v="DISTRIBUTION ONLY"/>
    <n v="2131214"/>
    <x v="0"/>
    <x v="0"/>
    <n v="132"/>
  </r>
  <r>
    <s v="TECO"/>
    <x v="8"/>
    <x v="5"/>
    <x v="1"/>
    <s v="N"/>
    <s v="DISTRIBUTION ONLY"/>
    <n v="2131245"/>
    <x v="0"/>
    <x v="0"/>
    <n v="1"/>
  </r>
  <r>
    <s v="TECO"/>
    <x v="8"/>
    <x v="5"/>
    <x v="1"/>
    <s v="N"/>
    <s v="DISTRIBUTION ONLY"/>
    <n v="2132798"/>
    <x v="14"/>
    <x v="0"/>
    <n v="1"/>
  </r>
  <r>
    <s v="TECO"/>
    <x v="8"/>
    <x v="6"/>
    <x v="3"/>
    <s v="N"/>
    <s v="DISTRIBUTION ONLY"/>
    <n v="2131698"/>
    <x v="15"/>
    <x v="0"/>
    <n v="19"/>
  </r>
  <r>
    <s v="TECO"/>
    <x v="8"/>
    <x v="6"/>
    <x v="7"/>
    <s v="N"/>
    <s v="DISTRIBUTION ONLY"/>
    <n v="2124959"/>
    <x v="16"/>
    <x v="0"/>
    <n v="12"/>
  </r>
  <r>
    <s v="TECO"/>
    <x v="8"/>
    <x v="6"/>
    <x v="1"/>
    <s v="N"/>
    <s v="DISTRIBUTION ONLY"/>
    <n v="2131275"/>
    <x v="17"/>
    <x v="0"/>
    <n v="26"/>
  </r>
  <r>
    <s v="TECO"/>
    <x v="8"/>
    <x v="6"/>
    <x v="6"/>
    <s v="N"/>
    <s v="DISTRIBUTION ONLY"/>
    <n v="2131275"/>
    <x v="17"/>
    <x v="0"/>
    <n v="1"/>
  </r>
  <r>
    <s v="TECO"/>
    <x v="8"/>
    <x v="7"/>
    <x v="3"/>
    <s v="N"/>
    <s v="DISTRIBUTION ONLY"/>
    <n v="2131711"/>
    <x v="18"/>
    <x v="0"/>
    <n v="3"/>
  </r>
  <r>
    <s v="TECO"/>
    <x v="8"/>
    <x v="7"/>
    <x v="5"/>
    <s v="N"/>
    <s v="DISTRIBUTION ONLY"/>
    <s v="-"/>
    <x v="0"/>
    <x v="0"/>
    <n v="1"/>
  </r>
  <r>
    <s v="TECO"/>
    <x v="8"/>
    <x v="9"/>
    <x v="3"/>
    <s v="N"/>
    <s v="DISTRIBUTION ONLY"/>
    <n v="2131712"/>
    <x v="24"/>
    <x v="0"/>
    <n v="1"/>
  </r>
  <r>
    <s v="TECO"/>
    <x v="10"/>
    <x v="5"/>
    <x v="3"/>
    <s v="N"/>
    <s v="DISTRIBUTION ONLY"/>
    <n v="2132811"/>
    <x v="20"/>
    <x v="0"/>
    <n v="3"/>
  </r>
  <r>
    <s v="TECO"/>
    <x v="10"/>
    <x v="6"/>
    <x v="7"/>
    <s v="N"/>
    <s v="DISTRIBUTION ONLY"/>
    <n v="2132797"/>
    <x v="21"/>
    <x v="0"/>
    <n v="12"/>
  </r>
  <r>
    <s v="TECO"/>
    <x v="11"/>
    <x v="4"/>
    <x v="3"/>
    <s v="N"/>
    <s v="DISTRIBUTION ONLY"/>
    <n v="2131440"/>
    <x v="22"/>
    <x v="0"/>
    <n v="1"/>
  </r>
  <r>
    <s v="TECO"/>
    <x v="12"/>
    <x v="6"/>
    <x v="9"/>
    <s v="N"/>
    <s v="DISTRIBUTION ONLY"/>
    <n v="2002820"/>
    <x v="23"/>
    <x v="0"/>
    <n v="1"/>
  </r>
  <r>
    <s v="TECO"/>
    <x v="12"/>
    <x v="7"/>
    <x v="7"/>
    <s v="N"/>
    <s v="DISTRIBUTION ONLY"/>
    <n v="2132810"/>
    <x v="0"/>
    <x v="0"/>
    <n v="2"/>
  </r>
  <r>
    <s v="TECO"/>
    <x v="0"/>
    <x v="3"/>
    <x v="1"/>
    <s v="N"/>
    <s v="DIST_SEC"/>
    <s v="-"/>
    <x v="0"/>
    <x v="0"/>
    <n v="1"/>
  </r>
  <r>
    <s v="TECO"/>
    <x v="0"/>
    <x v="4"/>
    <x v="1"/>
    <s v="N"/>
    <s v="DIST_SEC"/>
    <s v="-"/>
    <x v="0"/>
    <x v="0"/>
    <n v="1"/>
  </r>
  <r>
    <s v="TECO"/>
    <x v="0"/>
    <x v="5"/>
    <x v="3"/>
    <s v="N"/>
    <s v="DIST_SEC"/>
    <s v="-"/>
    <x v="0"/>
    <x v="0"/>
    <n v="2"/>
  </r>
  <r>
    <s v="TECO"/>
    <x v="2"/>
    <x v="3"/>
    <x v="3"/>
    <s v="N"/>
    <s v="DIST_SEC"/>
    <n v="2002845"/>
    <x v="0"/>
    <x v="0"/>
    <n v="1"/>
  </r>
  <r>
    <s v="TECO"/>
    <x v="2"/>
    <x v="5"/>
    <x v="7"/>
    <s v="N"/>
    <s v="DIST_SEC"/>
    <n v="2112349"/>
    <x v="3"/>
    <x v="0"/>
    <n v="1"/>
  </r>
  <r>
    <s v="TECO"/>
    <x v="2"/>
    <x v="5"/>
    <x v="1"/>
    <s v="N"/>
    <s v="DIST_SEC"/>
    <n v="2002834"/>
    <x v="4"/>
    <x v="0"/>
    <n v="7"/>
  </r>
  <r>
    <s v="TECO"/>
    <x v="2"/>
    <x v="5"/>
    <x v="1"/>
    <s v="N"/>
    <s v="DIST_SEC"/>
    <n v="2002835"/>
    <x v="5"/>
    <x v="0"/>
    <n v="1"/>
  </r>
  <r>
    <s v="TECO"/>
    <x v="2"/>
    <x v="6"/>
    <x v="1"/>
    <s v="N"/>
    <s v="DIST_SEC"/>
    <n v="2002835"/>
    <x v="5"/>
    <x v="0"/>
    <n v="1"/>
  </r>
  <r>
    <s v="TECO"/>
    <x v="2"/>
    <x v="6"/>
    <x v="1"/>
    <s v="N"/>
    <s v="DIST_SEC"/>
    <n v="2002863"/>
    <x v="0"/>
    <x v="0"/>
    <n v="24"/>
  </r>
  <r>
    <s v="TECO"/>
    <x v="2"/>
    <x v="7"/>
    <x v="3"/>
    <s v="N"/>
    <s v="DIST_SEC"/>
    <s v="-"/>
    <x v="0"/>
    <x v="0"/>
    <n v="1"/>
  </r>
  <r>
    <s v="TECO"/>
    <x v="2"/>
    <x v="7"/>
    <x v="1"/>
    <s v="N"/>
    <s v="DIST_SEC"/>
    <n v="2002866"/>
    <x v="0"/>
    <x v="0"/>
    <n v="5"/>
  </r>
  <r>
    <s v="TECO"/>
    <x v="3"/>
    <x v="4"/>
    <x v="1"/>
    <s v="N"/>
    <s v="DIST_SEC"/>
    <n v="2002847"/>
    <x v="2"/>
    <x v="0"/>
    <n v="26"/>
  </r>
  <r>
    <s v="TECO"/>
    <x v="3"/>
    <x v="4"/>
    <x v="1"/>
    <s v="N"/>
    <s v="DIST_SEC"/>
    <n v="2002857"/>
    <x v="0"/>
    <x v="0"/>
    <n v="7"/>
  </r>
  <r>
    <s v="TECO"/>
    <x v="3"/>
    <x v="5"/>
    <x v="1"/>
    <s v="N"/>
    <s v="DIST_SEC"/>
    <n v="2002858"/>
    <x v="10"/>
    <x v="0"/>
    <n v="64"/>
  </r>
  <r>
    <s v="TECO"/>
    <x v="3"/>
    <x v="5"/>
    <x v="6"/>
    <s v="N"/>
    <s v="DIST_SEC"/>
    <n v="2002858"/>
    <x v="10"/>
    <x v="0"/>
    <n v="1"/>
  </r>
  <r>
    <s v="TECO"/>
    <x v="3"/>
    <x v="10"/>
    <x v="1"/>
    <s v="N"/>
    <s v="DIST_SEC"/>
    <s v="-"/>
    <x v="0"/>
    <x v="0"/>
    <n v="1"/>
  </r>
  <r>
    <s v="TECO"/>
    <x v="4"/>
    <x v="5"/>
    <x v="3"/>
    <s v="N"/>
    <s v="DIST_SEC"/>
    <n v="2002862"/>
    <x v="0"/>
    <x v="0"/>
    <n v="2"/>
  </r>
  <r>
    <s v="TECO"/>
    <x v="4"/>
    <x v="5"/>
    <x v="3"/>
    <s v="N"/>
    <s v="DIST_SEC"/>
    <m/>
    <x v="0"/>
    <x v="0"/>
    <n v="37"/>
  </r>
  <r>
    <s v="TECO"/>
    <x v="4"/>
    <x v="5"/>
    <x v="1"/>
    <s v="N"/>
    <s v="DIST_SEC"/>
    <n v="2002860"/>
    <x v="0"/>
    <x v="0"/>
    <n v="27"/>
  </r>
  <r>
    <s v="TECO"/>
    <x v="4"/>
    <x v="6"/>
    <x v="3"/>
    <s v="N"/>
    <s v="DIST_SEC"/>
    <s v="-"/>
    <x v="0"/>
    <x v="0"/>
    <n v="1"/>
  </r>
  <r>
    <s v="TECO"/>
    <x v="5"/>
    <x v="20"/>
    <x v="1"/>
    <s v="N"/>
    <s v="DIST_SEC"/>
    <s v="-"/>
    <x v="0"/>
    <x v="0"/>
    <n v="1"/>
  </r>
  <r>
    <s v="TECO"/>
    <x v="5"/>
    <x v="2"/>
    <x v="1"/>
    <s v="N"/>
    <s v="DIST_SEC"/>
    <n v="2002836"/>
    <x v="11"/>
    <x v="0"/>
    <n v="1"/>
  </r>
  <r>
    <s v="TECO"/>
    <x v="5"/>
    <x v="3"/>
    <x v="1"/>
    <s v="N"/>
    <s v="DIST_SEC"/>
    <n v="2002842"/>
    <x v="0"/>
    <x v="0"/>
    <n v="134"/>
  </r>
  <r>
    <s v="TECO"/>
    <x v="5"/>
    <x v="3"/>
    <x v="1"/>
    <m/>
    <s v="DIST_SEC"/>
    <n v="2002842"/>
    <x v="0"/>
    <x v="0"/>
    <n v="1"/>
  </r>
  <r>
    <s v="TECO"/>
    <x v="5"/>
    <x v="4"/>
    <x v="1"/>
    <s v="N"/>
    <s v="DIST_SEC"/>
    <n v="2002847"/>
    <x v="2"/>
    <x v="0"/>
    <n v="387"/>
  </r>
  <r>
    <s v="TECO"/>
    <x v="5"/>
    <x v="4"/>
    <x v="6"/>
    <s v="N"/>
    <s v="DIST_SEC"/>
    <n v="2002847"/>
    <x v="2"/>
    <x v="0"/>
    <n v="1"/>
  </r>
  <r>
    <s v="TECO"/>
    <x v="5"/>
    <x v="5"/>
    <x v="1"/>
    <s v="N"/>
    <s v="DIST_SEC"/>
    <n v="2002859"/>
    <x v="5"/>
    <x v="0"/>
    <n v="132"/>
  </r>
  <r>
    <s v="TECO"/>
    <x v="6"/>
    <x v="4"/>
    <x v="1"/>
    <s v="N"/>
    <s v="DIST_SEC"/>
    <n v="2002847"/>
    <x v="2"/>
    <x v="0"/>
    <n v="1"/>
  </r>
  <r>
    <s v="TECO"/>
    <x v="7"/>
    <x v="2"/>
    <x v="1"/>
    <s v="N"/>
    <s v="DIST_SEC"/>
    <n v="2002836"/>
    <x v="11"/>
    <x v="0"/>
    <n v="52"/>
  </r>
  <r>
    <s v="TECO"/>
    <x v="7"/>
    <x v="3"/>
    <x v="1"/>
    <s v="N"/>
    <s v="DIST_SEC"/>
    <n v="2002843"/>
    <x v="0"/>
    <x v="0"/>
    <n v="26"/>
  </r>
  <r>
    <s v="TECO"/>
    <x v="8"/>
    <x v="5"/>
    <x v="3"/>
    <s v="N"/>
    <s v="DIST_SEC"/>
    <n v="2131245"/>
    <x v="0"/>
    <x v="0"/>
    <n v="7"/>
  </r>
  <r>
    <s v="TECO"/>
    <x v="8"/>
    <x v="5"/>
    <x v="1"/>
    <s v="N"/>
    <s v="DIST_SEC"/>
    <n v="2131214"/>
    <x v="0"/>
    <x v="0"/>
    <n v="1"/>
  </r>
  <r>
    <s v="TECO"/>
    <x v="0"/>
    <x v="0"/>
    <x v="0"/>
    <s v="N"/>
    <s v="LIGHTING"/>
    <s v="-"/>
    <x v="0"/>
    <x v="1"/>
    <n v="61"/>
  </r>
  <r>
    <s v="TECO"/>
    <x v="0"/>
    <x v="0"/>
    <x v="0"/>
    <s v="Y"/>
    <s v="LIGHTING"/>
    <s v="-"/>
    <x v="0"/>
    <x v="1"/>
    <n v="75251"/>
  </r>
  <r>
    <s v="TECO"/>
    <x v="0"/>
    <x v="0"/>
    <x v="0"/>
    <s v="Y"/>
    <s v="LIGHTING"/>
    <n v="2005620"/>
    <x v="0"/>
    <x v="1"/>
    <n v="53"/>
  </r>
  <r>
    <s v="TECO"/>
    <x v="0"/>
    <x v="0"/>
    <x v="0"/>
    <m/>
    <s v="LIGHTING"/>
    <s v="-"/>
    <x v="0"/>
    <x v="1"/>
    <n v="1"/>
  </r>
  <r>
    <s v="TECO"/>
    <x v="0"/>
    <x v="0"/>
    <x v="9"/>
    <s v="Y"/>
    <s v="LIGHTING"/>
    <n v="2005650"/>
    <x v="0"/>
    <x v="1"/>
    <n v="147"/>
  </r>
  <r>
    <s v="TECO"/>
    <x v="0"/>
    <x v="0"/>
    <x v="6"/>
    <s v="N"/>
    <s v="LIGHTING"/>
    <s v="-"/>
    <x v="0"/>
    <x v="1"/>
    <n v="6"/>
  </r>
  <r>
    <s v="TECO"/>
    <x v="0"/>
    <x v="0"/>
    <x v="6"/>
    <s v="Y"/>
    <s v="LIGHTING"/>
    <s v="-"/>
    <x v="0"/>
    <x v="1"/>
    <n v="2"/>
  </r>
  <r>
    <s v="TECO"/>
    <x v="0"/>
    <x v="20"/>
    <x v="2"/>
    <s v="Y"/>
    <s v="LIGHTING"/>
    <n v="2005620"/>
    <x v="0"/>
    <x v="1"/>
    <n v="28"/>
  </r>
  <r>
    <s v="TECO"/>
    <x v="0"/>
    <x v="1"/>
    <x v="2"/>
    <s v="N"/>
    <s v="LIGHTING"/>
    <n v="2005654"/>
    <x v="0"/>
    <x v="1"/>
    <n v="1"/>
  </r>
  <r>
    <s v="TECO"/>
    <x v="0"/>
    <x v="1"/>
    <x v="2"/>
    <s v="N"/>
    <s v="LIGHTING"/>
    <n v="2127280"/>
    <x v="0"/>
    <x v="1"/>
    <n v="9"/>
  </r>
  <r>
    <s v="TECO"/>
    <x v="0"/>
    <x v="1"/>
    <x v="2"/>
    <s v="Y"/>
    <s v="LIGHTING"/>
    <s v="-"/>
    <x v="0"/>
    <x v="1"/>
    <n v="4"/>
  </r>
  <r>
    <s v="TECO"/>
    <x v="0"/>
    <x v="1"/>
    <x v="2"/>
    <s v="Y"/>
    <s v="LIGHTING"/>
    <n v="2005652"/>
    <x v="0"/>
    <x v="1"/>
    <n v="54"/>
  </r>
  <r>
    <s v="TECO"/>
    <x v="0"/>
    <x v="1"/>
    <x v="2"/>
    <s v="Y"/>
    <s v="LIGHTING"/>
    <n v="2005653"/>
    <x v="0"/>
    <x v="1"/>
    <n v="119"/>
  </r>
  <r>
    <s v="TECO"/>
    <x v="0"/>
    <x v="1"/>
    <x v="2"/>
    <s v="Y"/>
    <s v="LIGHTING"/>
    <n v="2005654"/>
    <x v="0"/>
    <x v="1"/>
    <n v="12941"/>
  </r>
  <r>
    <s v="TECO"/>
    <x v="0"/>
    <x v="1"/>
    <x v="2"/>
    <s v="Y"/>
    <s v="LIGHTING"/>
    <n v="2005658"/>
    <x v="0"/>
    <x v="1"/>
    <n v="15"/>
  </r>
  <r>
    <s v="TECO"/>
    <x v="0"/>
    <x v="1"/>
    <x v="2"/>
    <s v="Y"/>
    <s v="LIGHTING"/>
    <n v="2005685"/>
    <x v="0"/>
    <x v="1"/>
    <n v="11"/>
  </r>
  <r>
    <s v="TECO"/>
    <x v="0"/>
    <x v="1"/>
    <x v="2"/>
    <s v="Y"/>
    <s v="LIGHTING"/>
    <n v="2005687"/>
    <x v="0"/>
    <x v="1"/>
    <n v="14"/>
  </r>
  <r>
    <s v="TECO"/>
    <x v="0"/>
    <x v="1"/>
    <x v="2"/>
    <s v="Y"/>
    <s v="LIGHTING"/>
    <n v="2127280"/>
    <x v="0"/>
    <x v="1"/>
    <n v="6883"/>
  </r>
  <r>
    <s v="TECO"/>
    <x v="0"/>
    <x v="1"/>
    <x v="3"/>
    <s v="Y"/>
    <s v="LIGHTING"/>
    <n v="2002833"/>
    <x v="0"/>
    <x v="1"/>
    <n v="5"/>
  </r>
  <r>
    <s v="TECO"/>
    <x v="0"/>
    <x v="1"/>
    <x v="9"/>
    <s v="N"/>
    <s v="LIGHTING"/>
    <n v="2005649"/>
    <x v="0"/>
    <x v="1"/>
    <n v="1"/>
  </r>
  <r>
    <s v="TECO"/>
    <x v="0"/>
    <x v="1"/>
    <x v="9"/>
    <s v="N"/>
    <s v="LIGHTING"/>
    <n v="2005665"/>
    <x v="0"/>
    <x v="1"/>
    <n v="36"/>
  </r>
  <r>
    <s v="TECO"/>
    <x v="0"/>
    <x v="1"/>
    <x v="9"/>
    <s v="Y"/>
    <s v="LIGHTING"/>
    <s v="-"/>
    <x v="0"/>
    <x v="1"/>
    <n v="1"/>
  </r>
  <r>
    <s v="TECO"/>
    <x v="0"/>
    <x v="1"/>
    <x v="9"/>
    <s v="Y"/>
    <s v="LIGHTING"/>
    <n v="2005618"/>
    <x v="0"/>
    <x v="1"/>
    <n v="278"/>
  </r>
  <r>
    <s v="TECO"/>
    <x v="0"/>
    <x v="1"/>
    <x v="9"/>
    <s v="Y"/>
    <s v="LIGHTING"/>
    <n v="2005649"/>
    <x v="0"/>
    <x v="1"/>
    <n v="7827"/>
  </r>
  <r>
    <s v="TECO"/>
    <x v="0"/>
    <x v="1"/>
    <x v="9"/>
    <s v="Y"/>
    <s v="LIGHTING"/>
    <n v="2005650"/>
    <x v="0"/>
    <x v="1"/>
    <n v="12"/>
  </r>
  <r>
    <s v="TECO"/>
    <x v="0"/>
    <x v="1"/>
    <x v="9"/>
    <s v="Y"/>
    <s v="LIGHTING"/>
    <n v="2005653"/>
    <x v="0"/>
    <x v="1"/>
    <n v="1"/>
  </r>
  <r>
    <s v="TECO"/>
    <x v="0"/>
    <x v="1"/>
    <x v="9"/>
    <s v="Y"/>
    <s v="LIGHTING"/>
    <n v="2005665"/>
    <x v="0"/>
    <x v="1"/>
    <n v="3132"/>
  </r>
  <r>
    <s v="TECO"/>
    <x v="0"/>
    <x v="1"/>
    <x v="9"/>
    <s v="Y"/>
    <s v="LIGHTING"/>
    <n v="2005667"/>
    <x v="0"/>
    <x v="1"/>
    <n v="13"/>
  </r>
  <r>
    <s v="TECO"/>
    <x v="0"/>
    <x v="1"/>
    <x v="9"/>
    <s v="Y"/>
    <s v="LIGHTING"/>
    <n v="2131290"/>
    <x v="0"/>
    <x v="1"/>
    <n v="220"/>
  </r>
  <r>
    <s v="TECO"/>
    <x v="0"/>
    <x v="1"/>
    <x v="6"/>
    <s v="N"/>
    <s v="LIGHTING"/>
    <n v="2005654"/>
    <x v="0"/>
    <x v="1"/>
    <n v="2"/>
  </r>
  <r>
    <s v="TECO"/>
    <x v="0"/>
    <x v="1"/>
    <x v="6"/>
    <s v="N"/>
    <s v="LIGHTING"/>
    <n v="2127280"/>
    <x v="0"/>
    <x v="1"/>
    <n v="1"/>
  </r>
  <r>
    <s v="TECO"/>
    <x v="0"/>
    <x v="1"/>
    <x v="6"/>
    <s v="Y"/>
    <s v="LIGHTING"/>
    <n v="2005618"/>
    <x v="0"/>
    <x v="1"/>
    <n v="1"/>
  </r>
  <r>
    <s v="TECO"/>
    <x v="0"/>
    <x v="1"/>
    <x v="6"/>
    <s v="Y"/>
    <s v="LIGHTING"/>
    <n v="2005649"/>
    <x v="0"/>
    <x v="1"/>
    <n v="24"/>
  </r>
  <r>
    <s v="TECO"/>
    <x v="0"/>
    <x v="1"/>
    <x v="6"/>
    <s v="Y"/>
    <s v="LIGHTING"/>
    <n v="2005653"/>
    <x v="0"/>
    <x v="1"/>
    <n v="1"/>
  </r>
  <r>
    <s v="TECO"/>
    <x v="0"/>
    <x v="1"/>
    <x v="6"/>
    <s v="Y"/>
    <s v="LIGHTING"/>
    <n v="2005654"/>
    <x v="0"/>
    <x v="1"/>
    <n v="90"/>
  </r>
  <r>
    <s v="TECO"/>
    <x v="0"/>
    <x v="1"/>
    <x v="6"/>
    <s v="Y"/>
    <s v="LIGHTING"/>
    <n v="2005665"/>
    <x v="0"/>
    <x v="1"/>
    <n v="8"/>
  </r>
  <r>
    <s v="TECO"/>
    <x v="0"/>
    <x v="1"/>
    <x v="6"/>
    <s v="Y"/>
    <s v="LIGHTING"/>
    <n v="2127280"/>
    <x v="0"/>
    <x v="1"/>
    <n v="25"/>
  </r>
  <r>
    <s v="TECO"/>
    <x v="0"/>
    <x v="1"/>
    <x v="6"/>
    <s v="Y"/>
    <s v="LIGHTING"/>
    <n v="2131290"/>
    <x v="0"/>
    <x v="1"/>
    <n v="28"/>
  </r>
  <r>
    <s v="TECO"/>
    <x v="0"/>
    <x v="21"/>
    <x v="2"/>
    <s v="Y"/>
    <s v="LIGHTING"/>
    <n v="2005664"/>
    <x v="0"/>
    <x v="1"/>
    <n v="4"/>
  </r>
  <r>
    <s v="TECO"/>
    <x v="0"/>
    <x v="22"/>
    <x v="2"/>
    <s v="Y"/>
    <s v="LIGHTING"/>
    <n v="2133670"/>
    <x v="0"/>
    <x v="1"/>
    <n v="15"/>
  </r>
  <r>
    <s v="TECO"/>
    <x v="0"/>
    <x v="23"/>
    <x v="2"/>
    <s v="Y"/>
    <s v="LIGHTING"/>
    <n v="2133547"/>
    <x v="0"/>
    <x v="1"/>
    <n v="125"/>
  </r>
  <r>
    <s v="TECO"/>
    <x v="0"/>
    <x v="24"/>
    <x v="2"/>
    <s v="Y"/>
    <s v="LIGHTING"/>
    <n v="2131695"/>
    <x v="0"/>
    <x v="1"/>
    <n v="179"/>
  </r>
  <r>
    <s v="TECO"/>
    <x v="0"/>
    <x v="24"/>
    <x v="2"/>
    <s v="Y"/>
    <s v="LIGHTING"/>
    <n v="2132410"/>
    <x v="0"/>
    <x v="1"/>
    <n v="300"/>
  </r>
  <r>
    <s v="TECO"/>
    <x v="0"/>
    <x v="24"/>
    <x v="3"/>
    <s v="Y"/>
    <s v="LIGHTING"/>
    <n v="2002865"/>
    <x v="0"/>
    <x v="1"/>
    <n v="76"/>
  </r>
  <r>
    <s v="TECO"/>
    <x v="0"/>
    <x v="24"/>
    <x v="6"/>
    <s v="Y"/>
    <s v="LIGHTING"/>
    <n v="2002865"/>
    <x v="0"/>
    <x v="1"/>
    <n v="2"/>
  </r>
  <r>
    <s v="TECO"/>
    <x v="0"/>
    <x v="24"/>
    <x v="6"/>
    <m/>
    <s v="LIGHTING"/>
    <n v="2132410"/>
    <x v="0"/>
    <x v="1"/>
    <n v="83"/>
  </r>
  <r>
    <s v="TECO"/>
    <x v="0"/>
    <x v="25"/>
    <x v="2"/>
    <s v="Y"/>
    <s v="LIGHTING"/>
    <n v="2134812"/>
    <x v="0"/>
    <x v="1"/>
    <n v="2"/>
  </r>
  <r>
    <s v="TECO"/>
    <x v="0"/>
    <x v="16"/>
    <x v="5"/>
    <s v="Y"/>
    <s v="LIGHTING"/>
    <n v="2133089"/>
    <x v="0"/>
    <x v="1"/>
    <n v="25"/>
  </r>
  <r>
    <s v="TECO"/>
    <x v="0"/>
    <x v="16"/>
    <x v="5"/>
    <s v="Y"/>
    <s v="LIGHTING"/>
    <n v="2133110"/>
    <x v="0"/>
    <x v="1"/>
    <n v="131"/>
  </r>
  <r>
    <s v="TECO"/>
    <x v="0"/>
    <x v="26"/>
    <x v="5"/>
    <s v="Y"/>
    <s v="LIGHTING"/>
    <n v="2005683"/>
    <x v="0"/>
    <x v="1"/>
    <n v="15"/>
  </r>
  <r>
    <s v="TECO"/>
    <x v="0"/>
    <x v="27"/>
    <x v="2"/>
    <s v="N"/>
    <s v="LIGHTING"/>
    <n v="2005671"/>
    <x v="0"/>
    <x v="1"/>
    <n v="1"/>
  </r>
  <r>
    <s v="TECO"/>
    <x v="0"/>
    <x v="27"/>
    <x v="2"/>
    <s v="Y"/>
    <s v="LIGHTING"/>
    <n v="2005671"/>
    <x v="0"/>
    <x v="1"/>
    <n v="370"/>
  </r>
  <r>
    <s v="TECO"/>
    <x v="0"/>
    <x v="27"/>
    <x v="2"/>
    <s v="Y"/>
    <s v="LIGHTING"/>
    <n v="2005674"/>
    <x v="0"/>
    <x v="1"/>
    <n v="62"/>
  </r>
  <r>
    <s v="TECO"/>
    <x v="0"/>
    <x v="27"/>
    <x v="2"/>
    <s v="Y"/>
    <s v="LIGHTING"/>
    <n v="2133163"/>
    <x v="0"/>
    <x v="1"/>
    <n v="6"/>
  </r>
  <r>
    <s v="TECO"/>
    <x v="0"/>
    <x v="27"/>
    <x v="6"/>
    <s v="Y"/>
    <s v="LIGHTING"/>
    <n v="2005671"/>
    <x v="0"/>
    <x v="1"/>
    <n v="8"/>
  </r>
  <r>
    <s v="TECO"/>
    <x v="0"/>
    <x v="27"/>
    <x v="6"/>
    <s v="Y"/>
    <s v="LIGHTING"/>
    <n v="2005674"/>
    <x v="0"/>
    <x v="1"/>
    <n v="1"/>
  </r>
  <r>
    <s v="TECO"/>
    <x v="0"/>
    <x v="28"/>
    <x v="2"/>
    <s v="Y"/>
    <s v="LIGHTING"/>
    <n v="2005676"/>
    <x v="0"/>
    <x v="1"/>
    <n v="97"/>
  </r>
  <r>
    <s v="TECO"/>
    <x v="0"/>
    <x v="28"/>
    <x v="6"/>
    <s v="Y"/>
    <s v="LIGHTING"/>
    <n v="2005676"/>
    <x v="0"/>
    <x v="1"/>
    <n v="11"/>
  </r>
  <r>
    <s v="TECO"/>
    <x v="0"/>
    <x v="2"/>
    <x v="3"/>
    <s v="Y"/>
    <s v="LIGHTING"/>
    <s v="-"/>
    <x v="0"/>
    <x v="1"/>
    <n v="27"/>
  </r>
  <r>
    <s v="TECO"/>
    <x v="0"/>
    <x v="2"/>
    <x v="5"/>
    <s v="Y"/>
    <s v="LIGHTING"/>
    <s v="-"/>
    <x v="0"/>
    <x v="1"/>
    <n v="2"/>
  </r>
  <r>
    <s v="TECO"/>
    <x v="0"/>
    <x v="2"/>
    <x v="5"/>
    <s v="Y"/>
    <s v="LIGHTING"/>
    <n v="2005680"/>
    <x v="0"/>
    <x v="1"/>
    <n v="15"/>
  </r>
  <r>
    <s v="TECO"/>
    <x v="0"/>
    <x v="2"/>
    <x v="5"/>
    <s v="Y"/>
    <s v="LIGHTING"/>
    <n v="2005681"/>
    <x v="0"/>
    <x v="1"/>
    <n v="2"/>
  </r>
  <r>
    <s v="TECO"/>
    <x v="0"/>
    <x v="2"/>
    <x v="5"/>
    <s v="Y"/>
    <s v="LIGHTING"/>
    <n v="2005856"/>
    <x v="0"/>
    <x v="1"/>
    <n v="1"/>
  </r>
  <r>
    <s v="TECO"/>
    <x v="0"/>
    <x v="2"/>
    <x v="2"/>
    <s v="Y"/>
    <s v="LIGHTING"/>
    <n v="2133413"/>
    <x v="0"/>
    <x v="1"/>
    <n v="337"/>
  </r>
  <r>
    <s v="TECO"/>
    <x v="0"/>
    <x v="2"/>
    <x v="2"/>
    <s v="Y"/>
    <s v="LIGHTING"/>
    <n v="2133595"/>
    <x v="0"/>
    <x v="1"/>
    <n v="61"/>
  </r>
  <r>
    <s v="TECO"/>
    <x v="0"/>
    <x v="29"/>
    <x v="3"/>
    <s v="N"/>
    <s v="LIGHTING"/>
    <n v="2128960"/>
    <x v="0"/>
    <x v="1"/>
    <n v="1"/>
  </r>
  <r>
    <s v="TECO"/>
    <x v="0"/>
    <x v="29"/>
    <x v="3"/>
    <s v="Y"/>
    <s v="LIGHTING"/>
    <n v="2128960"/>
    <x v="0"/>
    <x v="1"/>
    <n v="2"/>
  </r>
  <r>
    <s v="TECO"/>
    <x v="0"/>
    <x v="30"/>
    <x v="2"/>
    <s v="Y"/>
    <s v="LIGHTING"/>
    <n v="2005678"/>
    <x v="0"/>
    <x v="1"/>
    <n v="7"/>
  </r>
  <r>
    <s v="TECO"/>
    <x v="0"/>
    <x v="31"/>
    <x v="2"/>
    <s v="N"/>
    <s v="LIGHTING"/>
    <n v="2131452"/>
    <x v="0"/>
    <x v="1"/>
    <n v="1"/>
  </r>
  <r>
    <s v="TECO"/>
    <x v="0"/>
    <x v="31"/>
    <x v="2"/>
    <s v="Y"/>
    <s v="LIGHTING"/>
    <n v="2131452"/>
    <x v="0"/>
    <x v="1"/>
    <n v="1"/>
  </r>
  <r>
    <s v="TECO"/>
    <x v="0"/>
    <x v="3"/>
    <x v="2"/>
    <s v="Y"/>
    <s v="LIGHTING"/>
    <n v="2133403"/>
    <x v="0"/>
    <x v="1"/>
    <n v="6"/>
  </r>
  <r>
    <s v="TECO"/>
    <x v="0"/>
    <x v="3"/>
    <x v="2"/>
    <s v="Y"/>
    <s v="LIGHTING"/>
    <n v="2133404"/>
    <x v="0"/>
    <x v="1"/>
    <n v="57"/>
  </r>
  <r>
    <s v="TECO"/>
    <x v="0"/>
    <x v="3"/>
    <x v="3"/>
    <s v="N"/>
    <s v="LIGHTING"/>
    <s v="-"/>
    <x v="0"/>
    <x v="1"/>
    <n v="4"/>
  </r>
  <r>
    <s v="TECO"/>
    <x v="0"/>
    <x v="3"/>
    <x v="3"/>
    <s v="Y"/>
    <s v="LIGHTING"/>
    <s v="-"/>
    <x v="0"/>
    <x v="1"/>
    <n v="2194"/>
  </r>
  <r>
    <s v="TECO"/>
    <x v="0"/>
    <x v="3"/>
    <x v="4"/>
    <s v="Y"/>
    <s v="LIGHTING"/>
    <s v="-"/>
    <x v="0"/>
    <x v="1"/>
    <n v="5"/>
  </r>
  <r>
    <s v="TECO"/>
    <x v="0"/>
    <x v="3"/>
    <x v="5"/>
    <s v="Y"/>
    <s v="LIGHTING"/>
    <s v="-"/>
    <x v="0"/>
    <x v="1"/>
    <n v="23"/>
  </r>
  <r>
    <s v="TECO"/>
    <x v="0"/>
    <x v="3"/>
    <x v="1"/>
    <s v="Y"/>
    <s v="LIGHTING"/>
    <s v="-"/>
    <x v="0"/>
    <x v="1"/>
    <n v="4"/>
  </r>
  <r>
    <s v="TECO"/>
    <x v="0"/>
    <x v="32"/>
    <x v="2"/>
    <s v="Y"/>
    <s v="LIGHTING"/>
    <n v="2005673"/>
    <x v="0"/>
    <x v="1"/>
    <n v="61"/>
  </r>
  <r>
    <s v="TECO"/>
    <x v="0"/>
    <x v="32"/>
    <x v="2"/>
    <s v="Y"/>
    <s v="LIGHTING"/>
    <n v="2005674"/>
    <x v="0"/>
    <x v="1"/>
    <n v="1"/>
  </r>
  <r>
    <s v="TECO"/>
    <x v="0"/>
    <x v="32"/>
    <x v="2"/>
    <s v="Y"/>
    <s v="LIGHTING"/>
    <n v="2005675"/>
    <x v="0"/>
    <x v="1"/>
    <n v="237"/>
  </r>
  <r>
    <s v="TECO"/>
    <x v="0"/>
    <x v="32"/>
    <x v="2"/>
    <s v="Y"/>
    <s v="LIGHTING"/>
    <n v="2005678"/>
    <x v="0"/>
    <x v="1"/>
    <n v="6"/>
  </r>
  <r>
    <s v="TECO"/>
    <x v="0"/>
    <x v="32"/>
    <x v="6"/>
    <s v="Y"/>
    <s v="LIGHTING"/>
    <n v="2005673"/>
    <x v="0"/>
    <x v="1"/>
    <n v="3"/>
  </r>
  <r>
    <s v="TECO"/>
    <x v="0"/>
    <x v="32"/>
    <x v="6"/>
    <s v="Y"/>
    <s v="LIGHTING"/>
    <n v="2005675"/>
    <x v="0"/>
    <x v="1"/>
    <n v="2"/>
  </r>
  <r>
    <s v="TECO"/>
    <x v="0"/>
    <x v="33"/>
    <x v="2"/>
    <s v="N"/>
    <s v="LIGHTING"/>
    <n v="2127281"/>
    <x v="0"/>
    <x v="1"/>
    <n v="1"/>
  </r>
  <r>
    <s v="TECO"/>
    <x v="0"/>
    <x v="33"/>
    <x v="2"/>
    <s v="Y"/>
    <s v="LIGHTING"/>
    <n v="2127281"/>
    <x v="0"/>
    <x v="1"/>
    <n v="150"/>
  </r>
  <r>
    <s v="TECO"/>
    <x v="0"/>
    <x v="33"/>
    <x v="2"/>
    <s v="Y"/>
    <s v="LIGHTING"/>
    <n v="2128281"/>
    <x v="0"/>
    <x v="1"/>
    <n v="67"/>
  </r>
  <r>
    <s v="TECO"/>
    <x v="0"/>
    <x v="33"/>
    <x v="6"/>
    <s v="Y"/>
    <s v="LIGHTING"/>
    <n v="2127281"/>
    <x v="0"/>
    <x v="1"/>
    <n v="2"/>
  </r>
  <r>
    <s v="TECO"/>
    <x v="0"/>
    <x v="4"/>
    <x v="3"/>
    <s v="N"/>
    <s v="LIGHTING"/>
    <s v="-"/>
    <x v="0"/>
    <x v="1"/>
    <n v="2"/>
  </r>
  <r>
    <s v="TECO"/>
    <x v="0"/>
    <x v="4"/>
    <x v="3"/>
    <s v="N"/>
    <s v="LIGHTING"/>
    <n v="2128856"/>
    <x v="0"/>
    <x v="1"/>
    <n v="2"/>
  </r>
  <r>
    <s v="TECO"/>
    <x v="0"/>
    <x v="4"/>
    <x v="3"/>
    <s v="Y"/>
    <s v="LIGHTING"/>
    <s v="-"/>
    <x v="0"/>
    <x v="1"/>
    <n v="176"/>
  </r>
  <r>
    <s v="TECO"/>
    <x v="0"/>
    <x v="4"/>
    <x v="3"/>
    <s v="Y"/>
    <s v="LIGHTING"/>
    <n v="2128856"/>
    <x v="0"/>
    <x v="1"/>
    <n v="2"/>
  </r>
  <r>
    <s v="TECO"/>
    <x v="0"/>
    <x v="5"/>
    <x v="3"/>
    <s v="N"/>
    <s v="LIGHTING"/>
    <n v="2128855"/>
    <x v="0"/>
    <x v="1"/>
    <n v="1"/>
  </r>
  <r>
    <s v="TECO"/>
    <x v="0"/>
    <x v="5"/>
    <x v="3"/>
    <s v="Y"/>
    <s v="LIGHTING"/>
    <s v="-"/>
    <x v="0"/>
    <x v="1"/>
    <n v="241"/>
  </r>
  <r>
    <s v="TECO"/>
    <x v="0"/>
    <x v="5"/>
    <x v="3"/>
    <s v="Y"/>
    <s v="LIGHTING"/>
    <n v="2002901"/>
    <x v="0"/>
    <x v="1"/>
    <n v="5"/>
  </r>
  <r>
    <s v="TECO"/>
    <x v="0"/>
    <x v="9"/>
    <x v="3"/>
    <s v="N"/>
    <s v="LIGHTING"/>
    <n v="2002875"/>
    <x v="0"/>
    <x v="1"/>
    <n v="1"/>
  </r>
  <r>
    <s v="TECO"/>
    <x v="0"/>
    <x v="12"/>
    <x v="5"/>
    <s v="N"/>
    <s v="LIGHTING"/>
    <n v="2003045"/>
    <x v="0"/>
    <x v="1"/>
    <n v="1"/>
  </r>
  <r>
    <s v="TECO"/>
    <x v="1"/>
    <x v="3"/>
    <x v="3"/>
    <s v="Y"/>
    <s v="LIGHTING"/>
    <s v="-"/>
    <x v="0"/>
    <x v="1"/>
    <n v="1"/>
  </r>
  <r>
    <s v="TECO"/>
    <x v="2"/>
    <x v="1"/>
    <x v="3"/>
    <s v="N"/>
    <s v="LIGHTING"/>
    <n v="2002832"/>
    <x v="0"/>
    <x v="1"/>
    <n v="1"/>
  </r>
  <r>
    <s v="TECO"/>
    <x v="2"/>
    <x v="1"/>
    <x v="3"/>
    <s v="Y"/>
    <s v="LIGHTING"/>
    <n v="2002832"/>
    <x v="0"/>
    <x v="1"/>
    <n v="316"/>
  </r>
  <r>
    <s v="TECO"/>
    <x v="2"/>
    <x v="1"/>
    <x v="3"/>
    <s v="Y"/>
    <s v="LIGHTING"/>
    <n v="2002952"/>
    <x v="0"/>
    <x v="1"/>
    <n v="649"/>
  </r>
  <r>
    <s v="TECO"/>
    <x v="2"/>
    <x v="1"/>
    <x v="3"/>
    <s v="Y"/>
    <s v="LIGHTING"/>
    <n v="2002953"/>
    <x v="0"/>
    <x v="1"/>
    <n v="6"/>
  </r>
  <r>
    <s v="TECO"/>
    <x v="2"/>
    <x v="1"/>
    <x v="3"/>
    <s v="Y"/>
    <s v="LIGHTING"/>
    <n v="2002962"/>
    <x v="0"/>
    <x v="1"/>
    <n v="13"/>
  </r>
  <r>
    <s v="TECO"/>
    <x v="2"/>
    <x v="1"/>
    <x v="3"/>
    <s v="Y"/>
    <s v="LIGHTING"/>
    <n v="2002965"/>
    <x v="0"/>
    <x v="1"/>
    <n v="47"/>
  </r>
  <r>
    <s v="TECO"/>
    <x v="2"/>
    <x v="1"/>
    <x v="6"/>
    <s v="Y"/>
    <s v="LIGHTING"/>
    <n v="2002832"/>
    <x v="0"/>
    <x v="1"/>
    <n v="3"/>
  </r>
  <r>
    <s v="TECO"/>
    <x v="2"/>
    <x v="1"/>
    <x v="6"/>
    <s v="Y"/>
    <s v="LIGHTING"/>
    <n v="2002952"/>
    <x v="0"/>
    <x v="1"/>
    <n v="8"/>
  </r>
  <r>
    <s v="TECO"/>
    <x v="2"/>
    <x v="1"/>
    <x v="6"/>
    <s v="Y"/>
    <s v="LIGHTING"/>
    <n v="2002965"/>
    <x v="0"/>
    <x v="1"/>
    <n v="1"/>
  </r>
  <r>
    <s v="TECO"/>
    <x v="2"/>
    <x v="16"/>
    <x v="3"/>
    <s v="Y"/>
    <s v="LIGHTING"/>
    <n v="2002831"/>
    <x v="0"/>
    <x v="1"/>
    <n v="52"/>
  </r>
  <r>
    <s v="TECO"/>
    <x v="2"/>
    <x v="16"/>
    <x v="6"/>
    <s v="Y"/>
    <s v="LIGHTING"/>
    <n v="2002831"/>
    <x v="0"/>
    <x v="1"/>
    <n v="1"/>
  </r>
  <r>
    <s v="TECO"/>
    <x v="2"/>
    <x v="2"/>
    <x v="3"/>
    <s v="N"/>
    <s v="LIGHTING"/>
    <n v="2002838"/>
    <x v="25"/>
    <x v="1"/>
    <n v="11"/>
  </r>
  <r>
    <s v="TECO"/>
    <x v="2"/>
    <x v="2"/>
    <x v="3"/>
    <s v="Y"/>
    <s v="LIGHTING"/>
    <n v="2002838"/>
    <x v="25"/>
    <x v="1"/>
    <n v="18"/>
  </r>
  <r>
    <s v="TECO"/>
    <x v="2"/>
    <x v="2"/>
    <x v="3"/>
    <s v="Y"/>
    <s v="LIGHTING"/>
    <n v="2002840"/>
    <x v="0"/>
    <x v="1"/>
    <n v="28"/>
  </r>
  <r>
    <s v="TECO"/>
    <x v="2"/>
    <x v="3"/>
    <x v="3"/>
    <s v="N"/>
    <s v="LIGHTING"/>
    <n v="2002841"/>
    <x v="0"/>
    <x v="1"/>
    <n v="9"/>
  </r>
  <r>
    <s v="TECO"/>
    <x v="2"/>
    <x v="3"/>
    <x v="3"/>
    <s v="N"/>
    <s v="LIGHTING"/>
    <n v="2002844"/>
    <x v="0"/>
    <x v="1"/>
    <n v="2"/>
  </r>
  <r>
    <s v="TECO"/>
    <x v="2"/>
    <x v="3"/>
    <x v="3"/>
    <s v="N"/>
    <s v="LIGHTING"/>
    <n v="2002845"/>
    <x v="0"/>
    <x v="1"/>
    <n v="137"/>
  </r>
  <r>
    <s v="TECO"/>
    <x v="2"/>
    <x v="3"/>
    <x v="3"/>
    <s v="Y"/>
    <s v="LIGHTING"/>
    <s v="-"/>
    <x v="0"/>
    <x v="1"/>
    <n v="5"/>
  </r>
  <r>
    <s v="TECO"/>
    <x v="2"/>
    <x v="3"/>
    <x v="3"/>
    <s v="Y"/>
    <s v="LIGHTING"/>
    <n v="2002841"/>
    <x v="0"/>
    <x v="1"/>
    <n v="2438"/>
  </r>
  <r>
    <s v="TECO"/>
    <x v="2"/>
    <x v="3"/>
    <x v="3"/>
    <s v="Y"/>
    <s v="LIGHTING"/>
    <n v="2002844"/>
    <x v="0"/>
    <x v="1"/>
    <n v="449"/>
  </r>
  <r>
    <s v="TECO"/>
    <x v="2"/>
    <x v="3"/>
    <x v="3"/>
    <s v="Y"/>
    <s v="LIGHTING"/>
    <n v="2002845"/>
    <x v="0"/>
    <x v="1"/>
    <n v="11279"/>
  </r>
  <r>
    <s v="TECO"/>
    <x v="2"/>
    <x v="3"/>
    <x v="3"/>
    <s v="Y"/>
    <s v="LIGHTING"/>
    <n v="2002850"/>
    <x v="0"/>
    <x v="1"/>
    <n v="10"/>
  </r>
  <r>
    <s v="TECO"/>
    <x v="2"/>
    <x v="3"/>
    <x v="3"/>
    <s v="Y"/>
    <s v="LIGHTING"/>
    <n v="2002964"/>
    <x v="0"/>
    <x v="1"/>
    <n v="838"/>
  </r>
  <r>
    <s v="TECO"/>
    <x v="2"/>
    <x v="3"/>
    <x v="3"/>
    <s v="Y"/>
    <s v="LIGHTING"/>
    <n v="2005671"/>
    <x v="0"/>
    <x v="1"/>
    <n v="1"/>
  </r>
  <r>
    <s v="TECO"/>
    <x v="2"/>
    <x v="3"/>
    <x v="3"/>
    <s v="Y"/>
    <s v="LIGHTING"/>
    <n v="2134816"/>
    <x v="0"/>
    <x v="1"/>
    <n v="2"/>
  </r>
  <r>
    <s v="TECO"/>
    <x v="2"/>
    <x v="3"/>
    <x v="3"/>
    <s v="Y"/>
    <s v="LIGHTING"/>
    <m/>
    <x v="0"/>
    <x v="1"/>
    <n v="49"/>
  </r>
  <r>
    <s v="TECO"/>
    <x v="2"/>
    <x v="3"/>
    <x v="3"/>
    <m/>
    <s v="LIGHTING"/>
    <n v="2002845"/>
    <x v="0"/>
    <x v="1"/>
    <n v="3"/>
  </r>
  <r>
    <s v="TECO"/>
    <x v="2"/>
    <x v="3"/>
    <x v="1"/>
    <s v="Y"/>
    <s v="LIGHTING"/>
    <s v="-"/>
    <x v="0"/>
    <x v="1"/>
    <n v="9"/>
  </r>
  <r>
    <s v="TECO"/>
    <x v="2"/>
    <x v="3"/>
    <x v="6"/>
    <s v="N"/>
    <s v="LIGHTING"/>
    <n v="2002845"/>
    <x v="0"/>
    <x v="1"/>
    <n v="6"/>
  </r>
  <r>
    <s v="TECO"/>
    <x v="2"/>
    <x v="3"/>
    <x v="6"/>
    <s v="Y"/>
    <s v="LIGHTING"/>
    <n v="2002841"/>
    <x v="0"/>
    <x v="1"/>
    <n v="22"/>
  </r>
  <r>
    <s v="TECO"/>
    <x v="2"/>
    <x v="3"/>
    <x v="6"/>
    <s v="Y"/>
    <s v="LIGHTING"/>
    <n v="2002844"/>
    <x v="0"/>
    <x v="1"/>
    <n v="1"/>
  </r>
  <r>
    <s v="TECO"/>
    <x v="2"/>
    <x v="3"/>
    <x v="6"/>
    <s v="Y"/>
    <s v="LIGHTING"/>
    <n v="2002845"/>
    <x v="0"/>
    <x v="1"/>
    <n v="136"/>
  </r>
  <r>
    <s v="TECO"/>
    <x v="2"/>
    <x v="3"/>
    <x v="6"/>
    <s v="Y"/>
    <s v="LIGHTING"/>
    <n v="2002964"/>
    <x v="0"/>
    <x v="1"/>
    <n v="2"/>
  </r>
  <r>
    <s v="TECO"/>
    <x v="2"/>
    <x v="4"/>
    <x v="3"/>
    <s v="Y"/>
    <s v="LIGHTING"/>
    <n v="2002851"/>
    <x v="0"/>
    <x v="1"/>
    <n v="12"/>
  </r>
  <r>
    <s v="TECO"/>
    <x v="2"/>
    <x v="4"/>
    <x v="7"/>
    <s v="N"/>
    <s v="LIGHTING"/>
    <n v="2123490"/>
    <x v="0"/>
    <x v="1"/>
    <n v="3"/>
  </r>
  <r>
    <s v="TECO"/>
    <x v="2"/>
    <x v="5"/>
    <x v="7"/>
    <s v="N"/>
    <s v="LIGHTING"/>
    <n v="2112349"/>
    <x v="3"/>
    <x v="1"/>
    <n v="3"/>
  </r>
  <r>
    <s v="TECO"/>
    <x v="2"/>
    <x v="5"/>
    <x v="1"/>
    <s v="N"/>
    <s v="LIGHTING"/>
    <n v="2002834"/>
    <x v="4"/>
    <x v="1"/>
    <n v="6"/>
  </r>
  <r>
    <s v="TECO"/>
    <x v="2"/>
    <x v="5"/>
    <x v="1"/>
    <s v="Y"/>
    <s v="LIGHTING"/>
    <s v="-"/>
    <x v="0"/>
    <x v="1"/>
    <n v="3"/>
  </r>
  <r>
    <s v="TECO"/>
    <x v="2"/>
    <x v="5"/>
    <x v="1"/>
    <s v="Y"/>
    <s v="LIGHTING"/>
    <n v="2002834"/>
    <x v="4"/>
    <x v="1"/>
    <n v="1"/>
  </r>
  <r>
    <s v="TECO"/>
    <x v="2"/>
    <x v="6"/>
    <x v="7"/>
    <s v="N"/>
    <s v="LIGHTING"/>
    <n v="2112348"/>
    <x v="6"/>
    <x v="1"/>
    <n v="1"/>
  </r>
  <r>
    <s v="TECO"/>
    <x v="2"/>
    <x v="6"/>
    <x v="1"/>
    <s v="N"/>
    <s v="LIGHTING"/>
    <n v="2002835"/>
    <x v="5"/>
    <x v="1"/>
    <n v="3"/>
  </r>
  <r>
    <s v="TECO"/>
    <x v="2"/>
    <x v="6"/>
    <x v="1"/>
    <s v="N"/>
    <s v="LIGHTING"/>
    <n v="2002863"/>
    <x v="0"/>
    <x v="1"/>
    <n v="1"/>
  </r>
  <r>
    <s v="TECO"/>
    <x v="2"/>
    <x v="6"/>
    <x v="1"/>
    <s v="Y"/>
    <s v="LIGHTING"/>
    <n v="2002835"/>
    <x v="5"/>
    <x v="1"/>
    <n v="1"/>
  </r>
  <r>
    <s v="TECO"/>
    <x v="2"/>
    <x v="6"/>
    <x v="1"/>
    <s v="Y"/>
    <s v="LIGHTING"/>
    <n v="2002863"/>
    <x v="0"/>
    <x v="1"/>
    <n v="5"/>
  </r>
  <r>
    <s v="TECO"/>
    <x v="2"/>
    <x v="7"/>
    <x v="1"/>
    <s v="N"/>
    <s v="LIGHTING"/>
    <n v="2003117"/>
    <x v="8"/>
    <x v="1"/>
    <n v="1"/>
  </r>
  <r>
    <s v="TECO"/>
    <x v="2"/>
    <x v="7"/>
    <x v="1"/>
    <s v="Y"/>
    <s v="LIGHTING"/>
    <n v="2002866"/>
    <x v="0"/>
    <x v="1"/>
    <n v="3"/>
  </r>
  <r>
    <s v="TECO"/>
    <x v="2"/>
    <x v="9"/>
    <x v="1"/>
    <s v="N"/>
    <s v="LIGHTING"/>
    <n v="2002871"/>
    <x v="7"/>
    <x v="1"/>
    <n v="2"/>
  </r>
  <r>
    <s v="TECO"/>
    <x v="2"/>
    <x v="9"/>
    <x v="1"/>
    <s v="Y"/>
    <s v="LIGHTING"/>
    <n v="2002871"/>
    <x v="7"/>
    <x v="1"/>
    <n v="1"/>
  </r>
  <r>
    <s v="TECO"/>
    <x v="3"/>
    <x v="2"/>
    <x v="3"/>
    <s v="Y"/>
    <s v="LIGHTING"/>
    <s v="-"/>
    <x v="0"/>
    <x v="1"/>
    <n v="3"/>
  </r>
  <r>
    <s v="TECO"/>
    <x v="3"/>
    <x v="2"/>
    <x v="3"/>
    <s v="Y"/>
    <s v="LIGHTING"/>
    <n v="2002818"/>
    <x v="0"/>
    <x v="1"/>
    <n v="37"/>
  </r>
  <r>
    <s v="TECO"/>
    <x v="3"/>
    <x v="3"/>
    <x v="3"/>
    <s v="N"/>
    <s v="LIGHTING"/>
    <n v="2002846"/>
    <x v="0"/>
    <x v="1"/>
    <n v="13"/>
  </r>
  <r>
    <s v="TECO"/>
    <x v="3"/>
    <x v="3"/>
    <x v="3"/>
    <s v="Y"/>
    <s v="LIGHTING"/>
    <s v="-"/>
    <x v="0"/>
    <x v="1"/>
    <n v="1"/>
  </r>
  <r>
    <s v="TECO"/>
    <x v="3"/>
    <x v="3"/>
    <x v="3"/>
    <s v="Y"/>
    <s v="LIGHTING"/>
    <n v="2002846"/>
    <x v="0"/>
    <x v="1"/>
    <n v="135"/>
  </r>
  <r>
    <s v="TECO"/>
    <x v="3"/>
    <x v="3"/>
    <x v="1"/>
    <s v="N"/>
    <s v="LIGHTING"/>
    <n v="2002857"/>
    <x v="0"/>
    <x v="1"/>
    <n v="4"/>
  </r>
  <r>
    <s v="TECO"/>
    <x v="3"/>
    <x v="3"/>
    <x v="1"/>
    <s v="Y"/>
    <s v="LIGHTING"/>
    <s v="-"/>
    <x v="0"/>
    <x v="1"/>
    <n v="2"/>
  </r>
  <r>
    <s v="TECO"/>
    <x v="3"/>
    <x v="3"/>
    <x v="1"/>
    <s v="Y"/>
    <s v="LIGHTING"/>
    <n v="2002857"/>
    <x v="0"/>
    <x v="1"/>
    <n v="2"/>
  </r>
  <r>
    <s v="TECO"/>
    <x v="3"/>
    <x v="3"/>
    <x v="6"/>
    <s v="Y"/>
    <s v="LIGHTING"/>
    <n v="2002846"/>
    <x v="0"/>
    <x v="1"/>
    <n v="1"/>
  </r>
  <r>
    <s v="TECO"/>
    <x v="3"/>
    <x v="4"/>
    <x v="1"/>
    <s v="N"/>
    <s v="LIGHTING"/>
    <n v="2002857"/>
    <x v="0"/>
    <x v="1"/>
    <n v="36"/>
  </r>
  <r>
    <s v="TECO"/>
    <x v="3"/>
    <x v="4"/>
    <x v="1"/>
    <s v="Y"/>
    <s v="LIGHTING"/>
    <n v="2002828"/>
    <x v="0"/>
    <x v="1"/>
    <n v="1"/>
  </r>
  <r>
    <s v="TECO"/>
    <x v="3"/>
    <x v="4"/>
    <x v="1"/>
    <s v="Y"/>
    <s v="LIGHTING"/>
    <n v="2002847"/>
    <x v="2"/>
    <x v="1"/>
    <n v="2"/>
  </r>
  <r>
    <s v="TECO"/>
    <x v="3"/>
    <x v="4"/>
    <x v="1"/>
    <s v="Y"/>
    <s v="LIGHTING"/>
    <n v="2002857"/>
    <x v="0"/>
    <x v="1"/>
    <n v="74"/>
  </r>
  <r>
    <s v="TECO"/>
    <x v="3"/>
    <x v="4"/>
    <x v="6"/>
    <s v="N"/>
    <s v="LIGHTING"/>
    <n v="2002857"/>
    <x v="0"/>
    <x v="1"/>
    <n v="1"/>
  </r>
  <r>
    <s v="TECO"/>
    <x v="3"/>
    <x v="5"/>
    <x v="3"/>
    <s v="N"/>
    <s v="LIGHTING"/>
    <n v="2002895"/>
    <x v="0"/>
    <x v="1"/>
    <n v="4"/>
  </r>
  <r>
    <s v="TECO"/>
    <x v="3"/>
    <x v="5"/>
    <x v="3"/>
    <s v="Y"/>
    <s v="LIGHTING"/>
    <n v="2002895"/>
    <x v="0"/>
    <x v="1"/>
    <n v="116"/>
  </r>
  <r>
    <s v="TECO"/>
    <x v="3"/>
    <x v="5"/>
    <x v="1"/>
    <s v="N"/>
    <s v="LIGHTING"/>
    <n v="2002858"/>
    <x v="10"/>
    <x v="1"/>
    <n v="24"/>
  </r>
  <r>
    <s v="TECO"/>
    <x v="3"/>
    <x v="5"/>
    <x v="1"/>
    <s v="Y"/>
    <s v="LIGHTING"/>
    <n v="2002858"/>
    <x v="10"/>
    <x v="1"/>
    <n v="55"/>
  </r>
  <r>
    <s v="TECO"/>
    <x v="3"/>
    <x v="5"/>
    <x v="1"/>
    <m/>
    <s v="LIGHTING"/>
    <n v="2002858"/>
    <x v="10"/>
    <x v="1"/>
    <n v="3"/>
  </r>
  <r>
    <s v="TECO"/>
    <x v="3"/>
    <x v="5"/>
    <x v="6"/>
    <s v="Y"/>
    <s v="LIGHTING"/>
    <n v="2002895"/>
    <x v="0"/>
    <x v="1"/>
    <n v="1"/>
  </r>
  <r>
    <s v="TECO"/>
    <x v="3"/>
    <x v="7"/>
    <x v="1"/>
    <s v="Y"/>
    <s v="LIGHTING"/>
    <n v="2002866"/>
    <x v="0"/>
    <x v="1"/>
    <n v="1"/>
  </r>
  <r>
    <s v="TECO"/>
    <x v="3"/>
    <x v="9"/>
    <x v="1"/>
    <s v="Y"/>
    <s v="LIGHTING"/>
    <s v="-"/>
    <x v="0"/>
    <x v="1"/>
    <n v="2"/>
  </r>
  <r>
    <s v="TECO"/>
    <x v="4"/>
    <x v="2"/>
    <x v="3"/>
    <s v="Y"/>
    <s v="LIGHTING"/>
    <s v="-"/>
    <x v="0"/>
    <x v="1"/>
    <n v="1"/>
  </r>
  <r>
    <s v="TECO"/>
    <x v="4"/>
    <x v="2"/>
    <x v="1"/>
    <s v="Y"/>
    <s v="LIGHTING"/>
    <n v="2002836"/>
    <x v="11"/>
    <x v="1"/>
    <n v="6"/>
  </r>
  <r>
    <s v="TECO"/>
    <x v="4"/>
    <x v="3"/>
    <x v="1"/>
    <s v="Y"/>
    <s v="LIGHTING"/>
    <s v="-"/>
    <x v="0"/>
    <x v="1"/>
    <n v="2"/>
  </r>
  <r>
    <s v="TECO"/>
    <x v="4"/>
    <x v="4"/>
    <x v="3"/>
    <s v="N"/>
    <s v="LIGHTING"/>
    <n v="2002849"/>
    <x v="12"/>
    <x v="1"/>
    <n v="1"/>
  </r>
  <r>
    <s v="TECO"/>
    <x v="4"/>
    <x v="4"/>
    <x v="3"/>
    <s v="Y"/>
    <s v="LIGHTING"/>
    <s v="-"/>
    <x v="0"/>
    <x v="1"/>
    <n v="1"/>
  </r>
  <r>
    <s v="TECO"/>
    <x v="4"/>
    <x v="4"/>
    <x v="3"/>
    <s v="Y"/>
    <s v="LIGHTING"/>
    <n v="2002849"/>
    <x v="12"/>
    <x v="1"/>
    <n v="52"/>
  </r>
  <r>
    <s v="TECO"/>
    <x v="4"/>
    <x v="4"/>
    <x v="1"/>
    <s v="Y"/>
    <s v="LIGHTING"/>
    <n v="2002860"/>
    <x v="0"/>
    <x v="1"/>
    <n v="1"/>
  </r>
  <r>
    <s v="TECO"/>
    <x v="4"/>
    <x v="5"/>
    <x v="3"/>
    <s v="N"/>
    <s v="LIGHTING"/>
    <n v="2113986"/>
    <x v="0"/>
    <x v="1"/>
    <n v="9"/>
  </r>
  <r>
    <s v="TECO"/>
    <x v="4"/>
    <x v="5"/>
    <x v="3"/>
    <s v="Y"/>
    <s v="LIGHTING"/>
    <s v="-"/>
    <x v="0"/>
    <x v="1"/>
    <n v="4"/>
  </r>
  <r>
    <s v="TECO"/>
    <x v="4"/>
    <x v="5"/>
    <x v="3"/>
    <s v="Y"/>
    <s v="LIGHTING"/>
    <n v="2002862"/>
    <x v="0"/>
    <x v="1"/>
    <n v="213"/>
  </r>
  <r>
    <s v="TECO"/>
    <x v="4"/>
    <x v="5"/>
    <x v="3"/>
    <s v="Y"/>
    <s v="LIGHTING"/>
    <n v="2002896"/>
    <x v="0"/>
    <x v="1"/>
    <n v="649"/>
  </r>
  <r>
    <s v="TECO"/>
    <x v="4"/>
    <x v="5"/>
    <x v="3"/>
    <s v="Y"/>
    <s v="LIGHTING"/>
    <n v="2002900"/>
    <x v="0"/>
    <x v="1"/>
    <n v="18"/>
  </r>
  <r>
    <s v="TECO"/>
    <x v="4"/>
    <x v="5"/>
    <x v="3"/>
    <s v="Y"/>
    <s v="LIGHTING"/>
    <n v="2113986"/>
    <x v="0"/>
    <x v="1"/>
    <n v="222"/>
  </r>
  <r>
    <s v="TECO"/>
    <x v="4"/>
    <x v="5"/>
    <x v="1"/>
    <s v="N"/>
    <s v="LIGHTING"/>
    <n v="2002860"/>
    <x v="0"/>
    <x v="1"/>
    <n v="3"/>
  </r>
  <r>
    <s v="TECO"/>
    <x v="4"/>
    <x v="5"/>
    <x v="1"/>
    <s v="Y"/>
    <s v="LIGHTING"/>
    <n v="2002860"/>
    <x v="0"/>
    <x v="1"/>
    <n v="173"/>
  </r>
  <r>
    <s v="TECO"/>
    <x v="4"/>
    <x v="5"/>
    <x v="6"/>
    <s v="Y"/>
    <s v="LIGHTING"/>
    <n v="2002896"/>
    <x v="0"/>
    <x v="1"/>
    <n v="1"/>
  </r>
  <r>
    <s v="TECO"/>
    <x v="4"/>
    <x v="9"/>
    <x v="1"/>
    <s v="Y"/>
    <s v="LIGHTING"/>
    <s v="-"/>
    <x v="0"/>
    <x v="1"/>
    <n v="2"/>
  </r>
  <r>
    <s v="TECO"/>
    <x v="4"/>
    <x v="10"/>
    <x v="1"/>
    <s v="Y"/>
    <s v="LIGHTING"/>
    <s v="-"/>
    <x v="0"/>
    <x v="1"/>
    <n v="1"/>
  </r>
  <r>
    <s v="TECO"/>
    <x v="5"/>
    <x v="0"/>
    <x v="1"/>
    <s v="Y"/>
    <s v="LIGHTING"/>
    <s v="-"/>
    <x v="0"/>
    <x v="1"/>
    <n v="1"/>
  </r>
  <r>
    <s v="TECO"/>
    <x v="5"/>
    <x v="2"/>
    <x v="8"/>
    <s v="Y"/>
    <s v="LIGHTING"/>
    <s v="-"/>
    <x v="0"/>
    <x v="1"/>
    <n v="1"/>
  </r>
  <r>
    <s v="TECO"/>
    <x v="5"/>
    <x v="2"/>
    <x v="4"/>
    <s v="Y"/>
    <s v="LIGHTING"/>
    <s v="-"/>
    <x v="0"/>
    <x v="1"/>
    <n v="1"/>
  </r>
  <r>
    <s v="TECO"/>
    <x v="5"/>
    <x v="2"/>
    <x v="1"/>
    <s v="N"/>
    <s v="LIGHTING"/>
    <s v="-"/>
    <x v="0"/>
    <x v="1"/>
    <n v="1"/>
  </r>
  <r>
    <s v="TECO"/>
    <x v="5"/>
    <x v="2"/>
    <x v="1"/>
    <s v="N"/>
    <s v="LIGHTING"/>
    <n v="2002836"/>
    <x v="11"/>
    <x v="1"/>
    <n v="1"/>
  </r>
  <r>
    <s v="TECO"/>
    <x v="5"/>
    <x v="2"/>
    <x v="1"/>
    <s v="N"/>
    <s v="LIGHTING"/>
    <n v="2002837"/>
    <x v="0"/>
    <x v="1"/>
    <n v="33"/>
  </r>
  <r>
    <s v="TECO"/>
    <x v="5"/>
    <x v="2"/>
    <x v="1"/>
    <s v="Y"/>
    <s v="LIGHTING"/>
    <n v="2002836"/>
    <x v="11"/>
    <x v="1"/>
    <n v="44"/>
  </r>
  <r>
    <s v="TECO"/>
    <x v="5"/>
    <x v="2"/>
    <x v="1"/>
    <s v="Y"/>
    <s v="LIGHTING"/>
    <n v="2002837"/>
    <x v="0"/>
    <x v="1"/>
    <n v="1706"/>
  </r>
  <r>
    <s v="TECO"/>
    <x v="5"/>
    <x v="2"/>
    <x v="6"/>
    <s v="N"/>
    <s v="LIGHTING"/>
    <n v="2002837"/>
    <x v="0"/>
    <x v="1"/>
    <n v="1"/>
  </r>
  <r>
    <s v="TECO"/>
    <x v="5"/>
    <x v="2"/>
    <x v="6"/>
    <s v="Y"/>
    <s v="LIGHTING"/>
    <n v="2002837"/>
    <x v="0"/>
    <x v="1"/>
    <n v="5"/>
  </r>
  <r>
    <s v="TECO"/>
    <x v="5"/>
    <x v="3"/>
    <x v="3"/>
    <s v="N"/>
    <s v="LIGHTING"/>
    <n v="2002839"/>
    <x v="0"/>
    <x v="1"/>
    <n v="28"/>
  </r>
  <r>
    <s v="TECO"/>
    <x v="5"/>
    <x v="3"/>
    <x v="3"/>
    <s v="Y"/>
    <s v="LIGHTING"/>
    <n v="2002839"/>
    <x v="0"/>
    <x v="1"/>
    <n v="59"/>
  </r>
  <r>
    <s v="TECO"/>
    <x v="5"/>
    <x v="3"/>
    <x v="3"/>
    <s v="Y"/>
    <s v="LIGHTING"/>
    <m/>
    <x v="0"/>
    <x v="1"/>
    <n v="50"/>
  </r>
  <r>
    <s v="TECO"/>
    <x v="5"/>
    <x v="3"/>
    <x v="4"/>
    <s v="Y"/>
    <s v="LIGHTING"/>
    <s v="-"/>
    <x v="0"/>
    <x v="1"/>
    <n v="4"/>
  </r>
  <r>
    <s v="TECO"/>
    <x v="5"/>
    <x v="3"/>
    <x v="1"/>
    <s v="N"/>
    <s v="LIGHTING"/>
    <n v="2002823"/>
    <x v="0"/>
    <x v="1"/>
    <n v="3"/>
  </r>
  <r>
    <s v="TECO"/>
    <x v="5"/>
    <x v="3"/>
    <x v="1"/>
    <s v="N"/>
    <s v="LIGHTING"/>
    <n v="2002842"/>
    <x v="0"/>
    <x v="1"/>
    <n v="226"/>
  </r>
  <r>
    <s v="TECO"/>
    <x v="5"/>
    <x v="3"/>
    <x v="1"/>
    <s v="Y"/>
    <s v="LIGHTING"/>
    <s v="-"/>
    <x v="0"/>
    <x v="1"/>
    <n v="2"/>
  </r>
  <r>
    <s v="TECO"/>
    <x v="5"/>
    <x v="3"/>
    <x v="1"/>
    <s v="Y"/>
    <s v="LIGHTING"/>
    <n v="2002823"/>
    <x v="0"/>
    <x v="1"/>
    <n v="46"/>
  </r>
  <r>
    <s v="TECO"/>
    <x v="5"/>
    <x v="3"/>
    <x v="1"/>
    <s v="Y"/>
    <s v="LIGHTING"/>
    <n v="2002836"/>
    <x v="11"/>
    <x v="1"/>
    <n v="1"/>
  </r>
  <r>
    <s v="TECO"/>
    <x v="5"/>
    <x v="3"/>
    <x v="1"/>
    <s v="Y"/>
    <s v="LIGHTING"/>
    <n v="2002842"/>
    <x v="0"/>
    <x v="1"/>
    <n v="10937"/>
  </r>
  <r>
    <s v="TECO"/>
    <x v="5"/>
    <x v="3"/>
    <x v="1"/>
    <s v="Y"/>
    <s v="LIGHTING"/>
    <m/>
    <x v="0"/>
    <x v="1"/>
    <n v="1"/>
  </r>
  <r>
    <m/>
    <x v="5"/>
    <x v="3"/>
    <x v="1"/>
    <s v="Y"/>
    <s v="LIGHTING"/>
    <n v="2002842"/>
    <x v="0"/>
    <x v="1"/>
    <n v="1"/>
  </r>
  <r>
    <s v="TECO"/>
    <x v="5"/>
    <x v="3"/>
    <x v="6"/>
    <s v="N"/>
    <s v="LIGHTING"/>
    <n v="2002842"/>
    <x v="0"/>
    <x v="1"/>
    <n v="3"/>
  </r>
  <r>
    <s v="TECO"/>
    <x v="5"/>
    <x v="3"/>
    <x v="6"/>
    <s v="Y"/>
    <s v="LIGHTING"/>
    <n v="2002839"/>
    <x v="0"/>
    <x v="1"/>
    <n v="1"/>
  </r>
  <r>
    <s v="TECO"/>
    <x v="5"/>
    <x v="3"/>
    <x v="6"/>
    <s v="Y"/>
    <s v="LIGHTING"/>
    <n v="2002842"/>
    <x v="0"/>
    <x v="1"/>
    <n v="131"/>
  </r>
  <r>
    <s v="TECO"/>
    <x v="5"/>
    <x v="4"/>
    <x v="0"/>
    <s v="Y"/>
    <s v="LIGHTING"/>
    <n v="2002847"/>
    <x v="2"/>
    <x v="1"/>
    <n v="3"/>
  </r>
  <r>
    <s v="TECO"/>
    <x v="5"/>
    <x v="4"/>
    <x v="3"/>
    <s v="Y"/>
    <s v="LIGHTING"/>
    <n v="2002849"/>
    <x v="12"/>
    <x v="1"/>
    <n v="2"/>
  </r>
  <r>
    <s v="TECO"/>
    <x v="5"/>
    <x v="4"/>
    <x v="5"/>
    <s v="Y"/>
    <s v="LIGHTING"/>
    <s v="-"/>
    <x v="0"/>
    <x v="1"/>
    <n v="2"/>
  </r>
  <r>
    <s v="TECO"/>
    <x v="5"/>
    <x v="4"/>
    <x v="1"/>
    <s v="N"/>
    <s v="LIGHTING"/>
    <n v="2002847"/>
    <x v="2"/>
    <x v="1"/>
    <n v="57"/>
  </r>
  <r>
    <s v="TECO"/>
    <x v="5"/>
    <x v="4"/>
    <x v="1"/>
    <s v="Y"/>
    <s v="LIGHTING"/>
    <s v="-"/>
    <x v="0"/>
    <x v="1"/>
    <n v="1"/>
  </r>
  <r>
    <s v="TECO"/>
    <x v="5"/>
    <x v="4"/>
    <x v="1"/>
    <s v="Y"/>
    <s v="LIGHTING"/>
    <n v="2002847"/>
    <x v="2"/>
    <x v="1"/>
    <n v="607"/>
  </r>
  <r>
    <s v="TECO"/>
    <x v="5"/>
    <x v="4"/>
    <x v="6"/>
    <s v="Y"/>
    <s v="LIGHTING"/>
    <n v="2002847"/>
    <x v="2"/>
    <x v="1"/>
    <n v="17"/>
  </r>
  <r>
    <s v="TECO"/>
    <x v="5"/>
    <x v="5"/>
    <x v="1"/>
    <s v="N"/>
    <s v="LIGHTING"/>
    <n v="2002859"/>
    <x v="5"/>
    <x v="1"/>
    <n v="13"/>
  </r>
  <r>
    <s v="TECO"/>
    <x v="5"/>
    <x v="5"/>
    <x v="1"/>
    <s v="Y"/>
    <s v="LIGHTING"/>
    <n v="2002843"/>
    <x v="0"/>
    <x v="1"/>
    <n v="1"/>
  </r>
  <r>
    <s v="TECO"/>
    <x v="5"/>
    <x v="5"/>
    <x v="1"/>
    <s v="Y"/>
    <s v="LIGHTING"/>
    <n v="2002859"/>
    <x v="5"/>
    <x v="1"/>
    <n v="271"/>
  </r>
  <r>
    <s v="TECO"/>
    <x v="6"/>
    <x v="2"/>
    <x v="1"/>
    <s v="N"/>
    <s v="LIGHTING"/>
    <n v="2002836"/>
    <x v="11"/>
    <x v="1"/>
    <n v="1"/>
  </r>
  <r>
    <s v="TECO"/>
    <x v="6"/>
    <x v="2"/>
    <x v="1"/>
    <s v="Y"/>
    <s v="LIGHTING"/>
    <n v="2002836"/>
    <x v="11"/>
    <x v="1"/>
    <n v="40"/>
  </r>
  <r>
    <s v="TECO"/>
    <x v="6"/>
    <x v="3"/>
    <x v="1"/>
    <s v="Y"/>
    <s v="LIGHTING"/>
    <s v="-"/>
    <x v="0"/>
    <x v="1"/>
    <n v="17"/>
  </r>
  <r>
    <s v="TECO"/>
    <x v="6"/>
    <x v="4"/>
    <x v="1"/>
    <s v="Y"/>
    <s v="LIGHTING"/>
    <n v="2002847"/>
    <x v="2"/>
    <x v="1"/>
    <n v="4"/>
  </r>
  <r>
    <s v="TECO"/>
    <x v="7"/>
    <x v="16"/>
    <x v="1"/>
    <s v="Y"/>
    <s v="LIGHTING"/>
    <s v="-"/>
    <x v="0"/>
    <x v="1"/>
    <n v="5"/>
  </r>
  <r>
    <s v="TECO"/>
    <x v="7"/>
    <x v="2"/>
    <x v="3"/>
    <s v="Y"/>
    <s v="LIGHTING"/>
    <s v="-"/>
    <x v="0"/>
    <x v="1"/>
    <n v="3"/>
  </r>
  <r>
    <s v="TECO"/>
    <x v="7"/>
    <x v="2"/>
    <x v="4"/>
    <s v="Y"/>
    <s v="LIGHTING"/>
    <s v="-"/>
    <x v="0"/>
    <x v="1"/>
    <n v="2"/>
  </r>
  <r>
    <s v="TECO"/>
    <x v="7"/>
    <x v="2"/>
    <x v="5"/>
    <s v="Y"/>
    <s v="LIGHTING"/>
    <s v="-"/>
    <x v="0"/>
    <x v="1"/>
    <n v="1"/>
  </r>
  <r>
    <s v="TECO"/>
    <x v="7"/>
    <x v="2"/>
    <x v="1"/>
    <s v="N"/>
    <s v="LIGHTING"/>
    <n v="2002830"/>
    <x v="0"/>
    <x v="1"/>
    <n v="7"/>
  </r>
  <r>
    <s v="TECO"/>
    <x v="7"/>
    <x v="2"/>
    <x v="1"/>
    <s v="N"/>
    <s v="LIGHTING"/>
    <n v="2002836"/>
    <x v="11"/>
    <x v="1"/>
    <n v="282"/>
  </r>
  <r>
    <s v="TECO"/>
    <x v="7"/>
    <x v="2"/>
    <x v="1"/>
    <s v="Y"/>
    <s v="LIGHTING"/>
    <s v="-"/>
    <x v="0"/>
    <x v="1"/>
    <n v="4"/>
  </r>
  <r>
    <s v="TECO"/>
    <x v="7"/>
    <x v="2"/>
    <x v="1"/>
    <s v="Y"/>
    <s v="LIGHTING"/>
    <n v="2002830"/>
    <x v="0"/>
    <x v="1"/>
    <n v="241"/>
  </r>
  <r>
    <s v="TECO"/>
    <x v="7"/>
    <x v="2"/>
    <x v="1"/>
    <s v="Y"/>
    <s v="LIGHTING"/>
    <n v="2002836"/>
    <x v="11"/>
    <x v="1"/>
    <n v="15866"/>
  </r>
  <r>
    <s v="TECO"/>
    <x v="7"/>
    <x v="2"/>
    <x v="1"/>
    <s v="Y"/>
    <s v="LIGHTING"/>
    <n v="2002881"/>
    <x v="0"/>
    <x v="1"/>
    <n v="1"/>
  </r>
  <r>
    <s v="TECO"/>
    <x v="7"/>
    <x v="2"/>
    <x v="1"/>
    <m/>
    <s v="LIGHTING"/>
    <n v="2002836"/>
    <x v="11"/>
    <x v="1"/>
    <n v="1"/>
  </r>
  <r>
    <s v="TECO"/>
    <x v="7"/>
    <x v="2"/>
    <x v="6"/>
    <s v="N"/>
    <s v="LIGHTING"/>
    <n v="2002836"/>
    <x v="11"/>
    <x v="1"/>
    <n v="1"/>
  </r>
  <r>
    <s v="TECO"/>
    <x v="7"/>
    <x v="2"/>
    <x v="6"/>
    <s v="Y"/>
    <s v="LIGHTING"/>
    <n v="2002836"/>
    <x v="11"/>
    <x v="1"/>
    <n v="53"/>
  </r>
  <r>
    <s v="TECO"/>
    <x v="7"/>
    <x v="3"/>
    <x v="3"/>
    <s v="Y"/>
    <s v="LIGHTING"/>
    <s v="-"/>
    <x v="0"/>
    <x v="1"/>
    <n v="11"/>
  </r>
  <r>
    <s v="TECO"/>
    <x v="7"/>
    <x v="3"/>
    <x v="4"/>
    <s v="Y"/>
    <s v="LIGHTING"/>
    <s v="-"/>
    <x v="0"/>
    <x v="1"/>
    <n v="3"/>
  </r>
  <r>
    <s v="TECO"/>
    <x v="7"/>
    <x v="3"/>
    <x v="5"/>
    <s v="Y"/>
    <s v="LIGHTING"/>
    <s v="-"/>
    <x v="0"/>
    <x v="1"/>
    <n v="1"/>
  </r>
  <r>
    <s v="TECO"/>
    <x v="7"/>
    <x v="3"/>
    <x v="1"/>
    <s v="N"/>
    <s v="LIGHTING"/>
    <n v="2002843"/>
    <x v="0"/>
    <x v="1"/>
    <n v="82"/>
  </r>
  <r>
    <s v="TECO"/>
    <x v="7"/>
    <x v="3"/>
    <x v="1"/>
    <s v="Y"/>
    <s v="LIGHTING"/>
    <n v="2002821"/>
    <x v="0"/>
    <x v="1"/>
    <n v="125"/>
  </r>
  <r>
    <s v="TECO"/>
    <x v="7"/>
    <x v="3"/>
    <x v="1"/>
    <s v="Y"/>
    <s v="LIGHTING"/>
    <n v="2002843"/>
    <x v="0"/>
    <x v="1"/>
    <n v="8524"/>
  </r>
  <r>
    <s v="TECO"/>
    <x v="7"/>
    <x v="3"/>
    <x v="1"/>
    <s v="Y"/>
    <s v="LIGHTING"/>
    <m/>
    <x v="0"/>
    <x v="1"/>
    <n v="2"/>
  </r>
  <r>
    <s v="TECO"/>
    <x v="7"/>
    <x v="3"/>
    <x v="1"/>
    <m/>
    <s v="LIGHTING"/>
    <n v="2002843"/>
    <x v="0"/>
    <x v="1"/>
    <n v="1"/>
  </r>
  <r>
    <s v="TECO"/>
    <x v="7"/>
    <x v="3"/>
    <x v="6"/>
    <s v="N"/>
    <s v="LIGHTING"/>
    <n v="2002843"/>
    <x v="0"/>
    <x v="1"/>
    <n v="3"/>
  </r>
  <r>
    <s v="TECO"/>
    <x v="7"/>
    <x v="3"/>
    <x v="6"/>
    <s v="Y"/>
    <s v="LIGHTING"/>
    <n v="2002843"/>
    <x v="0"/>
    <x v="1"/>
    <n v="11"/>
  </r>
  <r>
    <s v="TECO"/>
    <x v="7"/>
    <x v="34"/>
    <x v="1"/>
    <s v="Y"/>
    <s v="LIGHTING"/>
    <s v="-"/>
    <x v="0"/>
    <x v="1"/>
    <n v="1"/>
  </r>
  <r>
    <s v="TECO"/>
    <x v="7"/>
    <x v="4"/>
    <x v="1"/>
    <s v="Y"/>
    <s v="LIGHTING"/>
    <n v="2002847"/>
    <x v="2"/>
    <x v="1"/>
    <n v="7"/>
  </r>
  <r>
    <s v="TECO"/>
    <x v="7"/>
    <x v="5"/>
    <x v="1"/>
    <s v="Y"/>
    <s v="LIGHTING"/>
    <n v="2002859"/>
    <x v="5"/>
    <x v="1"/>
    <n v="1"/>
  </r>
  <r>
    <s v="TECO"/>
    <x v="8"/>
    <x v="3"/>
    <x v="5"/>
    <s v="Y"/>
    <s v="LIGHTING"/>
    <n v="2133584"/>
    <x v="0"/>
    <x v="1"/>
    <n v="42"/>
  </r>
  <r>
    <s v="TECO"/>
    <x v="8"/>
    <x v="3"/>
    <x v="5"/>
    <s v="Y"/>
    <s v="LIGHTING"/>
    <n v="2133585"/>
    <x v="0"/>
    <x v="1"/>
    <n v="31"/>
  </r>
  <r>
    <s v="TECO"/>
    <x v="8"/>
    <x v="5"/>
    <x v="3"/>
    <s v="N"/>
    <s v="LIGHTING"/>
    <n v="2131245"/>
    <x v="0"/>
    <x v="1"/>
    <n v="6"/>
  </r>
  <r>
    <s v="TECO"/>
    <x v="8"/>
    <x v="6"/>
    <x v="3"/>
    <s v="N"/>
    <s v="LIGHTING"/>
    <n v="2131698"/>
    <x v="15"/>
    <x v="1"/>
    <n v="1"/>
  </r>
  <r>
    <s v="TECO"/>
    <x v="10"/>
    <x v="6"/>
    <x v="7"/>
    <s v="N"/>
    <s v="LIGHTING"/>
    <n v="2132797"/>
    <x v="21"/>
    <x v="1"/>
    <n v="1"/>
  </r>
  <r>
    <s v="TECO"/>
    <x v="13"/>
    <x v="35"/>
    <x v="6"/>
    <s v="Y"/>
    <s v="LIGHTING"/>
    <m/>
    <x v="0"/>
    <x v="1"/>
    <n v="1"/>
  </r>
  <r>
    <s v="TECO"/>
    <x v="0"/>
    <x v="0"/>
    <x v="0"/>
    <s v="N"/>
    <s v="PRIMARY"/>
    <s v="-"/>
    <x v="0"/>
    <x v="0"/>
    <n v="1034"/>
  </r>
  <r>
    <s v="TECO"/>
    <x v="0"/>
    <x v="0"/>
    <x v="0"/>
    <s v="N"/>
    <s v="PRIMARY"/>
    <m/>
    <x v="0"/>
    <x v="0"/>
    <n v="1"/>
  </r>
  <r>
    <s v="TECO"/>
    <x v="0"/>
    <x v="0"/>
    <x v="0"/>
    <s v="Y"/>
    <s v="PRIMARY"/>
    <s v="-"/>
    <x v="0"/>
    <x v="0"/>
    <n v="1"/>
  </r>
  <r>
    <s v="TECO"/>
    <x v="0"/>
    <x v="0"/>
    <x v="1"/>
    <s v="N"/>
    <s v="PRIMARY"/>
    <s v="-"/>
    <x v="0"/>
    <x v="0"/>
    <n v="9"/>
  </r>
  <r>
    <s v="TECO"/>
    <x v="0"/>
    <x v="0"/>
    <x v="6"/>
    <s v="N"/>
    <s v="PRIMARY"/>
    <s v="-"/>
    <x v="0"/>
    <x v="0"/>
    <n v="4"/>
  </r>
  <r>
    <s v="TECO"/>
    <x v="0"/>
    <x v="36"/>
    <x v="3"/>
    <s v="N"/>
    <s v="PRIMARY"/>
    <s v="-"/>
    <x v="0"/>
    <x v="0"/>
    <n v="1"/>
  </r>
  <r>
    <s v="TECO"/>
    <x v="0"/>
    <x v="36"/>
    <x v="5"/>
    <s v="N"/>
    <s v="PRIMARY"/>
    <s v="-"/>
    <x v="0"/>
    <x v="0"/>
    <n v="2"/>
  </r>
  <r>
    <s v="TECO"/>
    <x v="0"/>
    <x v="1"/>
    <x v="2"/>
    <s v="N"/>
    <s v="PRIMARY"/>
    <n v="2005687"/>
    <x v="0"/>
    <x v="0"/>
    <n v="1"/>
  </r>
  <r>
    <s v="TECO"/>
    <x v="0"/>
    <x v="2"/>
    <x v="5"/>
    <s v="N"/>
    <s v="PRIMARY"/>
    <s v="-"/>
    <x v="0"/>
    <x v="0"/>
    <n v="1"/>
  </r>
  <r>
    <s v="TECO"/>
    <x v="0"/>
    <x v="3"/>
    <x v="3"/>
    <s v="N"/>
    <s v="PRIMARY"/>
    <s v="-"/>
    <x v="0"/>
    <x v="0"/>
    <n v="8"/>
  </r>
  <r>
    <s v="TECO"/>
    <x v="0"/>
    <x v="4"/>
    <x v="3"/>
    <s v="N"/>
    <s v="PRIMARY"/>
    <s v="-"/>
    <x v="0"/>
    <x v="0"/>
    <n v="17"/>
  </r>
  <r>
    <s v="TECO"/>
    <x v="0"/>
    <x v="4"/>
    <x v="3"/>
    <m/>
    <s v="PRIMARY"/>
    <s v="-"/>
    <x v="0"/>
    <x v="0"/>
    <n v="1"/>
  </r>
  <r>
    <s v="TECO"/>
    <x v="0"/>
    <x v="4"/>
    <x v="1"/>
    <s v="N"/>
    <s v="PRIMARY"/>
    <s v="-"/>
    <x v="0"/>
    <x v="0"/>
    <n v="2"/>
  </r>
  <r>
    <s v="TECO"/>
    <x v="0"/>
    <x v="5"/>
    <x v="3"/>
    <s v="N"/>
    <s v="PRIMARY"/>
    <s v="-"/>
    <x v="0"/>
    <x v="0"/>
    <n v="54"/>
  </r>
  <r>
    <s v="TECO"/>
    <x v="0"/>
    <x v="5"/>
    <x v="3"/>
    <s v="N"/>
    <s v="PRIMARY"/>
    <n v="2002855"/>
    <x v="0"/>
    <x v="0"/>
    <n v="16"/>
  </r>
  <r>
    <s v="TECO"/>
    <x v="0"/>
    <x v="5"/>
    <x v="1"/>
    <s v="N"/>
    <s v="PRIMARY"/>
    <s v="-"/>
    <x v="0"/>
    <x v="0"/>
    <n v="2"/>
  </r>
  <r>
    <s v="TECO"/>
    <x v="0"/>
    <x v="6"/>
    <x v="3"/>
    <s v="N"/>
    <s v="PRIMARY"/>
    <s v="-"/>
    <x v="0"/>
    <x v="0"/>
    <n v="6"/>
  </r>
  <r>
    <s v="TECO"/>
    <x v="0"/>
    <x v="6"/>
    <x v="3"/>
    <s v="N"/>
    <s v="PRIMARY"/>
    <n v="2002869"/>
    <x v="1"/>
    <x v="0"/>
    <n v="20"/>
  </r>
  <r>
    <s v="TECO"/>
    <x v="0"/>
    <x v="6"/>
    <x v="3"/>
    <s v="N"/>
    <s v="PRIMARY"/>
    <n v="2002877"/>
    <x v="0"/>
    <x v="0"/>
    <n v="9"/>
  </r>
  <r>
    <s v="TECO"/>
    <x v="0"/>
    <x v="6"/>
    <x v="1"/>
    <s v="N"/>
    <s v="PRIMARY"/>
    <s v="-"/>
    <x v="0"/>
    <x v="0"/>
    <n v="1"/>
  </r>
  <r>
    <s v="TECO"/>
    <x v="0"/>
    <x v="6"/>
    <x v="6"/>
    <s v="N"/>
    <s v="PRIMARY"/>
    <n v="2002869"/>
    <x v="1"/>
    <x v="0"/>
    <n v="1"/>
  </r>
  <r>
    <s v="TECO"/>
    <x v="0"/>
    <x v="7"/>
    <x v="3"/>
    <s v="N"/>
    <s v="PRIMARY"/>
    <n v="2002855"/>
    <x v="0"/>
    <x v="0"/>
    <n v="11"/>
  </r>
  <r>
    <s v="TECO"/>
    <x v="0"/>
    <x v="7"/>
    <x v="3"/>
    <s v="N"/>
    <s v="PRIMARY"/>
    <n v="2002856"/>
    <x v="0"/>
    <x v="0"/>
    <n v="3"/>
  </r>
  <r>
    <s v="TECO"/>
    <x v="0"/>
    <x v="7"/>
    <x v="3"/>
    <s v="N"/>
    <s v="PRIMARY"/>
    <n v="2002872"/>
    <x v="0"/>
    <x v="0"/>
    <n v="16"/>
  </r>
  <r>
    <s v="TECO"/>
    <x v="0"/>
    <x v="7"/>
    <x v="3"/>
    <s v="N"/>
    <s v="PRIMARY"/>
    <n v="2002874"/>
    <x v="0"/>
    <x v="0"/>
    <n v="5"/>
  </r>
  <r>
    <s v="TECO"/>
    <x v="0"/>
    <x v="7"/>
    <x v="3"/>
    <s v="N"/>
    <s v="PRIMARY"/>
    <n v="2002877"/>
    <x v="0"/>
    <x v="0"/>
    <n v="24"/>
  </r>
  <r>
    <s v="TECO"/>
    <x v="0"/>
    <x v="8"/>
    <x v="3"/>
    <s v="N"/>
    <s v="PRIMARY"/>
    <n v="2002855"/>
    <x v="0"/>
    <x v="0"/>
    <n v="1"/>
  </r>
  <r>
    <s v="TECO"/>
    <x v="0"/>
    <x v="9"/>
    <x v="3"/>
    <s v="N"/>
    <s v="PRIMARY"/>
    <s v="-"/>
    <x v="0"/>
    <x v="0"/>
    <n v="3"/>
  </r>
  <r>
    <s v="TECO"/>
    <x v="0"/>
    <x v="9"/>
    <x v="3"/>
    <s v="N"/>
    <s v="PRIMARY"/>
    <n v="2002874"/>
    <x v="0"/>
    <x v="0"/>
    <n v="2"/>
  </r>
  <r>
    <s v="TECO"/>
    <x v="0"/>
    <x v="9"/>
    <x v="3"/>
    <s v="N"/>
    <s v="PRIMARY"/>
    <n v="2002875"/>
    <x v="0"/>
    <x v="0"/>
    <n v="3"/>
  </r>
  <r>
    <s v="TECO"/>
    <x v="0"/>
    <x v="37"/>
    <x v="0"/>
    <s v="N"/>
    <s v="PRIMARY"/>
    <s v="-"/>
    <x v="0"/>
    <x v="0"/>
    <n v="1"/>
  </r>
  <r>
    <s v="TECO"/>
    <x v="0"/>
    <x v="10"/>
    <x v="3"/>
    <s v="N"/>
    <s v="PRIMARY"/>
    <s v="-"/>
    <x v="0"/>
    <x v="0"/>
    <n v="1"/>
  </r>
  <r>
    <s v="TECO"/>
    <x v="0"/>
    <x v="10"/>
    <x v="3"/>
    <s v="N"/>
    <s v="PRIMARY"/>
    <n v="2002883"/>
    <x v="0"/>
    <x v="0"/>
    <n v="1"/>
  </r>
  <r>
    <s v="TECO"/>
    <x v="0"/>
    <x v="14"/>
    <x v="3"/>
    <s v="N"/>
    <s v="PRIMARY"/>
    <s v="-"/>
    <x v="0"/>
    <x v="0"/>
    <n v="4"/>
  </r>
  <r>
    <s v="TECO"/>
    <x v="0"/>
    <x v="14"/>
    <x v="5"/>
    <s v="N"/>
    <s v="PRIMARY"/>
    <s v="-"/>
    <x v="0"/>
    <x v="0"/>
    <n v="7"/>
  </r>
  <r>
    <s v="TECO"/>
    <x v="0"/>
    <x v="15"/>
    <x v="0"/>
    <s v="N"/>
    <s v="PRIMARY"/>
    <s v="-"/>
    <x v="0"/>
    <x v="0"/>
    <n v="1"/>
  </r>
  <r>
    <s v="TECO"/>
    <x v="0"/>
    <x v="15"/>
    <x v="3"/>
    <s v="N"/>
    <s v="PRIMARY"/>
    <s v="-"/>
    <x v="0"/>
    <x v="0"/>
    <n v="2"/>
  </r>
  <r>
    <s v="TECO"/>
    <x v="0"/>
    <x v="11"/>
    <x v="3"/>
    <s v="N"/>
    <s v="PRIMARY"/>
    <s v="-"/>
    <x v="0"/>
    <x v="0"/>
    <n v="1"/>
  </r>
  <r>
    <s v="TECO"/>
    <x v="0"/>
    <x v="11"/>
    <x v="3"/>
    <s v="N"/>
    <s v="PRIMARY"/>
    <n v="2002903"/>
    <x v="0"/>
    <x v="0"/>
    <n v="4"/>
  </r>
  <r>
    <s v="TECO"/>
    <x v="0"/>
    <x v="12"/>
    <x v="3"/>
    <s v="N"/>
    <s v="PRIMARY"/>
    <s v="-"/>
    <x v="0"/>
    <x v="0"/>
    <n v="18"/>
  </r>
  <r>
    <s v="TECO"/>
    <x v="0"/>
    <x v="12"/>
    <x v="5"/>
    <s v="N"/>
    <s v="PRIMARY"/>
    <n v="2003044"/>
    <x v="0"/>
    <x v="0"/>
    <n v="4"/>
  </r>
  <r>
    <s v="TECO"/>
    <x v="0"/>
    <x v="12"/>
    <x v="1"/>
    <s v="N"/>
    <s v="PRIMARY"/>
    <s v="-"/>
    <x v="0"/>
    <x v="0"/>
    <n v="1"/>
  </r>
  <r>
    <s v="TECO"/>
    <x v="0"/>
    <x v="38"/>
    <x v="5"/>
    <s v="N"/>
    <s v="PRIMARY"/>
    <n v="2003048"/>
    <x v="0"/>
    <x v="0"/>
    <n v="1"/>
  </r>
  <r>
    <s v="TECO"/>
    <x v="14"/>
    <x v="5"/>
    <x v="3"/>
    <s v="N"/>
    <s v="PRIMARY"/>
    <n v="2002852"/>
    <x v="0"/>
    <x v="0"/>
    <n v="13"/>
  </r>
  <r>
    <s v="TECO"/>
    <x v="2"/>
    <x v="2"/>
    <x v="3"/>
    <s v="N"/>
    <s v="PRIMARY"/>
    <s v="-"/>
    <x v="0"/>
    <x v="0"/>
    <n v="2"/>
  </r>
  <r>
    <s v="TECO"/>
    <x v="2"/>
    <x v="2"/>
    <x v="3"/>
    <s v="N"/>
    <s v="PRIMARY"/>
    <n v="2002838"/>
    <x v="25"/>
    <x v="0"/>
    <n v="1"/>
  </r>
  <r>
    <s v="TECO"/>
    <x v="2"/>
    <x v="2"/>
    <x v="9"/>
    <s v="N"/>
    <s v="PRIMARY"/>
    <n v="2002824"/>
    <x v="0"/>
    <x v="0"/>
    <n v="1"/>
  </r>
  <r>
    <s v="TECO"/>
    <x v="2"/>
    <x v="3"/>
    <x v="3"/>
    <s v="N"/>
    <s v="PRIMARY"/>
    <n v="2002845"/>
    <x v="0"/>
    <x v="0"/>
    <n v="12"/>
  </r>
  <r>
    <s v="TECO"/>
    <x v="2"/>
    <x v="3"/>
    <x v="3"/>
    <s v="N"/>
    <s v="PRIMARY"/>
    <m/>
    <x v="0"/>
    <x v="0"/>
    <n v="2"/>
  </r>
  <r>
    <s v="TECO"/>
    <x v="2"/>
    <x v="4"/>
    <x v="7"/>
    <s v="N"/>
    <s v="PRIMARY"/>
    <n v="2123490"/>
    <x v="0"/>
    <x v="0"/>
    <n v="265"/>
  </r>
  <r>
    <s v="TECO"/>
    <x v="2"/>
    <x v="4"/>
    <x v="7"/>
    <s v="N"/>
    <s v="PRIMARY"/>
    <n v="2131246"/>
    <x v="13"/>
    <x v="0"/>
    <n v="1"/>
  </r>
  <r>
    <s v="TECO"/>
    <x v="2"/>
    <x v="4"/>
    <x v="1"/>
    <s v="N"/>
    <s v="PRIMARY"/>
    <n v="2002847"/>
    <x v="2"/>
    <x v="0"/>
    <n v="6"/>
  </r>
  <r>
    <s v="TECO"/>
    <x v="2"/>
    <x v="4"/>
    <x v="1"/>
    <s v="N"/>
    <s v="PRIMARY"/>
    <n v="2002863"/>
    <x v="0"/>
    <x v="0"/>
    <n v="7"/>
  </r>
  <r>
    <s v="TECO"/>
    <x v="2"/>
    <x v="5"/>
    <x v="7"/>
    <s v="N"/>
    <s v="PRIMARY"/>
    <n v="2112349"/>
    <x v="3"/>
    <x v="0"/>
    <n v="690"/>
  </r>
  <r>
    <s v="TECO"/>
    <x v="2"/>
    <x v="5"/>
    <x v="1"/>
    <s v="N"/>
    <s v="PRIMARY"/>
    <s v="-"/>
    <x v="0"/>
    <x v="0"/>
    <n v="2"/>
  </r>
  <r>
    <s v="TECO"/>
    <x v="2"/>
    <x v="5"/>
    <x v="1"/>
    <s v="N"/>
    <s v="PRIMARY"/>
    <n v="2002834"/>
    <x v="4"/>
    <x v="0"/>
    <n v="1999"/>
  </r>
  <r>
    <s v="TECO"/>
    <x v="2"/>
    <x v="5"/>
    <x v="1"/>
    <s v="N"/>
    <s v="PRIMARY"/>
    <n v="2002835"/>
    <x v="5"/>
    <x v="0"/>
    <n v="54"/>
  </r>
  <r>
    <s v="TECO"/>
    <x v="2"/>
    <x v="5"/>
    <x v="1"/>
    <s v="N"/>
    <s v="PRIMARY"/>
    <n v="2002857"/>
    <x v="0"/>
    <x v="0"/>
    <n v="1"/>
  </r>
  <r>
    <s v="TECO"/>
    <x v="2"/>
    <x v="5"/>
    <x v="1"/>
    <s v="N"/>
    <s v="PRIMARY"/>
    <n v="2002858"/>
    <x v="10"/>
    <x v="0"/>
    <n v="1"/>
  </r>
  <r>
    <s v="TECO"/>
    <x v="2"/>
    <x v="5"/>
    <x v="1"/>
    <s v="N"/>
    <s v="PRIMARY"/>
    <n v="2002866"/>
    <x v="0"/>
    <x v="0"/>
    <n v="1"/>
  </r>
  <r>
    <s v="TECO"/>
    <x v="2"/>
    <x v="5"/>
    <x v="1"/>
    <s v="N"/>
    <s v="PRIMARY"/>
    <n v="2003117"/>
    <x v="8"/>
    <x v="0"/>
    <n v="1"/>
  </r>
  <r>
    <s v="TECO"/>
    <x v="2"/>
    <x v="5"/>
    <x v="1"/>
    <s v="N"/>
    <s v="PRIMARY"/>
    <n v="2131214"/>
    <x v="0"/>
    <x v="0"/>
    <n v="1"/>
  </r>
  <r>
    <s v="TECO"/>
    <x v="2"/>
    <x v="5"/>
    <x v="1"/>
    <s v="N"/>
    <s v="PRIMARY"/>
    <m/>
    <x v="0"/>
    <x v="0"/>
    <n v="3"/>
  </r>
  <r>
    <s v="TECO"/>
    <x v="2"/>
    <x v="5"/>
    <x v="1"/>
    <m/>
    <s v="PRIMARY"/>
    <n v="2002834"/>
    <x v="4"/>
    <x v="0"/>
    <n v="3"/>
  </r>
  <r>
    <s v="TECO"/>
    <x v="2"/>
    <x v="5"/>
    <x v="6"/>
    <s v="N"/>
    <s v="PRIMARY"/>
    <n v="2002834"/>
    <x v="4"/>
    <x v="0"/>
    <n v="10"/>
  </r>
  <r>
    <s v="TECO"/>
    <x v="2"/>
    <x v="5"/>
    <x v="6"/>
    <s v="N"/>
    <s v="PRIMARY"/>
    <n v="2112349"/>
    <x v="3"/>
    <x v="0"/>
    <n v="2"/>
  </r>
  <r>
    <s v="TECO"/>
    <x v="2"/>
    <x v="6"/>
    <x v="3"/>
    <s v="N"/>
    <s v="PRIMARY"/>
    <n v="2002869"/>
    <x v="1"/>
    <x v="0"/>
    <n v="10"/>
  </r>
  <r>
    <s v="TECO"/>
    <x v="2"/>
    <x v="6"/>
    <x v="7"/>
    <s v="N"/>
    <s v="PRIMARY"/>
    <n v="2112348"/>
    <x v="6"/>
    <x v="0"/>
    <n v="255"/>
  </r>
  <r>
    <s v="TECO"/>
    <x v="2"/>
    <x v="6"/>
    <x v="7"/>
    <s v="N"/>
    <s v="PRIMARY"/>
    <n v="2123490"/>
    <x v="0"/>
    <x v="0"/>
    <n v="1"/>
  </r>
  <r>
    <s v="TECO"/>
    <x v="2"/>
    <x v="6"/>
    <x v="7"/>
    <s v="N"/>
    <s v="PRIMARY"/>
    <n v="2131698"/>
    <x v="15"/>
    <x v="0"/>
    <n v="1"/>
  </r>
  <r>
    <s v="TECO"/>
    <x v="2"/>
    <x v="6"/>
    <x v="1"/>
    <s v="N"/>
    <s v="PRIMARY"/>
    <n v="2002834"/>
    <x v="4"/>
    <x v="0"/>
    <n v="1"/>
  </r>
  <r>
    <s v="TECO"/>
    <x v="2"/>
    <x v="6"/>
    <x v="1"/>
    <s v="N"/>
    <s v="PRIMARY"/>
    <n v="2002835"/>
    <x v="5"/>
    <x v="0"/>
    <n v="758"/>
  </r>
  <r>
    <s v="TECO"/>
    <x v="2"/>
    <x v="6"/>
    <x v="1"/>
    <s v="N"/>
    <s v="PRIMARY"/>
    <n v="2002863"/>
    <x v="0"/>
    <x v="0"/>
    <n v="2158"/>
  </r>
  <r>
    <s v="TECO"/>
    <x v="2"/>
    <x v="6"/>
    <x v="1"/>
    <s v="N"/>
    <s v="PRIMARY"/>
    <n v="2002866"/>
    <x v="0"/>
    <x v="0"/>
    <n v="1"/>
  </r>
  <r>
    <s v="TECO"/>
    <x v="2"/>
    <x v="6"/>
    <x v="1"/>
    <s v="N"/>
    <s v="PRIMARY"/>
    <n v="2002871"/>
    <x v="7"/>
    <x v="0"/>
    <n v="7"/>
  </r>
  <r>
    <s v="TECO"/>
    <x v="2"/>
    <x v="6"/>
    <x v="1"/>
    <s v="N"/>
    <s v="PRIMARY"/>
    <n v="2003117"/>
    <x v="8"/>
    <x v="0"/>
    <n v="13"/>
  </r>
  <r>
    <s v="TECO"/>
    <x v="2"/>
    <x v="6"/>
    <x v="1"/>
    <s v="N"/>
    <s v="PRIMARY"/>
    <n v="2131214"/>
    <x v="0"/>
    <x v="0"/>
    <n v="2"/>
  </r>
  <r>
    <s v="TECO"/>
    <x v="2"/>
    <x v="6"/>
    <x v="1"/>
    <s v="N"/>
    <s v="PRIMARY"/>
    <m/>
    <x v="0"/>
    <x v="0"/>
    <n v="39"/>
  </r>
  <r>
    <s v="TECO"/>
    <x v="2"/>
    <x v="6"/>
    <x v="1"/>
    <s v="Y"/>
    <s v="PRIMARY"/>
    <n v="2002835"/>
    <x v="5"/>
    <x v="0"/>
    <n v="1"/>
  </r>
  <r>
    <s v="TECO"/>
    <x v="2"/>
    <x v="6"/>
    <x v="1"/>
    <s v="Y"/>
    <s v="PRIMARY"/>
    <n v="2002863"/>
    <x v="0"/>
    <x v="0"/>
    <n v="1"/>
  </r>
  <r>
    <s v="TECO"/>
    <x v="2"/>
    <x v="6"/>
    <x v="1"/>
    <m/>
    <s v="PRIMARY"/>
    <n v="2002863"/>
    <x v="0"/>
    <x v="0"/>
    <n v="1"/>
  </r>
  <r>
    <s v="TECO"/>
    <x v="2"/>
    <x v="6"/>
    <x v="6"/>
    <s v="N"/>
    <s v="PRIMARY"/>
    <n v="2002835"/>
    <x v="5"/>
    <x v="0"/>
    <n v="9"/>
  </r>
  <r>
    <s v="TECO"/>
    <x v="2"/>
    <x v="6"/>
    <x v="6"/>
    <s v="N"/>
    <s v="PRIMARY"/>
    <n v="2002863"/>
    <x v="0"/>
    <x v="0"/>
    <n v="52"/>
  </r>
  <r>
    <s v="TECO"/>
    <x v="2"/>
    <x v="6"/>
    <x v="6"/>
    <s v="N"/>
    <s v="PRIMARY"/>
    <n v="2112348"/>
    <x v="6"/>
    <x v="0"/>
    <n v="1"/>
  </r>
  <r>
    <s v="TECO"/>
    <x v="2"/>
    <x v="13"/>
    <x v="7"/>
    <s v="N"/>
    <s v="PRIMARY"/>
    <n v="2124960"/>
    <x v="9"/>
    <x v="0"/>
    <n v="23"/>
  </r>
  <r>
    <s v="TECO"/>
    <x v="2"/>
    <x v="7"/>
    <x v="3"/>
    <s v="N"/>
    <s v="PRIMARY"/>
    <s v="-"/>
    <x v="0"/>
    <x v="0"/>
    <n v="1"/>
  </r>
  <r>
    <s v="TECO"/>
    <x v="2"/>
    <x v="7"/>
    <x v="5"/>
    <s v="N"/>
    <s v="PRIMARY"/>
    <n v="2127390"/>
    <x v="0"/>
    <x v="0"/>
    <n v="1"/>
  </r>
  <r>
    <s v="TECO"/>
    <x v="2"/>
    <x v="7"/>
    <x v="1"/>
    <s v="N"/>
    <s v="PRIMARY"/>
    <n v="2002866"/>
    <x v="0"/>
    <x v="0"/>
    <n v="406"/>
  </r>
  <r>
    <s v="TECO"/>
    <x v="2"/>
    <x v="7"/>
    <x v="1"/>
    <s v="N"/>
    <s v="PRIMARY"/>
    <n v="2003117"/>
    <x v="8"/>
    <x v="0"/>
    <n v="139"/>
  </r>
  <r>
    <s v="TECO"/>
    <x v="2"/>
    <x v="7"/>
    <x v="1"/>
    <s v="N"/>
    <s v="PRIMARY"/>
    <m/>
    <x v="0"/>
    <x v="0"/>
    <n v="2"/>
  </r>
  <r>
    <s v="TECO"/>
    <x v="2"/>
    <x v="7"/>
    <x v="6"/>
    <s v="N"/>
    <s v="PRIMARY"/>
    <n v="2002866"/>
    <x v="0"/>
    <x v="0"/>
    <n v="5"/>
  </r>
  <r>
    <s v="TECO"/>
    <x v="2"/>
    <x v="7"/>
    <x v="6"/>
    <s v="N"/>
    <s v="PRIMARY"/>
    <n v="2003117"/>
    <x v="8"/>
    <x v="0"/>
    <n v="3"/>
  </r>
  <r>
    <s v="TECO"/>
    <x v="2"/>
    <x v="9"/>
    <x v="1"/>
    <s v="N"/>
    <s v="PRIMARY"/>
    <n v="2002871"/>
    <x v="7"/>
    <x v="0"/>
    <n v="75"/>
  </r>
  <r>
    <s v="TECO"/>
    <x v="2"/>
    <x v="9"/>
    <x v="6"/>
    <s v="N"/>
    <s v="PRIMARY"/>
    <n v="2002871"/>
    <x v="7"/>
    <x v="0"/>
    <n v="3"/>
  </r>
  <r>
    <s v="TECO"/>
    <x v="2"/>
    <x v="10"/>
    <x v="3"/>
    <s v="N"/>
    <s v="PRIMARY"/>
    <s v="-"/>
    <x v="0"/>
    <x v="0"/>
    <n v="1"/>
  </r>
  <r>
    <s v="TECO"/>
    <x v="2"/>
    <x v="10"/>
    <x v="1"/>
    <s v="N"/>
    <s v="PRIMARY"/>
    <s v="-"/>
    <x v="0"/>
    <x v="0"/>
    <n v="2"/>
  </r>
  <r>
    <s v="TECO"/>
    <x v="2"/>
    <x v="10"/>
    <x v="1"/>
    <s v="N"/>
    <s v="PRIMARY"/>
    <n v="2002881"/>
    <x v="0"/>
    <x v="0"/>
    <n v="12"/>
  </r>
  <r>
    <s v="TECO"/>
    <x v="2"/>
    <x v="14"/>
    <x v="3"/>
    <s v="N"/>
    <s v="PRIMARY"/>
    <s v="-"/>
    <x v="0"/>
    <x v="0"/>
    <n v="2"/>
  </r>
  <r>
    <s v="TECO"/>
    <x v="2"/>
    <x v="14"/>
    <x v="1"/>
    <s v="N"/>
    <s v="PRIMARY"/>
    <s v="-"/>
    <x v="0"/>
    <x v="0"/>
    <n v="4"/>
  </r>
  <r>
    <s v="TECO"/>
    <x v="2"/>
    <x v="15"/>
    <x v="3"/>
    <s v="N"/>
    <s v="PRIMARY"/>
    <s v="-"/>
    <x v="0"/>
    <x v="0"/>
    <n v="1"/>
  </r>
  <r>
    <s v="TECO"/>
    <x v="2"/>
    <x v="15"/>
    <x v="1"/>
    <s v="N"/>
    <s v="PRIMARY"/>
    <s v="-"/>
    <x v="0"/>
    <x v="0"/>
    <n v="2"/>
  </r>
  <r>
    <s v="TECO"/>
    <x v="2"/>
    <x v="11"/>
    <x v="3"/>
    <s v="N"/>
    <s v="PRIMARY"/>
    <s v="-"/>
    <x v="0"/>
    <x v="0"/>
    <n v="1"/>
  </r>
  <r>
    <s v="TECO"/>
    <x v="2"/>
    <x v="12"/>
    <x v="3"/>
    <s v="N"/>
    <s v="PRIMARY"/>
    <s v="-"/>
    <x v="0"/>
    <x v="0"/>
    <n v="5"/>
  </r>
  <r>
    <s v="TECO"/>
    <x v="3"/>
    <x v="2"/>
    <x v="1"/>
    <s v="N"/>
    <s v="PRIMARY"/>
    <n v="2002836"/>
    <x v="11"/>
    <x v="0"/>
    <n v="1"/>
  </r>
  <r>
    <s v="TECO"/>
    <x v="3"/>
    <x v="3"/>
    <x v="3"/>
    <s v="N"/>
    <s v="PRIMARY"/>
    <n v="2002846"/>
    <x v="0"/>
    <x v="0"/>
    <n v="5"/>
  </r>
  <r>
    <s v="TECO"/>
    <x v="3"/>
    <x v="3"/>
    <x v="1"/>
    <s v="N"/>
    <s v="PRIMARY"/>
    <n v="2002857"/>
    <x v="0"/>
    <x v="0"/>
    <n v="2"/>
  </r>
  <r>
    <s v="TECO"/>
    <x v="3"/>
    <x v="4"/>
    <x v="1"/>
    <s v="N"/>
    <s v="PRIMARY"/>
    <n v="2002828"/>
    <x v="0"/>
    <x v="0"/>
    <n v="68"/>
  </r>
  <r>
    <s v="TECO"/>
    <x v="3"/>
    <x v="4"/>
    <x v="1"/>
    <s v="N"/>
    <s v="PRIMARY"/>
    <n v="2002847"/>
    <x v="2"/>
    <x v="0"/>
    <n v="15"/>
  </r>
  <r>
    <s v="TECO"/>
    <x v="3"/>
    <x v="4"/>
    <x v="1"/>
    <s v="N"/>
    <s v="PRIMARY"/>
    <n v="2002857"/>
    <x v="0"/>
    <x v="0"/>
    <n v="7389"/>
  </r>
  <r>
    <s v="TECO"/>
    <x v="3"/>
    <x v="4"/>
    <x v="1"/>
    <s v="N"/>
    <s v="PRIMARY"/>
    <n v="2002858"/>
    <x v="10"/>
    <x v="0"/>
    <n v="3"/>
  </r>
  <r>
    <s v="TECO"/>
    <x v="3"/>
    <x v="4"/>
    <x v="1"/>
    <s v="N"/>
    <s v="PRIMARY"/>
    <m/>
    <x v="0"/>
    <x v="0"/>
    <n v="6"/>
  </r>
  <r>
    <m/>
    <x v="3"/>
    <x v="4"/>
    <x v="1"/>
    <s v="N"/>
    <s v="PRIMARY"/>
    <n v="2002857"/>
    <x v="0"/>
    <x v="0"/>
    <n v="2"/>
  </r>
  <r>
    <s v="TECO"/>
    <x v="3"/>
    <x v="4"/>
    <x v="1"/>
    <s v="Y"/>
    <s v="PRIMARY"/>
    <n v="2002857"/>
    <x v="0"/>
    <x v="0"/>
    <n v="9"/>
  </r>
  <r>
    <s v="TECO"/>
    <x v="3"/>
    <x v="4"/>
    <x v="1"/>
    <m/>
    <s v="PRIMARY"/>
    <n v="2002857"/>
    <x v="0"/>
    <x v="0"/>
    <n v="17"/>
  </r>
  <r>
    <s v="TECO"/>
    <x v="3"/>
    <x v="4"/>
    <x v="6"/>
    <s v="N"/>
    <s v="PRIMARY"/>
    <n v="2002857"/>
    <x v="0"/>
    <x v="0"/>
    <n v="57"/>
  </r>
  <r>
    <s v="TECO"/>
    <x v="3"/>
    <x v="4"/>
    <x v="6"/>
    <m/>
    <s v="PRIMARY"/>
    <n v="2002857"/>
    <x v="0"/>
    <x v="0"/>
    <n v="1"/>
  </r>
  <r>
    <s v="TECO"/>
    <x v="3"/>
    <x v="5"/>
    <x v="3"/>
    <s v="N"/>
    <s v="PRIMARY"/>
    <n v="2002895"/>
    <x v="0"/>
    <x v="0"/>
    <n v="44"/>
  </r>
  <r>
    <s v="TECO"/>
    <x v="3"/>
    <x v="5"/>
    <x v="1"/>
    <s v="N"/>
    <s v="PRIMARY"/>
    <n v="2002826"/>
    <x v="0"/>
    <x v="0"/>
    <n v="46"/>
  </r>
  <r>
    <s v="TECO"/>
    <x v="3"/>
    <x v="5"/>
    <x v="1"/>
    <s v="N"/>
    <s v="PRIMARY"/>
    <n v="2002857"/>
    <x v="0"/>
    <x v="0"/>
    <n v="2"/>
  </r>
  <r>
    <s v="TECO"/>
    <x v="3"/>
    <x v="5"/>
    <x v="1"/>
    <s v="N"/>
    <s v="PRIMARY"/>
    <n v="2002858"/>
    <x v="10"/>
    <x v="0"/>
    <n v="8094"/>
  </r>
  <r>
    <s v="TECO"/>
    <x v="3"/>
    <x v="5"/>
    <x v="1"/>
    <s v="N"/>
    <s v="PRIMARY"/>
    <m/>
    <x v="0"/>
    <x v="0"/>
    <n v="34"/>
  </r>
  <r>
    <s v="TECO"/>
    <x v="3"/>
    <x v="5"/>
    <x v="1"/>
    <s v="Y"/>
    <s v="PRIMARY"/>
    <n v="2002858"/>
    <x v="10"/>
    <x v="0"/>
    <n v="1"/>
  </r>
  <r>
    <s v="TECO"/>
    <x v="3"/>
    <x v="5"/>
    <x v="1"/>
    <m/>
    <s v="PRIMARY"/>
    <n v="2002858"/>
    <x v="10"/>
    <x v="0"/>
    <n v="37"/>
  </r>
  <r>
    <s v="TECO"/>
    <x v="3"/>
    <x v="5"/>
    <x v="6"/>
    <s v="N"/>
    <s v="PRIMARY"/>
    <n v="2002826"/>
    <x v="0"/>
    <x v="0"/>
    <n v="3"/>
  </r>
  <r>
    <s v="TECO"/>
    <x v="3"/>
    <x v="5"/>
    <x v="6"/>
    <s v="N"/>
    <s v="PRIMARY"/>
    <n v="2002858"/>
    <x v="10"/>
    <x v="0"/>
    <n v="110"/>
  </r>
  <r>
    <s v="TECO"/>
    <x v="3"/>
    <x v="6"/>
    <x v="1"/>
    <s v="N"/>
    <s v="PRIMARY"/>
    <n v="2002863"/>
    <x v="0"/>
    <x v="0"/>
    <n v="22"/>
  </r>
  <r>
    <s v="TECO"/>
    <x v="3"/>
    <x v="7"/>
    <x v="1"/>
    <s v="N"/>
    <s v="PRIMARY"/>
    <n v="2002866"/>
    <x v="0"/>
    <x v="0"/>
    <n v="3"/>
  </r>
  <r>
    <s v="TECO"/>
    <x v="3"/>
    <x v="10"/>
    <x v="1"/>
    <s v="N"/>
    <s v="PRIMARY"/>
    <s v="-"/>
    <x v="0"/>
    <x v="0"/>
    <n v="3"/>
  </r>
  <r>
    <s v="TECO"/>
    <x v="4"/>
    <x v="2"/>
    <x v="1"/>
    <s v="N"/>
    <s v="PRIMARY"/>
    <n v="2002836"/>
    <x v="11"/>
    <x v="0"/>
    <n v="1"/>
  </r>
  <r>
    <s v="TECO"/>
    <x v="4"/>
    <x v="4"/>
    <x v="3"/>
    <s v="N"/>
    <s v="PRIMARY"/>
    <s v="-"/>
    <x v="0"/>
    <x v="0"/>
    <n v="16"/>
  </r>
  <r>
    <s v="TECO"/>
    <x v="4"/>
    <x v="4"/>
    <x v="3"/>
    <s v="N"/>
    <s v="PRIMARY"/>
    <n v="2002849"/>
    <x v="12"/>
    <x v="0"/>
    <n v="169"/>
  </r>
  <r>
    <s v="TECO"/>
    <x v="4"/>
    <x v="4"/>
    <x v="1"/>
    <s v="N"/>
    <s v="PRIMARY"/>
    <n v="2002847"/>
    <x v="2"/>
    <x v="0"/>
    <n v="5"/>
  </r>
  <r>
    <s v="TECO"/>
    <x v="4"/>
    <x v="4"/>
    <x v="1"/>
    <s v="N"/>
    <s v="PRIMARY"/>
    <n v="2002860"/>
    <x v="0"/>
    <x v="0"/>
    <n v="1"/>
  </r>
  <r>
    <s v="TECO"/>
    <x v="4"/>
    <x v="4"/>
    <x v="6"/>
    <s v="N"/>
    <s v="PRIMARY"/>
    <n v="2002849"/>
    <x v="12"/>
    <x v="0"/>
    <n v="3"/>
  </r>
  <r>
    <s v="TECO"/>
    <x v="4"/>
    <x v="5"/>
    <x v="3"/>
    <s v="N"/>
    <s v="PRIMARY"/>
    <n v="2002862"/>
    <x v="0"/>
    <x v="0"/>
    <n v="508"/>
  </r>
  <r>
    <s v="TECO"/>
    <x v="4"/>
    <x v="5"/>
    <x v="3"/>
    <s v="N"/>
    <s v="PRIMARY"/>
    <n v="2002863"/>
    <x v="0"/>
    <x v="0"/>
    <n v="1"/>
  </r>
  <r>
    <s v="TECO"/>
    <x v="4"/>
    <x v="5"/>
    <x v="3"/>
    <s v="N"/>
    <s v="PRIMARY"/>
    <n v="2002896"/>
    <x v="0"/>
    <x v="0"/>
    <n v="3"/>
  </r>
  <r>
    <s v="TECO"/>
    <x v="4"/>
    <x v="5"/>
    <x v="3"/>
    <s v="N"/>
    <s v="PRIMARY"/>
    <n v="2113986"/>
    <x v="0"/>
    <x v="0"/>
    <n v="233"/>
  </r>
  <r>
    <s v="TECO"/>
    <x v="4"/>
    <x v="5"/>
    <x v="3"/>
    <s v="N"/>
    <s v="PRIMARY"/>
    <m/>
    <x v="0"/>
    <x v="0"/>
    <n v="155"/>
  </r>
  <r>
    <s v="TECO"/>
    <x v="4"/>
    <x v="5"/>
    <x v="3"/>
    <s v="Y"/>
    <s v="PRIMARY"/>
    <n v="2002862"/>
    <x v="0"/>
    <x v="0"/>
    <n v="1"/>
  </r>
  <r>
    <s v="TECO"/>
    <x v="4"/>
    <x v="5"/>
    <x v="1"/>
    <s v="N"/>
    <s v="PRIMARY"/>
    <n v="2002859"/>
    <x v="5"/>
    <x v="0"/>
    <n v="1"/>
  </r>
  <r>
    <s v="TECO"/>
    <x v="4"/>
    <x v="5"/>
    <x v="1"/>
    <s v="N"/>
    <s v="PRIMARY"/>
    <n v="2002860"/>
    <x v="0"/>
    <x v="0"/>
    <n v="2676"/>
  </r>
  <r>
    <s v="TECO"/>
    <x v="4"/>
    <x v="5"/>
    <x v="1"/>
    <s v="N"/>
    <s v="PRIMARY"/>
    <m/>
    <x v="0"/>
    <x v="0"/>
    <n v="2"/>
  </r>
  <r>
    <m/>
    <x v="4"/>
    <x v="5"/>
    <x v="1"/>
    <s v="N"/>
    <s v="PRIMARY"/>
    <n v="2002860"/>
    <x v="0"/>
    <x v="0"/>
    <n v="1"/>
  </r>
  <r>
    <s v="TECO"/>
    <x v="4"/>
    <x v="5"/>
    <x v="1"/>
    <s v="Y"/>
    <s v="PRIMARY"/>
    <n v="2002860"/>
    <x v="0"/>
    <x v="0"/>
    <n v="1"/>
  </r>
  <r>
    <s v="TECO"/>
    <x v="4"/>
    <x v="5"/>
    <x v="1"/>
    <m/>
    <s v="PRIMARY"/>
    <n v="2002860"/>
    <x v="0"/>
    <x v="0"/>
    <n v="4"/>
  </r>
  <r>
    <s v="TECO"/>
    <x v="4"/>
    <x v="5"/>
    <x v="6"/>
    <s v="N"/>
    <s v="PRIMARY"/>
    <n v="2002860"/>
    <x v="0"/>
    <x v="0"/>
    <n v="36"/>
  </r>
  <r>
    <s v="TECO"/>
    <x v="4"/>
    <x v="5"/>
    <x v="6"/>
    <s v="N"/>
    <s v="PRIMARY"/>
    <n v="2002862"/>
    <x v="0"/>
    <x v="0"/>
    <n v="3"/>
  </r>
  <r>
    <s v="TECO"/>
    <x v="4"/>
    <x v="5"/>
    <x v="6"/>
    <s v="N"/>
    <s v="PRIMARY"/>
    <n v="2113986"/>
    <x v="0"/>
    <x v="0"/>
    <n v="1"/>
  </r>
  <r>
    <s v="TECO"/>
    <x v="4"/>
    <x v="5"/>
    <x v="6"/>
    <s v="N"/>
    <s v="PRIMARY"/>
    <m/>
    <x v="0"/>
    <x v="0"/>
    <n v="3"/>
  </r>
  <r>
    <s v="TECO"/>
    <x v="4"/>
    <x v="6"/>
    <x v="3"/>
    <s v="N"/>
    <s v="PRIMARY"/>
    <s v="-"/>
    <x v="0"/>
    <x v="0"/>
    <n v="3"/>
  </r>
  <r>
    <s v="TECO"/>
    <x v="4"/>
    <x v="6"/>
    <x v="3"/>
    <s v="N"/>
    <s v="PRIMARY"/>
    <n v="2002869"/>
    <x v="1"/>
    <x v="0"/>
    <n v="15"/>
  </r>
  <r>
    <s v="TECO"/>
    <x v="4"/>
    <x v="6"/>
    <x v="1"/>
    <s v="N"/>
    <s v="PRIMARY"/>
    <n v="2002863"/>
    <x v="0"/>
    <x v="0"/>
    <n v="2"/>
  </r>
  <r>
    <s v="TECO"/>
    <x v="4"/>
    <x v="7"/>
    <x v="1"/>
    <s v="N"/>
    <s v="PRIMARY"/>
    <n v="2002866"/>
    <x v="0"/>
    <x v="0"/>
    <n v="1"/>
  </r>
  <r>
    <s v="TECO"/>
    <x v="4"/>
    <x v="12"/>
    <x v="3"/>
    <s v="N"/>
    <s v="PRIMARY"/>
    <s v="-"/>
    <x v="0"/>
    <x v="0"/>
    <n v="3"/>
  </r>
  <r>
    <s v="TECO"/>
    <x v="5"/>
    <x v="0"/>
    <x v="1"/>
    <s v="N"/>
    <s v="PRIMARY"/>
    <s v="-"/>
    <x v="0"/>
    <x v="0"/>
    <n v="2"/>
  </r>
  <r>
    <s v="TECO"/>
    <x v="5"/>
    <x v="2"/>
    <x v="1"/>
    <s v="N"/>
    <s v="PRIMARY"/>
    <n v="2002836"/>
    <x v="11"/>
    <x v="0"/>
    <n v="2"/>
  </r>
  <r>
    <s v="TECO"/>
    <x v="5"/>
    <x v="2"/>
    <x v="1"/>
    <s v="N"/>
    <s v="PRIMARY"/>
    <n v="2002837"/>
    <x v="0"/>
    <x v="0"/>
    <n v="20"/>
  </r>
  <r>
    <s v="TECO"/>
    <x v="5"/>
    <x v="3"/>
    <x v="3"/>
    <s v="N"/>
    <s v="PRIMARY"/>
    <n v="2002839"/>
    <x v="0"/>
    <x v="0"/>
    <n v="1"/>
  </r>
  <r>
    <s v="TECO"/>
    <x v="5"/>
    <x v="3"/>
    <x v="1"/>
    <s v="N"/>
    <s v="PRIMARY"/>
    <n v="2002823"/>
    <x v="0"/>
    <x v="0"/>
    <n v="11"/>
  </r>
  <r>
    <s v="TECO"/>
    <x v="5"/>
    <x v="3"/>
    <x v="1"/>
    <s v="N"/>
    <s v="PRIMARY"/>
    <n v="2002842"/>
    <x v="0"/>
    <x v="0"/>
    <n v="612"/>
  </r>
  <r>
    <s v="TECO"/>
    <x v="5"/>
    <x v="3"/>
    <x v="1"/>
    <s v="Y"/>
    <s v="PRIMARY"/>
    <n v="2002842"/>
    <x v="0"/>
    <x v="0"/>
    <n v="1"/>
  </r>
  <r>
    <s v="TECO"/>
    <x v="5"/>
    <x v="3"/>
    <x v="1"/>
    <m/>
    <s v="PRIMARY"/>
    <n v="2002842"/>
    <x v="0"/>
    <x v="0"/>
    <n v="2"/>
  </r>
  <r>
    <s v="TECO"/>
    <x v="5"/>
    <x v="3"/>
    <x v="6"/>
    <s v="N"/>
    <s v="PRIMARY"/>
    <n v="2002842"/>
    <x v="0"/>
    <x v="0"/>
    <n v="5"/>
  </r>
  <r>
    <s v="TECO"/>
    <x v="5"/>
    <x v="4"/>
    <x v="0"/>
    <s v="N"/>
    <s v="PRIMARY"/>
    <n v="2002847"/>
    <x v="2"/>
    <x v="0"/>
    <n v="12"/>
  </r>
  <r>
    <s v="TECO"/>
    <x v="5"/>
    <x v="4"/>
    <x v="4"/>
    <s v="N"/>
    <s v="PRIMARY"/>
    <s v="-"/>
    <x v="0"/>
    <x v="0"/>
    <n v="1"/>
  </r>
  <r>
    <s v="TECO"/>
    <x v="5"/>
    <x v="4"/>
    <x v="1"/>
    <s v="N"/>
    <s v="PRIMARY"/>
    <s v="-"/>
    <x v="0"/>
    <x v="0"/>
    <n v="1"/>
  </r>
  <r>
    <s v="TECO"/>
    <x v="5"/>
    <x v="4"/>
    <x v="1"/>
    <s v="N"/>
    <s v="PRIMARY"/>
    <n v="2002826"/>
    <x v="0"/>
    <x v="0"/>
    <n v="106"/>
  </r>
  <r>
    <s v="TECO"/>
    <x v="5"/>
    <x v="4"/>
    <x v="1"/>
    <s v="N"/>
    <s v="PRIMARY"/>
    <n v="2002847"/>
    <x v="2"/>
    <x v="0"/>
    <n v="10176"/>
  </r>
  <r>
    <s v="TECO"/>
    <x v="5"/>
    <x v="4"/>
    <x v="1"/>
    <s v="N"/>
    <s v="PRIMARY"/>
    <n v="2002857"/>
    <x v="0"/>
    <x v="0"/>
    <n v="1"/>
  </r>
  <r>
    <s v="TECO"/>
    <x v="5"/>
    <x v="4"/>
    <x v="1"/>
    <s v="N"/>
    <s v="PRIMARY"/>
    <m/>
    <x v="0"/>
    <x v="0"/>
    <n v="11"/>
  </r>
  <r>
    <m/>
    <x v="5"/>
    <x v="4"/>
    <x v="1"/>
    <s v="N"/>
    <s v="PRIMARY"/>
    <n v="2002847"/>
    <x v="2"/>
    <x v="0"/>
    <n v="2"/>
  </r>
  <r>
    <s v="TECO"/>
    <x v="5"/>
    <x v="4"/>
    <x v="1"/>
    <s v="Y"/>
    <s v="PRIMARY"/>
    <n v="2002847"/>
    <x v="2"/>
    <x v="0"/>
    <n v="11"/>
  </r>
  <r>
    <s v="TECO"/>
    <x v="5"/>
    <x v="4"/>
    <x v="1"/>
    <m/>
    <s v="PRIMARY"/>
    <n v="2002847"/>
    <x v="2"/>
    <x v="0"/>
    <n v="21"/>
  </r>
  <r>
    <s v="TECO"/>
    <x v="5"/>
    <x v="4"/>
    <x v="6"/>
    <s v="N"/>
    <s v="PRIMARY"/>
    <n v="2002847"/>
    <x v="2"/>
    <x v="0"/>
    <n v="355"/>
  </r>
  <r>
    <s v="TECO"/>
    <x v="5"/>
    <x v="4"/>
    <x v="6"/>
    <s v="N"/>
    <s v="PRIMARY"/>
    <m/>
    <x v="0"/>
    <x v="0"/>
    <n v="10"/>
  </r>
  <r>
    <s v="TECO"/>
    <x v="5"/>
    <x v="4"/>
    <x v="6"/>
    <s v="Y"/>
    <s v="PRIMARY"/>
    <n v="2002847"/>
    <x v="2"/>
    <x v="0"/>
    <n v="1"/>
  </r>
  <r>
    <s v="TECO"/>
    <x v="5"/>
    <x v="4"/>
    <x v="6"/>
    <m/>
    <s v="PRIMARY"/>
    <n v="2002847"/>
    <x v="2"/>
    <x v="0"/>
    <n v="2"/>
  </r>
  <r>
    <s v="TECO"/>
    <x v="5"/>
    <x v="39"/>
    <x v="1"/>
    <s v="N"/>
    <s v="PRIMARY"/>
    <s v="-"/>
    <x v="0"/>
    <x v="0"/>
    <n v="2"/>
  </r>
  <r>
    <s v="TECO"/>
    <x v="5"/>
    <x v="5"/>
    <x v="3"/>
    <s v="N"/>
    <s v="PRIMARY"/>
    <m/>
    <x v="0"/>
    <x v="0"/>
    <n v="5"/>
  </r>
  <r>
    <s v="TECO"/>
    <x v="5"/>
    <x v="5"/>
    <x v="1"/>
    <s v="N"/>
    <s v="PRIMARY"/>
    <s v="-"/>
    <x v="0"/>
    <x v="0"/>
    <n v="1"/>
  </r>
  <r>
    <s v="TECO"/>
    <x v="5"/>
    <x v="5"/>
    <x v="1"/>
    <s v="N"/>
    <s v="PRIMARY"/>
    <n v="2002858"/>
    <x v="10"/>
    <x v="0"/>
    <n v="1"/>
  </r>
  <r>
    <s v="TECO"/>
    <x v="5"/>
    <x v="5"/>
    <x v="1"/>
    <s v="N"/>
    <s v="PRIMARY"/>
    <n v="2002859"/>
    <x v="5"/>
    <x v="0"/>
    <n v="3060"/>
  </r>
  <r>
    <s v="TECO"/>
    <x v="5"/>
    <x v="5"/>
    <x v="1"/>
    <s v="N"/>
    <s v="PRIMARY"/>
    <m/>
    <x v="0"/>
    <x v="0"/>
    <n v="1"/>
  </r>
  <r>
    <s v="TECO"/>
    <x v="5"/>
    <x v="5"/>
    <x v="1"/>
    <s v="Y"/>
    <s v="PRIMARY"/>
    <n v="2002859"/>
    <x v="5"/>
    <x v="0"/>
    <n v="1"/>
  </r>
  <r>
    <s v="TECO"/>
    <x v="5"/>
    <x v="5"/>
    <x v="1"/>
    <m/>
    <s v="PRIMARY"/>
    <n v="2002859"/>
    <x v="5"/>
    <x v="0"/>
    <n v="4"/>
  </r>
  <r>
    <s v="TECO"/>
    <x v="5"/>
    <x v="5"/>
    <x v="6"/>
    <s v="N"/>
    <s v="PRIMARY"/>
    <n v="2002859"/>
    <x v="5"/>
    <x v="0"/>
    <n v="14"/>
  </r>
  <r>
    <s v="TECO"/>
    <x v="5"/>
    <x v="7"/>
    <x v="1"/>
    <s v="N"/>
    <s v="PRIMARY"/>
    <n v="2002866"/>
    <x v="0"/>
    <x v="0"/>
    <n v="1"/>
  </r>
  <r>
    <s v="TECO"/>
    <x v="5"/>
    <x v="18"/>
    <x v="1"/>
    <s v="N"/>
    <s v="PRIMARY"/>
    <s v="-"/>
    <x v="0"/>
    <x v="0"/>
    <n v="1"/>
  </r>
  <r>
    <s v="TECO"/>
    <x v="6"/>
    <x v="3"/>
    <x v="1"/>
    <s v="N"/>
    <s v="PRIMARY"/>
    <s v="-"/>
    <x v="0"/>
    <x v="0"/>
    <n v="4"/>
  </r>
  <r>
    <s v="TECO"/>
    <x v="6"/>
    <x v="4"/>
    <x v="1"/>
    <s v="N"/>
    <s v="PRIMARY"/>
    <n v="2002847"/>
    <x v="2"/>
    <x v="0"/>
    <n v="15"/>
  </r>
  <r>
    <s v="TECO"/>
    <x v="6"/>
    <x v="4"/>
    <x v="6"/>
    <s v="N"/>
    <s v="PRIMARY"/>
    <n v="2002847"/>
    <x v="2"/>
    <x v="0"/>
    <n v="1"/>
  </r>
  <r>
    <s v="TECO"/>
    <x v="6"/>
    <x v="5"/>
    <x v="1"/>
    <s v="N"/>
    <s v="PRIMARY"/>
    <n v="2002859"/>
    <x v="5"/>
    <x v="0"/>
    <n v="2"/>
  </r>
  <r>
    <s v="TECO"/>
    <x v="7"/>
    <x v="0"/>
    <x v="1"/>
    <s v="N"/>
    <s v="PRIMARY"/>
    <s v="-"/>
    <x v="0"/>
    <x v="0"/>
    <n v="1"/>
  </r>
  <r>
    <s v="TECO"/>
    <x v="7"/>
    <x v="2"/>
    <x v="0"/>
    <s v="N"/>
    <s v="PRIMARY"/>
    <s v="-"/>
    <x v="0"/>
    <x v="0"/>
    <n v="1"/>
  </r>
  <r>
    <s v="TECO"/>
    <x v="7"/>
    <x v="2"/>
    <x v="1"/>
    <s v="N"/>
    <s v="PRIMARY"/>
    <n v="2002836"/>
    <x v="11"/>
    <x v="0"/>
    <n v="260"/>
  </r>
  <r>
    <s v="TECO"/>
    <x v="7"/>
    <x v="2"/>
    <x v="6"/>
    <s v="N"/>
    <s v="PRIMARY"/>
    <n v="2002836"/>
    <x v="11"/>
    <x v="0"/>
    <n v="1"/>
  </r>
  <r>
    <s v="TECO"/>
    <x v="7"/>
    <x v="3"/>
    <x v="1"/>
    <s v="N"/>
    <s v="PRIMARY"/>
    <n v="2002821"/>
    <x v="0"/>
    <x v="0"/>
    <n v="1"/>
  </r>
  <r>
    <s v="TECO"/>
    <x v="7"/>
    <x v="3"/>
    <x v="1"/>
    <s v="N"/>
    <s v="PRIMARY"/>
    <n v="2002843"/>
    <x v="0"/>
    <x v="0"/>
    <n v="163"/>
  </r>
  <r>
    <s v="TECO"/>
    <x v="7"/>
    <x v="3"/>
    <x v="1"/>
    <s v="N"/>
    <s v="PRIMARY"/>
    <m/>
    <x v="0"/>
    <x v="0"/>
    <n v="2"/>
  </r>
  <r>
    <s v="TECO"/>
    <x v="7"/>
    <x v="3"/>
    <x v="1"/>
    <m/>
    <s v="PRIMARY"/>
    <n v="2002843"/>
    <x v="0"/>
    <x v="0"/>
    <n v="1"/>
  </r>
  <r>
    <s v="TECO"/>
    <x v="7"/>
    <x v="4"/>
    <x v="1"/>
    <s v="N"/>
    <s v="PRIMARY"/>
    <n v="2002847"/>
    <x v="2"/>
    <x v="0"/>
    <n v="5"/>
  </r>
  <r>
    <s v="TECO"/>
    <x v="7"/>
    <x v="5"/>
    <x v="1"/>
    <s v="N"/>
    <s v="PRIMARY"/>
    <n v="2002859"/>
    <x v="5"/>
    <x v="0"/>
    <n v="1"/>
  </r>
  <r>
    <s v="TECO"/>
    <x v="8"/>
    <x v="4"/>
    <x v="3"/>
    <s v="N"/>
    <s v="PRIMARY"/>
    <n v="2131246"/>
    <x v="13"/>
    <x v="0"/>
    <n v="113"/>
  </r>
  <r>
    <s v="TECO"/>
    <x v="8"/>
    <x v="5"/>
    <x v="3"/>
    <s v="N"/>
    <s v="PRIMARY"/>
    <n v="2002858"/>
    <x v="10"/>
    <x v="0"/>
    <n v="1"/>
  </r>
  <r>
    <s v="TECO"/>
    <x v="8"/>
    <x v="5"/>
    <x v="3"/>
    <s v="N"/>
    <s v="PRIMARY"/>
    <n v="2131245"/>
    <x v="0"/>
    <x v="0"/>
    <n v="871"/>
  </r>
  <r>
    <s v="TECO"/>
    <x v="8"/>
    <x v="5"/>
    <x v="3"/>
    <s v="N"/>
    <s v="PRIMARY"/>
    <n v="2131246"/>
    <x v="13"/>
    <x v="0"/>
    <n v="2"/>
  </r>
  <r>
    <s v="TECO"/>
    <x v="8"/>
    <x v="5"/>
    <x v="7"/>
    <s v="N"/>
    <s v="PRIMARY"/>
    <n v="2132798"/>
    <x v="14"/>
    <x v="0"/>
    <n v="44"/>
  </r>
  <r>
    <s v="TECO"/>
    <x v="8"/>
    <x v="5"/>
    <x v="1"/>
    <s v="N"/>
    <s v="PRIMARY"/>
    <n v="2131214"/>
    <x v="0"/>
    <x v="0"/>
    <n v="175"/>
  </r>
  <r>
    <s v="TECO"/>
    <x v="8"/>
    <x v="5"/>
    <x v="6"/>
    <s v="N"/>
    <s v="PRIMARY"/>
    <n v="2131214"/>
    <x v="0"/>
    <x v="0"/>
    <n v="1"/>
  </r>
  <r>
    <s v="TECO"/>
    <x v="8"/>
    <x v="5"/>
    <x v="6"/>
    <s v="N"/>
    <s v="PRIMARY"/>
    <n v="2131245"/>
    <x v="0"/>
    <x v="0"/>
    <n v="3"/>
  </r>
  <r>
    <s v="TECO"/>
    <x v="8"/>
    <x v="6"/>
    <x v="3"/>
    <s v="N"/>
    <s v="PRIMARY"/>
    <n v="2131698"/>
    <x v="15"/>
    <x v="0"/>
    <n v="94"/>
  </r>
  <r>
    <s v="TECO"/>
    <x v="8"/>
    <x v="6"/>
    <x v="7"/>
    <s v="N"/>
    <s v="PRIMARY"/>
    <n v="2124959"/>
    <x v="16"/>
    <x v="0"/>
    <n v="43"/>
  </r>
  <r>
    <s v="TECO"/>
    <x v="8"/>
    <x v="6"/>
    <x v="1"/>
    <s v="N"/>
    <s v="PRIMARY"/>
    <n v="2131275"/>
    <x v="17"/>
    <x v="0"/>
    <n v="70"/>
  </r>
  <r>
    <s v="TECO"/>
    <x v="8"/>
    <x v="7"/>
    <x v="3"/>
    <s v="N"/>
    <s v="PRIMARY"/>
    <n v="2131711"/>
    <x v="18"/>
    <x v="0"/>
    <n v="6"/>
  </r>
  <r>
    <s v="TECO"/>
    <x v="8"/>
    <x v="9"/>
    <x v="3"/>
    <s v="N"/>
    <s v="PRIMARY"/>
    <n v="2131712"/>
    <x v="24"/>
    <x v="0"/>
    <n v="4"/>
  </r>
  <r>
    <s v="TECO"/>
    <x v="8"/>
    <x v="14"/>
    <x v="3"/>
    <s v="N"/>
    <s v="PRIMARY"/>
    <n v="2002890"/>
    <x v="0"/>
    <x v="0"/>
    <n v="4"/>
  </r>
  <r>
    <s v="TECO"/>
    <x v="9"/>
    <x v="5"/>
    <x v="9"/>
    <s v="N"/>
    <s v="PRIMARY"/>
    <n v="2002819"/>
    <x v="19"/>
    <x v="0"/>
    <n v="2"/>
  </r>
  <r>
    <s v="TECO"/>
    <x v="10"/>
    <x v="5"/>
    <x v="3"/>
    <s v="N"/>
    <s v="PRIMARY"/>
    <n v="2132811"/>
    <x v="20"/>
    <x v="0"/>
    <n v="5"/>
  </r>
  <r>
    <s v="TECO"/>
    <x v="10"/>
    <x v="6"/>
    <x v="7"/>
    <s v="N"/>
    <s v="PRIMARY"/>
    <n v="2132797"/>
    <x v="21"/>
    <x v="0"/>
    <n v="33"/>
  </r>
  <r>
    <s v="TECO"/>
    <x v="11"/>
    <x v="7"/>
    <x v="3"/>
    <s v="N"/>
    <s v="PRIMARY"/>
    <n v="2131610"/>
    <x v="26"/>
    <x v="0"/>
    <n v="2"/>
  </r>
  <r>
    <s v="TECO"/>
    <x v="12"/>
    <x v="6"/>
    <x v="9"/>
    <s v="N"/>
    <s v="PRIMARY"/>
    <n v="2002820"/>
    <x v="23"/>
    <x v="0"/>
    <n v="4"/>
  </r>
  <r>
    <s v="TECO"/>
    <x v="12"/>
    <x v="7"/>
    <x v="7"/>
    <s v="N"/>
    <s v="PRIMARY"/>
    <n v="2132810"/>
    <x v="0"/>
    <x v="0"/>
    <n v="8"/>
  </r>
  <r>
    <s v="TECO"/>
    <x v="0"/>
    <x v="0"/>
    <x v="0"/>
    <s v="N"/>
    <s v="SECONDARY ONLY"/>
    <s v="-"/>
    <x v="0"/>
    <x v="2"/>
    <n v="1"/>
  </r>
  <r>
    <s v="TECO"/>
    <x v="0"/>
    <x v="0"/>
    <x v="3"/>
    <s v="N"/>
    <s v="SECONDARY ONLY"/>
    <s v="-"/>
    <x v="0"/>
    <x v="2"/>
    <n v="1"/>
  </r>
  <r>
    <s v="TECO"/>
    <x v="0"/>
    <x v="0"/>
    <x v="4"/>
    <s v="N"/>
    <s v="SECONDARY ONLY"/>
    <s v="-"/>
    <x v="0"/>
    <x v="2"/>
    <n v="1"/>
  </r>
  <r>
    <s v="TECO"/>
    <x v="0"/>
    <x v="0"/>
    <x v="1"/>
    <s v="N"/>
    <s v="SECONDARY ONLY"/>
    <s v="-"/>
    <x v="0"/>
    <x v="2"/>
    <n v="7"/>
  </r>
  <r>
    <s v="TECO"/>
    <x v="0"/>
    <x v="19"/>
    <x v="3"/>
    <s v="N"/>
    <s v="SECONDARY ONLY"/>
    <s v="-"/>
    <x v="0"/>
    <x v="2"/>
    <n v="1"/>
  </r>
  <r>
    <s v="TECO"/>
    <x v="0"/>
    <x v="16"/>
    <x v="3"/>
    <s v="N"/>
    <s v="SECONDARY ONLY"/>
    <s v="-"/>
    <x v="0"/>
    <x v="2"/>
    <n v="1"/>
  </r>
  <r>
    <s v="TECO"/>
    <x v="0"/>
    <x v="16"/>
    <x v="1"/>
    <s v="N"/>
    <s v="SECONDARY ONLY"/>
    <s v="-"/>
    <x v="0"/>
    <x v="2"/>
    <n v="1"/>
  </r>
  <r>
    <s v="TECO"/>
    <x v="0"/>
    <x v="2"/>
    <x v="3"/>
    <s v="N"/>
    <s v="SECONDARY ONLY"/>
    <s v="-"/>
    <x v="0"/>
    <x v="2"/>
    <n v="33"/>
  </r>
  <r>
    <s v="TECO"/>
    <x v="0"/>
    <x v="2"/>
    <x v="3"/>
    <m/>
    <s v="SECONDARY ONLY"/>
    <s v="-"/>
    <x v="0"/>
    <x v="2"/>
    <n v="1"/>
  </r>
  <r>
    <s v="TECO"/>
    <x v="0"/>
    <x v="2"/>
    <x v="4"/>
    <s v="N"/>
    <s v="SECONDARY ONLY"/>
    <s v="-"/>
    <x v="0"/>
    <x v="2"/>
    <n v="8"/>
  </r>
  <r>
    <s v="TECO"/>
    <x v="0"/>
    <x v="2"/>
    <x v="5"/>
    <s v="N"/>
    <s v="SECONDARY ONLY"/>
    <s v="-"/>
    <x v="0"/>
    <x v="2"/>
    <n v="15"/>
  </r>
  <r>
    <s v="TECO"/>
    <x v="0"/>
    <x v="2"/>
    <x v="1"/>
    <s v="N"/>
    <s v="SECONDARY ONLY"/>
    <s v="-"/>
    <x v="0"/>
    <x v="2"/>
    <n v="5"/>
  </r>
  <r>
    <s v="TECO"/>
    <x v="0"/>
    <x v="3"/>
    <x v="3"/>
    <s v="N"/>
    <s v="SECONDARY ONLY"/>
    <s v="-"/>
    <x v="0"/>
    <x v="2"/>
    <n v="790"/>
  </r>
  <r>
    <s v="TECO"/>
    <x v="0"/>
    <x v="3"/>
    <x v="3"/>
    <m/>
    <s v="SECONDARY ONLY"/>
    <s v="-"/>
    <x v="0"/>
    <x v="2"/>
    <n v="2"/>
  </r>
  <r>
    <s v="TECO"/>
    <x v="0"/>
    <x v="3"/>
    <x v="4"/>
    <s v="N"/>
    <s v="SECONDARY ONLY"/>
    <s v="-"/>
    <x v="0"/>
    <x v="2"/>
    <n v="7"/>
  </r>
  <r>
    <s v="TECO"/>
    <x v="0"/>
    <x v="3"/>
    <x v="5"/>
    <s v="N"/>
    <s v="SECONDARY ONLY"/>
    <s v="-"/>
    <x v="0"/>
    <x v="2"/>
    <n v="44"/>
  </r>
  <r>
    <s v="TECO"/>
    <x v="0"/>
    <x v="3"/>
    <x v="1"/>
    <s v="N"/>
    <s v="SECONDARY ONLY"/>
    <s v="-"/>
    <x v="0"/>
    <x v="2"/>
    <n v="2"/>
  </r>
  <r>
    <s v="TECO"/>
    <x v="0"/>
    <x v="4"/>
    <x v="3"/>
    <s v="N"/>
    <s v="SECONDARY ONLY"/>
    <s v="-"/>
    <x v="0"/>
    <x v="2"/>
    <n v="78"/>
  </r>
  <r>
    <s v="TECO"/>
    <x v="0"/>
    <x v="4"/>
    <x v="5"/>
    <s v="N"/>
    <s v="SECONDARY ONLY"/>
    <s v="-"/>
    <x v="0"/>
    <x v="2"/>
    <n v="3"/>
  </r>
  <r>
    <s v="TECO"/>
    <x v="0"/>
    <x v="4"/>
    <x v="1"/>
    <s v="N"/>
    <s v="SECONDARY ONLY"/>
    <s v="-"/>
    <x v="0"/>
    <x v="2"/>
    <n v="1"/>
  </r>
  <r>
    <s v="TECO"/>
    <x v="0"/>
    <x v="5"/>
    <x v="3"/>
    <s v="N"/>
    <s v="SECONDARY ONLY"/>
    <s v="-"/>
    <x v="0"/>
    <x v="2"/>
    <n v="46"/>
  </r>
  <r>
    <s v="TECO"/>
    <x v="0"/>
    <x v="7"/>
    <x v="5"/>
    <s v="N"/>
    <s v="SECONDARY ONLY"/>
    <s v="-"/>
    <x v="0"/>
    <x v="2"/>
    <n v="2"/>
  </r>
  <r>
    <s v="TECO"/>
    <x v="0"/>
    <x v="10"/>
    <x v="3"/>
    <s v="N"/>
    <s v="SECONDARY ONLY"/>
    <s v="-"/>
    <x v="0"/>
    <x v="2"/>
    <n v="1"/>
  </r>
  <r>
    <s v="TECO"/>
    <x v="0"/>
    <x v="15"/>
    <x v="3"/>
    <s v="N"/>
    <s v="SECONDARY ONLY"/>
    <s v="-"/>
    <x v="0"/>
    <x v="2"/>
    <n v="1"/>
  </r>
  <r>
    <s v="TECO"/>
    <x v="0"/>
    <x v="12"/>
    <x v="5"/>
    <s v="N"/>
    <s v="SECONDARY ONLY"/>
    <s v="-"/>
    <x v="0"/>
    <x v="2"/>
    <n v="1"/>
  </r>
  <r>
    <s v="TECO"/>
    <x v="2"/>
    <x v="2"/>
    <x v="3"/>
    <s v="N"/>
    <s v="SECONDARY ONLY"/>
    <n v="2002838"/>
    <x v="25"/>
    <x v="2"/>
    <n v="4"/>
  </r>
  <r>
    <s v="TECO"/>
    <x v="2"/>
    <x v="2"/>
    <x v="9"/>
    <s v="N"/>
    <s v="SECONDARY ONLY"/>
    <n v="2002824"/>
    <x v="0"/>
    <x v="2"/>
    <n v="2"/>
  </r>
  <r>
    <s v="TECO"/>
    <x v="2"/>
    <x v="2"/>
    <x v="1"/>
    <s v="N"/>
    <s v="SECONDARY ONLY"/>
    <s v="-"/>
    <x v="0"/>
    <x v="2"/>
    <n v="3"/>
  </r>
  <r>
    <s v="TECO"/>
    <x v="2"/>
    <x v="3"/>
    <x v="3"/>
    <s v="N"/>
    <s v="SECONDARY ONLY"/>
    <n v="2002844"/>
    <x v="0"/>
    <x v="2"/>
    <n v="1"/>
  </r>
  <r>
    <s v="TECO"/>
    <x v="2"/>
    <x v="3"/>
    <x v="3"/>
    <s v="N"/>
    <s v="SECONDARY ONLY"/>
    <n v="2002845"/>
    <x v="0"/>
    <x v="2"/>
    <n v="57"/>
  </r>
  <r>
    <s v="TECO"/>
    <x v="2"/>
    <x v="3"/>
    <x v="3"/>
    <s v="N"/>
    <s v="SECONDARY ONLY"/>
    <m/>
    <x v="0"/>
    <x v="2"/>
    <n v="5"/>
  </r>
  <r>
    <s v="TECO"/>
    <x v="2"/>
    <x v="3"/>
    <x v="1"/>
    <s v="N"/>
    <s v="SECONDARY ONLY"/>
    <s v="-"/>
    <x v="0"/>
    <x v="2"/>
    <n v="4"/>
  </r>
  <r>
    <s v="TECO"/>
    <x v="2"/>
    <x v="3"/>
    <x v="6"/>
    <s v="N"/>
    <s v="SECONDARY ONLY"/>
    <n v="2002845"/>
    <x v="0"/>
    <x v="2"/>
    <n v="3"/>
  </r>
  <r>
    <s v="TECO"/>
    <x v="2"/>
    <x v="4"/>
    <x v="7"/>
    <s v="N"/>
    <s v="SECONDARY ONLY"/>
    <n v="2123490"/>
    <x v="0"/>
    <x v="2"/>
    <n v="8"/>
  </r>
  <r>
    <s v="TECO"/>
    <x v="2"/>
    <x v="5"/>
    <x v="7"/>
    <s v="N"/>
    <s v="SECONDARY ONLY"/>
    <n v="2112349"/>
    <x v="3"/>
    <x v="2"/>
    <n v="1"/>
  </r>
  <r>
    <s v="TECO"/>
    <x v="2"/>
    <x v="5"/>
    <x v="1"/>
    <s v="N"/>
    <s v="SECONDARY ONLY"/>
    <n v="2002834"/>
    <x v="4"/>
    <x v="2"/>
    <n v="45"/>
  </r>
  <r>
    <s v="TECO"/>
    <x v="2"/>
    <x v="5"/>
    <x v="1"/>
    <s v="N"/>
    <s v="SECONDARY ONLY"/>
    <n v="2002835"/>
    <x v="5"/>
    <x v="2"/>
    <n v="1"/>
  </r>
  <r>
    <s v="TECO"/>
    <x v="2"/>
    <x v="5"/>
    <x v="6"/>
    <s v="N"/>
    <s v="SECONDARY ONLY"/>
    <n v="2002834"/>
    <x v="4"/>
    <x v="2"/>
    <n v="1"/>
  </r>
  <r>
    <s v="TECO"/>
    <x v="2"/>
    <x v="6"/>
    <x v="3"/>
    <s v="N"/>
    <s v="SECONDARY ONLY"/>
    <n v="2002869"/>
    <x v="1"/>
    <x v="2"/>
    <n v="2"/>
  </r>
  <r>
    <s v="TECO"/>
    <x v="2"/>
    <x v="6"/>
    <x v="1"/>
    <s v="N"/>
    <s v="SECONDARY ONLY"/>
    <n v="2002835"/>
    <x v="5"/>
    <x v="2"/>
    <n v="11"/>
  </r>
  <r>
    <s v="TECO"/>
    <x v="2"/>
    <x v="6"/>
    <x v="1"/>
    <s v="N"/>
    <s v="SECONDARY ONLY"/>
    <n v="2002863"/>
    <x v="0"/>
    <x v="2"/>
    <n v="41"/>
  </r>
  <r>
    <s v="TECO"/>
    <x v="2"/>
    <x v="6"/>
    <x v="6"/>
    <s v="N"/>
    <s v="SECONDARY ONLY"/>
    <n v="2002835"/>
    <x v="5"/>
    <x v="2"/>
    <n v="1"/>
  </r>
  <r>
    <s v="TECO"/>
    <x v="2"/>
    <x v="7"/>
    <x v="1"/>
    <s v="N"/>
    <s v="SECONDARY ONLY"/>
    <n v="2002866"/>
    <x v="0"/>
    <x v="2"/>
    <n v="5"/>
  </r>
  <r>
    <s v="TECO"/>
    <x v="2"/>
    <x v="7"/>
    <x v="1"/>
    <s v="N"/>
    <s v="SECONDARY ONLY"/>
    <n v="2003117"/>
    <x v="8"/>
    <x v="2"/>
    <n v="1"/>
  </r>
  <r>
    <s v="TECO"/>
    <x v="2"/>
    <x v="9"/>
    <x v="1"/>
    <s v="N"/>
    <s v="SECONDARY ONLY"/>
    <s v="-"/>
    <x v="0"/>
    <x v="2"/>
    <n v="2"/>
  </r>
  <r>
    <s v="TECO"/>
    <x v="2"/>
    <x v="9"/>
    <x v="1"/>
    <s v="N"/>
    <s v="SECONDARY ONLY"/>
    <n v="2002871"/>
    <x v="7"/>
    <x v="2"/>
    <n v="2"/>
  </r>
  <r>
    <s v="TECO"/>
    <x v="2"/>
    <x v="10"/>
    <x v="1"/>
    <s v="N"/>
    <s v="SECONDARY ONLY"/>
    <s v="-"/>
    <x v="0"/>
    <x v="2"/>
    <n v="3"/>
  </r>
  <r>
    <s v="TECO"/>
    <x v="2"/>
    <x v="14"/>
    <x v="1"/>
    <s v="N"/>
    <s v="SECONDARY ONLY"/>
    <s v="-"/>
    <x v="0"/>
    <x v="2"/>
    <n v="5"/>
  </r>
  <r>
    <s v="TECO"/>
    <x v="2"/>
    <x v="15"/>
    <x v="3"/>
    <s v="N"/>
    <s v="SECONDARY ONLY"/>
    <s v="-"/>
    <x v="0"/>
    <x v="2"/>
    <n v="1"/>
  </r>
  <r>
    <s v="TECO"/>
    <x v="2"/>
    <x v="15"/>
    <x v="4"/>
    <s v="N"/>
    <s v="SECONDARY ONLY"/>
    <s v="-"/>
    <x v="0"/>
    <x v="2"/>
    <n v="1"/>
  </r>
  <r>
    <s v="TECO"/>
    <x v="2"/>
    <x v="15"/>
    <x v="1"/>
    <s v="N"/>
    <s v="SECONDARY ONLY"/>
    <s v="-"/>
    <x v="0"/>
    <x v="2"/>
    <n v="1"/>
  </r>
  <r>
    <s v="TECO"/>
    <x v="3"/>
    <x v="16"/>
    <x v="1"/>
    <s v="N"/>
    <s v="SECONDARY ONLY"/>
    <s v="-"/>
    <x v="0"/>
    <x v="2"/>
    <n v="1"/>
  </r>
  <r>
    <s v="TECO"/>
    <x v="3"/>
    <x v="2"/>
    <x v="1"/>
    <s v="N"/>
    <s v="SECONDARY ONLY"/>
    <n v="2002836"/>
    <x v="11"/>
    <x v="2"/>
    <n v="10"/>
  </r>
  <r>
    <s v="TECO"/>
    <x v="3"/>
    <x v="3"/>
    <x v="3"/>
    <s v="N"/>
    <s v="SECONDARY ONLY"/>
    <n v="2002846"/>
    <x v="0"/>
    <x v="2"/>
    <n v="8"/>
  </r>
  <r>
    <s v="TECO"/>
    <x v="3"/>
    <x v="3"/>
    <x v="1"/>
    <s v="N"/>
    <s v="SECONDARY ONLY"/>
    <s v="-"/>
    <x v="0"/>
    <x v="2"/>
    <n v="19"/>
  </r>
  <r>
    <s v="TECO"/>
    <x v="3"/>
    <x v="3"/>
    <x v="1"/>
    <s v="N"/>
    <s v="SECONDARY ONLY"/>
    <n v="2002857"/>
    <x v="0"/>
    <x v="2"/>
    <n v="16"/>
  </r>
  <r>
    <s v="TECO"/>
    <x v="3"/>
    <x v="4"/>
    <x v="1"/>
    <s v="N"/>
    <s v="SECONDARY ONLY"/>
    <n v="2002828"/>
    <x v="0"/>
    <x v="2"/>
    <n v="38"/>
  </r>
  <r>
    <s v="TECO"/>
    <x v="3"/>
    <x v="4"/>
    <x v="1"/>
    <s v="N"/>
    <s v="SECONDARY ONLY"/>
    <n v="2002847"/>
    <x v="2"/>
    <x v="2"/>
    <n v="16"/>
  </r>
  <r>
    <s v="TECO"/>
    <x v="3"/>
    <x v="4"/>
    <x v="1"/>
    <s v="N"/>
    <s v="SECONDARY ONLY"/>
    <n v="2002857"/>
    <x v="0"/>
    <x v="2"/>
    <n v="825"/>
  </r>
  <r>
    <s v="TECO"/>
    <x v="3"/>
    <x v="4"/>
    <x v="1"/>
    <s v="N"/>
    <s v="SECONDARY ONLY"/>
    <n v="2002858"/>
    <x v="10"/>
    <x v="2"/>
    <n v="1"/>
  </r>
  <r>
    <s v="TECO"/>
    <x v="3"/>
    <x v="4"/>
    <x v="1"/>
    <m/>
    <s v="SECONDARY ONLY"/>
    <n v="2002857"/>
    <x v="0"/>
    <x v="2"/>
    <n v="1"/>
  </r>
  <r>
    <s v="TECO"/>
    <x v="3"/>
    <x v="4"/>
    <x v="6"/>
    <s v="N"/>
    <s v="SECONDARY ONLY"/>
    <n v="2002857"/>
    <x v="0"/>
    <x v="2"/>
    <n v="11"/>
  </r>
  <r>
    <s v="TECO"/>
    <x v="3"/>
    <x v="5"/>
    <x v="1"/>
    <s v="N"/>
    <s v="SECONDARY ONLY"/>
    <n v="2002826"/>
    <x v="0"/>
    <x v="2"/>
    <n v="3"/>
  </r>
  <r>
    <s v="TECO"/>
    <x v="3"/>
    <x v="5"/>
    <x v="1"/>
    <s v="N"/>
    <s v="SECONDARY ONLY"/>
    <n v="2002858"/>
    <x v="10"/>
    <x v="2"/>
    <n v="215"/>
  </r>
  <r>
    <s v="TECO"/>
    <x v="3"/>
    <x v="5"/>
    <x v="6"/>
    <s v="N"/>
    <s v="SECONDARY ONLY"/>
    <n v="2002858"/>
    <x v="10"/>
    <x v="2"/>
    <n v="1"/>
  </r>
  <r>
    <s v="TECO"/>
    <x v="3"/>
    <x v="6"/>
    <x v="1"/>
    <s v="N"/>
    <s v="SECONDARY ONLY"/>
    <n v="2002863"/>
    <x v="0"/>
    <x v="2"/>
    <n v="5"/>
  </r>
  <r>
    <s v="TECO"/>
    <x v="3"/>
    <x v="7"/>
    <x v="1"/>
    <s v="N"/>
    <s v="SECONDARY ONLY"/>
    <n v="2002866"/>
    <x v="0"/>
    <x v="2"/>
    <n v="1"/>
  </r>
  <r>
    <s v="TECO"/>
    <x v="3"/>
    <x v="9"/>
    <x v="1"/>
    <s v="N"/>
    <s v="SECONDARY ONLY"/>
    <s v="-"/>
    <x v="0"/>
    <x v="2"/>
    <n v="4"/>
  </r>
  <r>
    <s v="TECO"/>
    <x v="3"/>
    <x v="10"/>
    <x v="1"/>
    <s v="N"/>
    <s v="SECONDARY ONLY"/>
    <s v="-"/>
    <x v="0"/>
    <x v="2"/>
    <n v="3"/>
  </r>
  <r>
    <s v="TECO"/>
    <x v="3"/>
    <x v="15"/>
    <x v="1"/>
    <s v="N"/>
    <s v="SECONDARY ONLY"/>
    <s v="-"/>
    <x v="0"/>
    <x v="2"/>
    <n v="1"/>
  </r>
  <r>
    <s v="TECO"/>
    <x v="4"/>
    <x v="2"/>
    <x v="1"/>
    <s v="N"/>
    <s v="SECONDARY ONLY"/>
    <n v="2002836"/>
    <x v="11"/>
    <x v="2"/>
    <n v="12"/>
  </r>
  <r>
    <s v="TECO"/>
    <x v="4"/>
    <x v="3"/>
    <x v="1"/>
    <s v="N"/>
    <s v="SECONDARY ONLY"/>
    <s v="-"/>
    <x v="0"/>
    <x v="2"/>
    <n v="35"/>
  </r>
  <r>
    <s v="TECO"/>
    <x v="4"/>
    <x v="4"/>
    <x v="3"/>
    <s v="N"/>
    <s v="SECONDARY ONLY"/>
    <n v="2002849"/>
    <x v="12"/>
    <x v="2"/>
    <n v="3"/>
  </r>
  <r>
    <s v="TECO"/>
    <x v="4"/>
    <x v="4"/>
    <x v="1"/>
    <s v="N"/>
    <s v="SECONDARY ONLY"/>
    <n v="2002847"/>
    <x v="2"/>
    <x v="2"/>
    <n v="8"/>
  </r>
  <r>
    <s v="TECO"/>
    <x v="4"/>
    <x v="4"/>
    <x v="1"/>
    <s v="N"/>
    <s v="SECONDARY ONLY"/>
    <n v="2002860"/>
    <x v="0"/>
    <x v="2"/>
    <n v="4"/>
  </r>
  <r>
    <s v="TECO"/>
    <x v="4"/>
    <x v="4"/>
    <x v="6"/>
    <s v="N"/>
    <s v="SECONDARY ONLY"/>
    <n v="2002849"/>
    <x v="12"/>
    <x v="2"/>
    <n v="1"/>
  </r>
  <r>
    <s v="TECO"/>
    <x v="4"/>
    <x v="5"/>
    <x v="3"/>
    <s v="N"/>
    <s v="SECONDARY ONLY"/>
    <n v="2002862"/>
    <x v="0"/>
    <x v="2"/>
    <n v="5"/>
  </r>
  <r>
    <s v="TECO"/>
    <x v="4"/>
    <x v="5"/>
    <x v="3"/>
    <s v="N"/>
    <s v="SECONDARY ONLY"/>
    <n v="2113986"/>
    <x v="0"/>
    <x v="2"/>
    <n v="2"/>
  </r>
  <r>
    <s v="TECO"/>
    <x v="4"/>
    <x v="5"/>
    <x v="3"/>
    <s v="N"/>
    <s v="SECONDARY ONLY"/>
    <m/>
    <x v="0"/>
    <x v="2"/>
    <n v="1"/>
  </r>
  <r>
    <s v="TECO"/>
    <x v="4"/>
    <x v="5"/>
    <x v="1"/>
    <s v="N"/>
    <s v="SECONDARY ONLY"/>
    <n v="2002860"/>
    <x v="0"/>
    <x v="2"/>
    <n v="133"/>
  </r>
  <r>
    <s v="TECO"/>
    <x v="4"/>
    <x v="7"/>
    <x v="1"/>
    <s v="N"/>
    <s v="SECONDARY ONLY"/>
    <n v="2002866"/>
    <x v="0"/>
    <x v="2"/>
    <n v="1"/>
  </r>
  <r>
    <s v="TECO"/>
    <x v="4"/>
    <x v="9"/>
    <x v="1"/>
    <s v="N"/>
    <s v="SECONDARY ONLY"/>
    <s v="-"/>
    <x v="0"/>
    <x v="2"/>
    <n v="1"/>
  </r>
  <r>
    <s v="TECO"/>
    <x v="4"/>
    <x v="10"/>
    <x v="1"/>
    <s v="N"/>
    <s v="SECONDARY ONLY"/>
    <s v="-"/>
    <x v="0"/>
    <x v="2"/>
    <n v="1"/>
  </r>
  <r>
    <s v="TECO"/>
    <x v="5"/>
    <x v="19"/>
    <x v="1"/>
    <s v="N"/>
    <s v="SECONDARY ONLY"/>
    <s v="-"/>
    <x v="0"/>
    <x v="2"/>
    <n v="2"/>
  </r>
  <r>
    <s v="TECO"/>
    <x v="5"/>
    <x v="16"/>
    <x v="1"/>
    <s v="N"/>
    <s v="SECONDARY ONLY"/>
    <s v="-"/>
    <x v="0"/>
    <x v="2"/>
    <n v="4"/>
  </r>
  <r>
    <s v="TECO"/>
    <x v="5"/>
    <x v="2"/>
    <x v="0"/>
    <s v="N"/>
    <s v="SECONDARY ONLY"/>
    <n v="2002836"/>
    <x v="11"/>
    <x v="2"/>
    <n v="1"/>
  </r>
  <r>
    <s v="TECO"/>
    <x v="5"/>
    <x v="2"/>
    <x v="4"/>
    <s v="N"/>
    <s v="SECONDARY ONLY"/>
    <s v="-"/>
    <x v="0"/>
    <x v="2"/>
    <n v="1"/>
  </r>
  <r>
    <s v="TECO"/>
    <x v="5"/>
    <x v="2"/>
    <x v="5"/>
    <s v="N"/>
    <s v="SECONDARY ONLY"/>
    <s v="-"/>
    <x v="0"/>
    <x v="2"/>
    <n v="1"/>
  </r>
  <r>
    <s v="TECO"/>
    <x v="5"/>
    <x v="2"/>
    <x v="1"/>
    <s v="N"/>
    <s v="SECONDARY ONLY"/>
    <n v="2002823"/>
    <x v="0"/>
    <x v="2"/>
    <n v="3"/>
  </r>
  <r>
    <s v="TECO"/>
    <x v="5"/>
    <x v="2"/>
    <x v="1"/>
    <s v="N"/>
    <s v="SECONDARY ONLY"/>
    <n v="2002836"/>
    <x v="11"/>
    <x v="2"/>
    <n v="396"/>
  </r>
  <r>
    <s v="TECO"/>
    <x v="5"/>
    <x v="2"/>
    <x v="1"/>
    <s v="N"/>
    <s v="SECONDARY ONLY"/>
    <n v="2002837"/>
    <x v="0"/>
    <x v="2"/>
    <n v="188"/>
  </r>
  <r>
    <s v="TECO"/>
    <x v="5"/>
    <x v="2"/>
    <x v="1"/>
    <s v="N"/>
    <s v="SECONDARY ONLY"/>
    <n v="2002842"/>
    <x v="0"/>
    <x v="2"/>
    <n v="6"/>
  </r>
  <r>
    <s v="TECO"/>
    <x v="5"/>
    <x v="2"/>
    <x v="1"/>
    <s v="Y"/>
    <s v="SECONDARY ONLY"/>
    <n v="2002837"/>
    <x v="0"/>
    <x v="2"/>
    <n v="5"/>
  </r>
  <r>
    <s v="TECO"/>
    <x v="5"/>
    <x v="2"/>
    <x v="1"/>
    <m/>
    <s v="SECONDARY ONLY"/>
    <n v="2002837"/>
    <x v="0"/>
    <x v="2"/>
    <n v="2"/>
  </r>
  <r>
    <s v="TECO"/>
    <x v="5"/>
    <x v="2"/>
    <x v="6"/>
    <s v="N"/>
    <s v="SECONDARY ONLY"/>
    <n v="2002836"/>
    <x v="11"/>
    <x v="2"/>
    <n v="3"/>
  </r>
  <r>
    <s v="TECO"/>
    <x v="5"/>
    <x v="2"/>
    <x v="6"/>
    <s v="N"/>
    <s v="SECONDARY ONLY"/>
    <n v="2002837"/>
    <x v="0"/>
    <x v="2"/>
    <n v="2"/>
  </r>
  <r>
    <s v="TECO"/>
    <x v="5"/>
    <x v="3"/>
    <x v="0"/>
    <s v="N"/>
    <s v="SECONDARY ONLY"/>
    <n v="2002842"/>
    <x v="0"/>
    <x v="2"/>
    <n v="14"/>
  </r>
  <r>
    <s v="TECO"/>
    <x v="5"/>
    <x v="3"/>
    <x v="3"/>
    <s v="N"/>
    <s v="SECONDARY ONLY"/>
    <n v="2002839"/>
    <x v="0"/>
    <x v="2"/>
    <n v="3"/>
  </r>
  <r>
    <s v="TECO"/>
    <x v="5"/>
    <x v="3"/>
    <x v="3"/>
    <s v="N"/>
    <s v="SECONDARY ONLY"/>
    <m/>
    <x v="0"/>
    <x v="2"/>
    <n v="15"/>
  </r>
  <r>
    <s v="TECO"/>
    <x v="5"/>
    <x v="3"/>
    <x v="9"/>
    <s v="N"/>
    <s v="SECONDARY ONLY"/>
    <n v="2002829"/>
    <x v="0"/>
    <x v="2"/>
    <n v="3"/>
  </r>
  <r>
    <s v="TECO"/>
    <x v="5"/>
    <x v="3"/>
    <x v="4"/>
    <s v="N"/>
    <s v="SECONDARY ONLY"/>
    <s v="-"/>
    <x v="0"/>
    <x v="2"/>
    <n v="20"/>
  </r>
  <r>
    <s v="TECO"/>
    <x v="5"/>
    <x v="3"/>
    <x v="1"/>
    <s v="N"/>
    <s v="SECONDARY ONLY"/>
    <n v="2002823"/>
    <x v="0"/>
    <x v="2"/>
    <n v="203"/>
  </r>
  <r>
    <s v="TECO"/>
    <x v="5"/>
    <x v="3"/>
    <x v="1"/>
    <s v="N"/>
    <s v="SECONDARY ONLY"/>
    <n v="2002836"/>
    <x v="11"/>
    <x v="2"/>
    <n v="1"/>
  </r>
  <r>
    <s v="TECO"/>
    <x v="5"/>
    <x v="3"/>
    <x v="1"/>
    <s v="N"/>
    <s v="SECONDARY ONLY"/>
    <n v="2002842"/>
    <x v="0"/>
    <x v="2"/>
    <n v="18580"/>
  </r>
  <r>
    <s v="TECO"/>
    <x v="5"/>
    <x v="3"/>
    <x v="1"/>
    <s v="N"/>
    <s v="SECONDARY ONLY"/>
    <n v="2002847"/>
    <x v="2"/>
    <x v="2"/>
    <n v="5"/>
  </r>
  <r>
    <s v="TECO"/>
    <x v="5"/>
    <x v="3"/>
    <x v="1"/>
    <s v="Y"/>
    <s v="SECONDARY ONLY"/>
    <n v="2002842"/>
    <x v="0"/>
    <x v="2"/>
    <n v="7"/>
  </r>
  <r>
    <s v="TECO"/>
    <x v="5"/>
    <x v="3"/>
    <x v="1"/>
    <m/>
    <s v="SECONDARY ONLY"/>
    <n v="2002842"/>
    <x v="0"/>
    <x v="2"/>
    <n v="5"/>
  </r>
  <r>
    <s v="TECO"/>
    <x v="5"/>
    <x v="3"/>
    <x v="6"/>
    <s v="N"/>
    <s v="SECONDARY ONLY"/>
    <n v="2002823"/>
    <x v="0"/>
    <x v="2"/>
    <n v="3"/>
  </r>
  <r>
    <s v="TECO"/>
    <x v="5"/>
    <x v="3"/>
    <x v="6"/>
    <s v="N"/>
    <s v="SECONDARY ONLY"/>
    <n v="2002842"/>
    <x v="0"/>
    <x v="2"/>
    <n v="683"/>
  </r>
  <r>
    <s v="TECO"/>
    <x v="5"/>
    <x v="3"/>
    <x v="6"/>
    <m/>
    <s v="SECONDARY ONLY"/>
    <n v="2002842"/>
    <x v="0"/>
    <x v="2"/>
    <n v="1"/>
  </r>
  <r>
    <s v="TECO"/>
    <x v="5"/>
    <x v="4"/>
    <x v="0"/>
    <s v="N"/>
    <s v="SECONDARY ONLY"/>
    <n v="2002847"/>
    <x v="2"/>
    <x v="2"/>
    <n v="1"/>
  </r>
  <r>
    <s v="TECO"/>
    <x v="5"/>
    <x v="4"/>
    <x v="3"/>
    <s v="N"/>
    <s v="SECONDARY ONLY"/>
    <n v="2002849"/>
    <x v="12"/>
    <x v="2"/>
    <n v="2"/>
  </r>
  <r>
    <s v="TECO"/>
    <x v="5"/>
    <x v="4"/>
    <x v="4"/>
    <s v="N"/>
    <s v="SECONDARY ONLY"/>
    <s v="-"/>
    <x v="0"/>
    <x v="2"/>
    <n v="5"/>
  </r>
  <r>
    <s v="TECO"/>
    <x v="5"/>
    <x v="4"/>
    <x v="5"/>
    <s v="N"/>
    <s v="SECONDARY ONLY"/>
    <s v="-"/>
    <x v="0"/>
    <x v="2"/>
    <n v="6"/>
  </r>
  <r>
    <s v="TECO"/>
    <x v="5"/>
    <x v="4"/>
    <x v="1"/>
    <s v="N"/>
    <s v="SECONDARY ONLY"/>
    <n v="2002826"/>
    <x v="0"/>
    <x v="2"/>
    <n v="25"/>
  </r>
  <r>
    <s v="TECO"/>
    <x v="5"/>
    <x v="4"/>
    <x v="1"/>
    <s v="N"/>
    <s v="SECONDARY ONLY"/>
    <n v="2002836"/>
    <x v="11"/>
    <x v="2"/>
    <n v="1"/>
  </r>
  <r>
    <s v="TECO"/>
    <x v="5"/>
    <x v="4"/>
    <x v="1"/>
    <s v="N"/>
    <s v="SECONDARY ONLY"/>
    <n v="2002847"/>
    <x v="2"/>
    <x v="2"/>
    <n v="2321"/>
  </r>
  <r>
    <s v="TECO"/>
    <x v="5"/>
    <x v="4"/>
    <x v="1"/>
    <s v="Y"/>
    <s v="SECONDARY ONLY"/>
    <n v="2002847"/>
    <x v="2"/>
    <x v="2"/>
    <n v="2"/>
  </r>
  <r>
    <s v="TECO"/>
    <x v="5"/>
    <x v="4"/>
    <x v="6"/>
    <s v="N"/>
    <s v="SECONDARY ONLY"/>
    <n v="2002847"/>
    <x v="2"/>
    <x v="2"/>
    <n v="31"/>
  </r>
  <r>
    <s v="TECO"/>
    <x v="5"/>
    <x v="5"/>
    <x v="3"/>
    <s v="N"/>
    <s v="SECONDARY ONLY"/>
    <m/>
    <x v="0"/>
    <x v="2"/>
    <n v="2"/>
  </r>
  <r>
    <s v="TECO"/>
    <x v="5"/>
    <x v="5"/>
    <x v="1"/>
    <s v="N"/>
    <s v="SECONDARY ONLY"/>
    <n v="2002859"/>
    <x v="5"/>
    <x v="2"/>
    <n v="247"/>
  </r>
  <r>
    <s v="TECO"/>
    <x v="5"/>
    <x v="6"/>
    <x v="1"/>
    <s v="N"/>
    <s v="SECONDARY ONLY"/>
    <n v="2002863"/>
    <x v="0"/>
    <x v="2"/>
    <n v="1"/>
  </r>
  <r>
    <s v="TECO"/>
    <x v="5"/>
    <x v="7"/>
    <x v="1"/>
    <s v="N"/>
    <s v="SECONDARY ONLY"/>
    <n v="2002866"/>
    <x v="0"/>
    <x v="2"/>
    <n v="1"/>
  </r>
  <r>
    <s v="TECO"/>
    <x v="6"/>
    <x v="19"/>
    <x v="1"/>
    <s v="N"/>
    <s v="SECONDARY ONLY"/>
    <s v="-"/>
    <x v="0"/>
    <x v="2"/>
    <n v="1"/>
  </r>
  <r>
    <s v="TECO"/>
    <x v="6"/>
    <x v="16"/>
    <x v="1"/>
    <s v="N"/>
    <s v="SECONDARY ONLY"/>
    <s v="-"/>
    <x v="0"/>
    <x v="2"/>
    <n v="5"/>
  </r>
  <r>
    <s v="TECO"/>
    <x v="6"/>
    <x v="2"/>
    <x v="1"/>
    <s v="N"/>
    <s v="SECONDARY ONLY"/>
    <n v="2002836"/>
    <x v="11"/>
    <x v="2"/>
    <n v="427"/>
  </r>
  <r>
    <s v="TECO"/>
    <x v="6"/>
    <x v="3"/>
    <x v="1"/>
    <s v="N"/>
    <s v="SECONDARY ONLY"/>
    <s v="-"/>
    <x v="0"/>
    <x v="2"/>
    <n v="216"/>
  </r>
  <r>
    <s v="TECO"/>
    <x v="6"/>
    <x v="3"/>
    <x v="1"/>
    <m/>
    <s v="SECONDARY ONLY"/>
    <s v="-"/>
    <x v="0"/>
    <x v="2"/>
    <n v="1"/>
  </r>
  <r>
    <s v="TECO"/>
    <x v="6"/>
    <x v="4"/>
    <x v="3"/>
    <s v="N"/>
    <s v="SECONDARY ONLY"/>
    <s v="-"/>
    <x v="0"/>
    <x v="2"/>
    <n v="1"/>
  </r>
  <r>
    <s v="TECO"/>
    <x v="6"/>
    <x v="4"/>
    <x v="1"/>
    <s v="N"/>
    <s v="SECONDARY ONLY"/>
    <n v="2002847"/>
    <x v="2"/>
    <x v="2"/>
    <n v="30"/>
  </r>
  <r>
    <s v="TECO"/>
    <x v="6"/>
    <x v="6"/>
    <x v="1"/>
    <s v="N"/>
    <s v="SECONDARY ONLY"/>
    <s v="-"/>
    <x v="0"/>
    <x v="2"/>
    <n v="1"/>
  </r>
  <r>
    <s v="TECO"/>
    <x v="7"/>
    <x v="19"/>
    <x v="1"/>
    <s v="N"/>
    <s v="SECONDARY ONLY"/>
    <s v="-"/>
    <x v="0"/>
    <x v="2"/>
    <n v="10"/>
  </r>
  <r>
    <s v="TECO"/>
    <x v="7"/>
    <x v="16"/>
    <x v="1"/>
    <s v="N"/>
    <s v="SECONDARY ONLY"/>
    <s v="-"/>
    <x v="0"/>
    <x v="2"/>
    <n v="99"/>
  </r>
  <r>
    <s v="TECO"/>
    <x v="7"/>
    <x v="2"/>
    <x v="4"/>
    <s v="N"/>
    <s v="SECONDARY ONLY"/>
    <s v="-"/>
    <x v="0"/>
    <x v="2"/>
    <n v="17"/>
  </r>
  <r>
    <s v="TECO"/>
    <x v="7"/>
    <x v="2"/>
    <x v="5"/>
    <s v="N"/>
    <s v="SECONDARY ONLY"/>
    <s v="-"/>
    <x v="0"/>
    <x v="2"/>
    <n v="3"/>
  </r>
  <r>
    <s v="TECO"/>
    <x v="7"/>
    <x v="2"/>
    <x v="1"/>
    <s v="N"/>
    <s v="SECONDARY ONLY"/>
    <n v="2002830"/>
    <x v="0"/>
    <x v="2"/>
    <n v="11"/>
  </r>
  <r>
    <s v="TECO"/>
    <x v="7"/>
    <x v="2"/>
    <x v="1"/>
    <s v="N"/>
    <s v="SECONDARY ONLY"/>
    <n v="2002836"/>
    <x v="11"/>
    <x v="2"/>
    <n v="30470"/>
  </r>
  <r>
    <s v="TECO"/>
    <x v="7"/>
    <x v="2"/>
    <x v="1"/>
    <m/>
    <s v="SECONDARY ONLY"/>
    <n v="2002836"/>
    <x v="11"/>
    <x v="2"/>
    <n v="28"/>
  </r>
  <r>
    <s v="TECO"/>
    <x v="7"/>
    <x v="2"/>
    <x v="6"/>
    <s v="N"/>
    <s v="SECONDARY ONLY"/>
    <n v="2002830"/>
    <x v="0"/>
    <x v="2"/>
    <n v="1"/>
  </r>
  <r>
    <s v="TECO"/>
    <x v="7"/>
    <x v="2"/>
    <x v="6"/>
    <s v="N"/>
    <s v="SECONDARY ONLY"/>
    <n v="2002836"/>
    <x v="11"/>
    <x v="2"/>
    <n v="96"/>
  </r>
  <r>
    <s v="TECO"/>
    <x v="7"/>
    <x v="3"/>
    <x v="3"/>
    <s v="N"/>
    <s v="SECONDARY ONLY"/>
    <s v="-"/>
    <x v="0"/>
    <x v="2"/>
    <n v="3"/>
  </r>
  <r>
    <s v="TECO"/>
    <x v="7"/>
    <x v="3"/>
    <x v="4"/>
    <s v="N"/>
    <s v="SECONDARY ONLY"/>
    <s v="-"/>
    <x v="0"/>
    <x v="2"/>
    <n v="1"/>
  </r>
  <r>
    <s v="TECO"/>
    <x v="7"/>
    <x v="3"/>
    <x v="5"/>
    <s v="N"/>
    <s v="SECONDARY ONLY"/>
    <s v="-"/>
    <x v="0"/>
    <x v="2"/>
    <n v="3"/>
  </r>
  <r>
    <s v="TECO"/>
    <x v="7"/>
    <x v="3"/>
    <x v="1"/>
    <s v="N"/>
    <s v="SECONDARY ONLY"/>
    <n v="2002821"/>
    <x v="0"/>
    <x v="2"/>
    <n v="7"/>
  </r>
  <r>
    <s v="TECO"/>
    <x v="7"/>
    <x v="3"/>
    <x v="1"/>
    <s v="N"/>
    <s v="SECONDARY ONLY"/>
    <n v="2002843"/>
    <x v="0"/>
    <x v="2"/>
    <n v="7138"/>
  </r>
  <r>
    <s v="TECO"/>
    <x v="7"/>
    <x v="3"/>
    <x v="1"/>
    <m/>
    <s v="SECONDARY ONLY"/>
    <n v="2002843"/>
    <x v="0"/>
    <x v="2"/>
    <n v="17"/>
  </r>
  <r>
    <s v="TECO"/>
    <x v="7"/>
    <x v="3"/>
    <x v="6"/>
    <s v="N"/>
    <s v="SECONDARY ONLY"/>
    <n v="2002843"/>
    <x v="0"/>
    <x v="2"/>
    <n v="11"/>
  </r>
  <r>
    <s v="TECO"/>
    <x v="7"/>
    <x v="4"/>
    <x v="1"/>
    <s v="N"/>
    <s v="SECONDARY ONLY"/>
    <n v="2002847"/>
    <x v="2"/>
    <x v="2"/>
    <n v="25"/>
  </r>
  <r>
    <s v="TECO"/>
    <x v="7"/>
    <x v="5"/>
    <x v="1"/>
    <s v="N"/>
    <s v="SECONDARY ONLY"/>
    <n v="2002859"/>
    <x v="5"/>
    <x v="2"/>
    <n v="3"/>
  </r>
  <r>
    <s v="TECO"/>
    <x v="7"/>
    <x v="9"/>
    <x v="1"/>
    <s v="N"/>
    <s v="SECONDARY ONLY"/>
    <s v="-"/>
    <x v="0"/>
    <x v="2"/>
    <n v="1"/>
  </r>
  <r>
    <s v="TECO"/>
    <x v="8"/>
    <x v="4"/>
    <x v="3"/>
    <s v="N"/>
    <s v="SECONDARY ONLY"/>
    <n v="2131246"/>
    <x v="13"/>
    <x v="2"/>
    <n v="1"/>
  </r>
  <r>
    <s v="TECO"/>
    <x v="8"/>
    <x v="5"/>
    <x v="3"/>
    <s v="N"/>
    <s v="SECONDARY ONLY"/>
    <n v="2131245"/>
    <x v="0"/>
    <x v="2"/>
    <n v="8"/>
  </r>
  <r>
    <s v="TECO"/>
    <x v="8"/>
    <x v="5"/>
    <x v="7"/>
    <s v="N"/>
    <s v="SECONDARY ONLY"/>
    <n v="2132798"/>
    <x v="14"/>
    <x v="2"/>
    <n v="5"/>
  </r>
  <r>
    <s v="TECO"/>
    <x v="8"/>
    <x v="6"/>
    <x v="7"/>
    <s v="N"/>
    <s v="SECONDARY ONLY"/>
    <n v="2124959"/>
    <x v="16"/>
    <x v="2"/>
    <n v="1"/>
  </r>
  <r>
    <s v="TECO"/>
    <x v="8"/>
    <x v="6"/>
    <x v="1"/>
    <s v="N"/>
    <s v="SECONDARY ONLY"/>
    <n v="2131275"/>
    <x v="17"/>
    <x v="2"/>
    <n v="1"/>
  </r>
  <r>
    <s v="TECO"/>
    <x v="8"/>
    <x v="14"/>
    <x v="3"/>
    <s v="N"/>
    <s v="SECONDARY ONLY"/>
    <n v="2002890"/>
    <x v="0"/>
    <x v="2"/>
    <n v="1"/>
  </r>
  <r>
    <s v="TECO"/>
    <x v="0"/>
    <x v="0"/>
    <x v="0"/>
    <s v="N"/>
    <s v="SPP"/>
    <s v="-"/>
    <x v="0"/>
    <x v="1"/>
    <n v="1"/>
  </r>
  <r>
    <s v="TECO"/>
    <x v="2"/>
    <x v="6"/>
    <x v="1"/>
    <s v="N"/>
    <s v="SPP"/>
    <n v="2002835"/>
    <x v="5"/>
    <x v="1"/>
    <n v="1"/>
  </r>
  <r>
    <s v="TECO"/>
    <x v="3"/>
    <x v="4"/>
    <x v="1"/>
    <s v="N"/>
    <s v="SPP"/>
    <n v="2002857"/>
    <x v="0"/>
    <x v="1"/>
    <n v="4"/>
  </r>
  <r>
    <s v="TECO"/>
    <x v="3"/>
    <x v="5"/>
    <x v="1"/>
    <s v="N"/>
    <s v="SPP"/>
    <n v="2002858"/>
    <x v="10"/>
    <x v="1"/>
    <n v="10"/>
  </r>
  <r>
    <s v="TECO"/>
    <x v="5"/>
    <x v="3"/>
    <x v="1"/>
    <s v="N"/>
    <s v="SPP"/>
    <n v="2002842"/>
    <x v="0"/>
    <x v="1"/>
    <n v="5"/>
  </r>
  <r>
    <s v="TECO"/>
    <x v="7"/>
    <x v="2"/>
    <x v="1"/>
    <s v="N"/>
    <s v="SPP"/>
    <n v="2002836"/>
    <x v="11"/>
    <x v="1"/>
    <n v="2"/>
  </r>
  <r>
    <s v="TECO"/>
    <x v="7"/>
    <x v="2"/>
    <x v="1"/>
    <m/>
    <s v="SPP"/>
    <n v="2002836"/>
    <x v="11"/>
    <x v="1"/>
    <n v="1"/>
  </r>
  <r>
    <s v="TECO"/>
    <x v="8"/>
    <x v="5"/>
    <x v="3"/>
    <s v="N"/>
    <s v="SPP"/>
    <n v="2131245"/>
    <x v="0"/>
    <x v="1"/>
    <n v="8"/>
  </r>
  <r>
    <s v="TECO"/>
    <x v="8"/>
    <x v="5"/>
    <x v="1"/>
    <s v="N"/>
    <s v="SPP"/>
    <n v="2131214"/>
    <x v="0"/>
    <x v="1"/>
    <n v="1"/>
  </r>
  <r>
    <s v="TECO"/>
    <x v="8"/>
    <x v="6"/>
    <x v="1"/>
    <s v="N"/>
    <s v="SPP"/>
    <n v="2131275"/>
    <x v="17"/>
    <x v="1"/>
    <n v="1"/>
  </r>
  <r>
    <s v="OUC/TEC"/>
    <x v="0"/>
    <x v="0"/>
    <x v="0"/>
    <s v="N"/>
    <s v="STUB"/>
    <s v="-"/>
    <x v="0"/>
    <x v="1"/>
    <n v="1"/>
  </r>
  <r>
    <s v="TECO"/>
    <x v="0"/>
    <x v="0"/>
    <x v="0"/>
    <s v="N"/>
    <s v="STUB"/>
    <s v="-"/>
    <x v="0"/>
    <x v="1"/>
    <n v="1327"/>
  </r>
  <r>
    <m/>
    <x v="0"/>
    <x v="0"/>
    <x v="0"/>
    <s v="N"/>
    <s v="STUB"/>
    <s v="-"/>
    <x v="0"/>
    <x v="1"/>
    <n v="1"/>
  </r>
  <r>
    <s v="TECO"/>
    <x v="0"/>
    <x v="0"/>
    <x v="0"/>
    <s v="Y"/>
    <s v="STUB"/>
    <s v="-"/>
    <x v="0"/>
    <x v="1"/>
    <n v="4"/>
  </r>
  <r>
    <s v="TECO"/>
    <x v="0"/>
    <x v="0"/>
    <x v="0"/>
    <m/>
    <s v="STUB"/>
    <s v="-"/>
    <x v="0"/>
    <x v="1"/>
    <n v="3"/>
  </r>
  <r>
    <s v="TECO"/>
    <x v="0"/>
    <x v="0"/>
    <x v="6"/>
    <s v="N"/>
    <s v="STUB"/>
    <s v="-"/>
    <x v="0"/>
    <x v="1"/>
    <n v="3"/>
  </r>
  <r>
    <s v="TECO"/>
    <x v="0"/>
    <x v="36"/>
    <x v="5"/>
    <s v="N"/>
    <s v="STUB"/>
    <s v="-"/>
    <x v="0"/>
    <x v="1"/>
    <n v="1"/>
  </r>
  <r>
    <s v="TECO"/>
    <x v="0"/>
    <x v="1"/>
    <x v="2"/>
    <s v="N"/>
    <s v="STUB"/>
    <n v="2005687"/>
    <x v="0"/>
    <x v="1"/>
    <n v="1"/>
  </r>
  <r>
    <s v="TECO"/>
    <x v="0"/>
    <x v="3"/>
    <x v="3"/>
    <s v="N"/>
    <s v="STUB"/>
    <s v="-"/>
    <x v="0"/>
    <x v="1"/>
    <n v="1"/>
  </r>
  <r>
    <s v="TECO"/>
    <x v="0"/>
    <x v="4"/>
    <x v="6"/>
    <s v="N"/>
    <s v="STUB"/>
    <s v="-"/>
    <x v="0"/>
    <x v="1"/>
    <n v="1"/>
  </r>
  <r>
    <s v="TECO"/>
    <x v="0"/>
    <x v="5"/>
    <x v="3"/>
    <s v="N"/>
    <s v="STUB"/>
    <s v="-"/>
    <x v="0"/>
    <x v="1"/>
    <n v="2"/>
  </r>
  <r>
    <s v="TECO"/>
    <x v="0"/>
    <x v="5"/>
    <x v="3"/>
    <s v="N"/>
    <s v="STUB"/>
    <n v="2128855"/>
    <x v="0"/>
    <x v="1"/>
    <n v="1"/>
  </r>
  <r>
    <s v="TECO"/>
    <x v="0"/>
    <x v="6"/>
    <x v="3"/>
    <s v="N"/>
    <s v="STUB"/>
    <n v="2002869"/>
    <x v="1"/>
    <x v="1"/>
    <n v="1"/>
  </r>
  <r>
    <s v="TECO"/>
    <x v="0"/>
    <x v="7"/>
    <x v="3"/>
    <s v="N"/>
    <s v="STUB"/>
    <n v="2002855"/>
    <x v="0"/>
    <x v="1"/>
    <n v="1"/>
  </r>
  <r>
    <s v="TECO"/>
    <x v="0"/>
    <x v="9"/>
    <x v="3"/>
    <s v="N"/>
    <s v="STUB"/>
    <n v="2002875"/>
    <x v="0"/>
    <x v="1"/>
    <n v="1"/>
  </r>
  <r>
    <s v="TECO"/>
    <x v="0"/>
    <x v="15"/>
    <x v="3"/>
    <s v="N"/>
    <s v="STUB"/>
    <s v="-"/>
    <x v="0"/>
    <x v="1"/>
    <n v="1"/>
  </r>
  <r>
    <s v="TECO"/>
    <x v="0"/>
    <x v="11"/>
    <x v="3"/>
    <s v="N"/>
    <s v="STUB"/>
    <s v="-"/>
    <x v="0"/>
    <x v="1"/>
    <n v="1"/>
  </r>
  <r>
    <s v="TECO"/>
    <x v="2"/>
    <x v="2"/>
    <x v="3"/>
    <s v="N"/>
    <s v="STUB"/>
    <n v="2002838"/>
    <x v="25"/>
    <x v="1"/>
    <n v="11"/>
  </r>
  <r>
    <s v="TECO"/>
    <x v="2"/>
    <x v="2"/>
    <x v="9"/>
    <s v="N"/>
    <s v="STUB"/>
    <n v="2002824"/>
    <x v="0"/>
    <x v="1"/>
    <n v="1"/>
  </r>
  <r>
    <s v="TECO"/>
    <x v="2"/>
    <x v="3"/>
    <x v="3"/>
    <s v="N"/>
    <s v="STUB"/>
    <n v="2002845"/>
    <x v="0"/>
    <x v="1"/>
    <n v="118"/>
  </r>
  <r>
    <s v="TECO"/>
    <x v="2"/>
    <x v="3"/>
    <x v="3"/>
    <s v="N"/>
    <s v="STUB"/>
    <m/>
    <x v="0"/>
    <x v="1"/>
    <n v="13"/>
  </r>
  <r>
    <s v="TECO"/>
    <x v="2"/>
    <x v="3"/>
    <x v="3"/>
    <s v="Y"/>
    <s v="STUB"/>
    <n v="2002845"/>
    <x v="0"/>
    <x v="1"/>
    <n v="2"/>
  </r>
  <r>
    <s v="TECO"/>
    <x v="2"/>
    <x v="3"/>
    <x v="3"/>
    <m/>
    <s v="STUB"/>
    <n v="2002845"/>
    <x v="0"/>
    <x v="1"/>
    <n v="2"/>
  </r>
  <r>
    <s v="TECO"/>
    <x v="2"/>
    <x v="4"/>
    <x v="7"/>
    <s v="N"/>
    <s v="STUB"/>
    <n v="2123490"/>
    <x v="0"/>
    <x v="1"/>
    <n v="35"/>
  </r>
  <r>
    <s v="TECO"/>
    <x v="2"/>
    <x v="5"/>
    <x v="7"/>
    <s v="N"/>
    <s v="STUB"/>
    <n v="2002858"/>
    <x v="10"/>
    <x v="1"/>
    <n v="1"/>
  </r>
  <r>
    <s v="TECO"/>
    <x v="2"/>
    <x v="5"/>
    <x v="7"/>
    <s v="N"/>
    <s v="STUB"/>
    <n v="2112349"/>
    <x v="3"/>
    <x v="1"/>
    <n v="57"/>
  </r>
  <r>
    <s v="TECO"/>
    <x v="2"/>
    <x v="5"/>
    <x v="1"/>
    <s v="N"/>
    <s v="STUB"/>
    <n v="2002834"/>
    <x v="4"/>
    <x v="1"/>
    <n v="119"/>
  </r>
  <r>
    <s v="TECO"/>
    <x v="2"/>
    <x v="5"/>
    <x v="1"/>
    <s v="N"/>
    <s v="STUB"/>
    <n v="2002835"/>
    <x v="5"/>
    <x v="1"/>
    <n v="3"/>
  </r>
  <r>
    <s v="TECO"/>
    <x v="2"/>
    <x v="6"/>
    <x v="3"/>
    <s v="N"/>
    <s v="STUB"/>
    <n v="2002869"/>
    <x v="1"/>
    <x v="1"/>
    <n v="1"/>
  </r>
  <r>
    <s v="TECO"/>
    <x v="2"/>
    <x v="6"/>
    <x v="7"/>
    <s v="N"/>
    <s v="STUB"/>
    <n v="2112348"/>
    <x v="6"/>
    <x v="1"/>
    <n v="8"/>
  </r>
  <r>
    <s v="TECO"/>
    <x v="2"/>
    <x v="6"/>
    <x v="1"/>
    <s v="N"/>
    <s v="STUB"/>
    <n v="2002835"/>
    <x v="5"/>
    <x v="1"/>
    <n v="52"/>
  </r>
  <r>
    <s v="TECO"/>
    <x v="2"/>
    <x v="6"/>
    <x v="1"/>
    <s v="N"/>
    <s v="STUB"/>
    <n v="2002858"/>
    <x v="10"/>
    <x v="1"/>
    <n v="1"/>
  </r>
  <r>
    <s v="TECO"/>
    <x v="2"/>
    <x v="6"/>
    <x v="1"/>
    <s v="N"/>
    <s v="STUB"/>
    <n v="2002863"/>
    <x v="0"/>
    <x v="1"/>
    <n v="42"/>
  </r>
  <r>
    <s v="TECO"/>
    <x v="2"/>
    <x v="6"/>
    <x v="1"/>
    <s v="N"/>
    <s v="STUB"/>
    <n v="2003117"/>
    <x v="8"/>
    <x v="1"/>
    <n v="2"/>
  </r>
  <r>
    <s v="TECO"/>
    <x v="2"/>
    <x v="6"/>
    <x v="6"/>
    <s v="N"/>
    <s v="STUB"/>
    <n v="2002835"/>
    <x v="5"/>
    <x v="1"/>
    <n v="6"/>
  </r>
  <r>
    <s v="TECO"/>
    <x v="2"/>
    <x v="6"/>
    <x v="6"/>
    <s v="N"/>
    <s v="STUB"/>
    <n v="2002863"/>
    <x v="0"/>
    <x v="1"/>
    <n v="4"/>
  </r>
  <r>
    <s v="TECO"/>
    <x v="2"/>
    <x v="13"/>
    <x v="7"/>
    <s v="N"/>
    <s v="STUB"/>
    <n v="2124960"/>
    <x v="9"/>
    <x v="1"/>
    <n v="4"/>
  </r>
  <r>
    <s v="TECO"/>
    <x v="2"/>
    <x v="7"/>
    <x v="1"/>
    <s v="N"/>
    <s v="STUB"/>
    <n v="2002866"/>
    <x v="0"/>
    <x v="1"/>
    <n v="8"/>
  </r>
  <r>
    <s v="TECO"/>
    <x v="2"/>
    <x v="7"/>
    <x v="1"/>
    <s v="N"/>
    <s v="STUB"/>
    <n v="2003117"/>
    <x v="8"/>
    <x v="1"/>
    <n v="10"/>
  </r>
  <r>
    <s v="TECO"/>
    <x v="2"/>
    <x v="7"/>
    <x v="6"/>
    <s v="N"/>
    <s v="STUB"/>
    <n v="2002866"/>
    <x v="0"/>
    <x v="1"/>
    <n v="1"/>
  </r>
  <r>
    <s v="TECO"/>
    <x v="2"/>
    <x v="7"/>
    <x v="6"/>
    <s v="N"/>
    <s v="STUB"/>
    <n v="2003117"/>
    <x v="8"/>
    <x v="1"/>
    <n v="2"/>
  </r>
  <r>
    <s v="TECO"/>
    <x v="2"/>
    <x v="9"/>
    <x v="1"/>
    <s v="N"/>
    <s v="STUB"/>
    <n v="2002871"/>
    <x v="7"/>
    <x v="1"/>
    <n v="2"/>
  </r>
  <r>
    <s v="TECO"/>
    <x v="2"/>
    <x v="10"/>
    <x v="1"/>
    <s v="N"/>
    <s v="STUB"/>
    <n v="2002881"/>
    <x v="0"/>
    <x v="1"/>
    <n v="1"/>
  </r>
  <r>
    <s v="TECO"/>
    <x v="3"/>
    <x v="2"/>
    <x v="9"/>
    <s v="N"/>
    <s v="STUB"/>
    <n v="2002825"/>
    <x v="0"/>
    <x v="1"/>
    <n v="1"/>
  </r>
  <r>
    <s v="TECO"/>
    <x v="3"/>
    <x v="3"/>
    <x v="3"/>
    <s v="N"/>
    <s v="STUB"/>
    <s v="-"/>
    <x v="0"/>
    <x v="1"/>
    <n v="2"/>
  </r>
  <r>
    <s v="TECO"/>
    <x v="3"/>
    <x v="3"/>
    <x v="3"/>
    <s v="N"/>
    <s v="STUB"/>
    <n v="2002846"/>
    <x v="0"/>
    <x v="1"/>
    <n v="39"/>
  </r>
  <r>
    <s v="TECO"/>
    <x v="3"/>
    <x v="3"/>
    <x v="1"/>
    <s v="N"/>
    <s v="STUB"/>
    <s v="-"/>
    <x v="0"/>
    <x v="1"/>
    <n v="1"/>
  </r>
  <r>
    <s v="TECO"/>
    <x v="3"/>
    <x v="3"/>
    <x v="1"/>
    <s v="N"/>
    <s v="STUB"/>
    <n v="2002857"/>
    <x v="0"/>
    <x v="1"/>
    <n v="5"/>
  </r>
  <r>
    <s v="TECO"/>
    <x v="3"/>
    <x v="4"/>
    <x v="1"/>
    <s v="N"/>
    <s v="STUB"/>
    <n v="2002826"/>
    <x v="0"/>
    <x v="1"/>
    <n v="1"/>
  </r>
  <r>
    <s v="TECO"/>
    <x v="3"/>
    <x v="4"/>
    <x v="1"/>
    <s v="N"/>
    <s v="STUB"/>
    <n v="2002828"/>
    <x v="0"/>
    <x v="1"/>
    <n v="10"/>
  </r>
  <r>
    <s v="TECO"/>
    <x v="3"/>
    <x v="4"/>
    <x v="1"/>
    <s v="N"/>
    <s v="STUB"/>
    <n v="2002857"/>
    <x v="0"/>
    <x v="1"/>
    <n v="986"/>
  </r>
  <r>
    <s v="TECO"/>
    <x v="3"/>
    <x v="4"/>
    <x v="1"/>
    <s v="N"/>
    <s v="STUB"/>
    <n v="2002858"/>
    <x v="10"/>
    <x v="1"/>
    <n v="3"/>
  </r>
  <r>
    <m/>
    <x v="3"/>
    <x v="4"/>
    <x v="1"/>
    <s v="N"/>
    <s v="STUB"/>
    <n v="2002857"/>
    <x v="0"/>
    <x v="1"/>
    <n v="1"/>
  </r>
  <r>
    <s v="TECO"/>
    <x v="3"/>
    <x v="4"/>
    <x v="1"/>
    <m/>
    <s v="STUB"/>
    <n v="2002828"/>
    <x v="0"/>
    <x v="1"/>
    <n v="1"/>
  </r>
  <r>
    <s v="TECO"/>
    <x v="3"/>
    <x v="4"/>
    <x v="6"/>
    <s v="N"/>
    <s v="STUB"/>
    <n v="2002857"/>
    <x v="0"/>
    <x v="1"/>
    <n v="9"/>
  </r>
  <r>
    <s v="TECO"/>
    <x v="3"/>
    <x v="4"/>
    <x v="6"/>
    <m/>
    <s v="STUB"/>
    <n v="2002857"/>
    <x v="0"/>
    <x v="1"/>
    <n v="1"/>
  </r>
  <r>
    <s v="TECO"/>
    <x v="3"/>
    <x v="5"/>
    <x v="3"/>
    <s v="N"/>
    <s v="STUB"/>
    <n v="2002895"/>
    <x v="0"/>
    <x v="1"/>
    <n v="4"/>
  </r>
  <r>
    <s v="TECO"/>
    <x v="3"/>
    <x v="5"/>
    <x v="1"/>
    <s v="N"/>
    <s v="STUB"/>
    <n v="2002858"/>
    <x v="10"/>
    <x v="1"/>
    <n v="355"/>
  </r>
  <r>
    <s v="TECO"/>
    <x v="3"/>
    <x v="5"/>
    <x v="1"/>
    <s v="N"/>
    <s v="STUB"/>
    <n v="2002860"/>
    <x v="0"/>
    <x v="1"/>
    <n v="1"/>
  </r>
  <r>
    <s v="TECO"/>
    <x v="3"/>
    <x v="5"/>
    <x v="1"/>
    <m/>
    <s v="STUB"/>
    <n v="2002858"/>
    <x v="10"/>
    <x v="1"/>
    <n v="1"/>
  </r>
  <r>
    <s v="TECO"/>
    <x v="3"/>
    <x v="5"/>
    <x v="6"/>
    <s v="N"/>
    <s v="STUB"/>
    <n v="2002858"/>
    <x v="10"/>
    <x v="1"/>
    <n v="16"/>
  </r>
  <r>
    <s v="TECO"/>
    <x v="4"/>
    <x v="3"/>
    <x v="3"/>
    <s v="N"/>
    <s v="STUB"/>
    <s v="-"/>
    <x v="0"/>
    <x v="1"/>
    <n v="1"/>
  </r>
  <r>
    <s v="TECO"/>
    <x v="4"/>
    <x v="3"/>
    <x v="1"/>
    <s v="N"/>
    <s v="STUB"/>
    <s v="-"/>
    <x v="0"/>
    <x v="1"/>
    <n v="1"/>
  </r>
  <r>
    <s v="TECO"/>
    <x v="4"/>
    <x v="4"/>
    <x v="3"/>
    <s v="N"/>
    <s v="STUB"/>
    <s v="-"/>
    <x v="0"/>
    <x v="1"/>
    <n v="1"/>
  </r>
  <r>
    <s v="TECO"/>
    <x v="4"/>
    <x v="4"/>
    <x v="3"/>
    <s v="N"/>
    <s v="STUB"/>
    <n v="2002849"/>
    <x v="12"/>
    <x v="1"/>
    <n v="11"/>
  </r>
  <r>
    <s v="TECO"/>
    <x v="4"/>
    <x v="4"/>
    <x v="1"/>
    <s v="N"/>
    <s v="STUB"/>
    <n v="2002860"/>
    <x v="0"/>
    <x v="1"/>
    <n v="1"/>
  </r>
  <r>
    <s v="TECO"/>
    <x v="4"/>
    <x v="5"/>
    <x v="3"/>
    <s v="N"/>
    <s v="STUB"/>
    <n v="2002862"/>
    <x v="0"/>
    <x v="1"/>
    <n v="3"/>
  </r>
  <r>
    <s v="TECO"/>
    <x v="4"/>
    <x v="5"/>
    <x v="3"/>
    <s v="N"/>
    <s v="STUB"/>
    <n v="2113986"/>
    <x v="0"/>
    <x v="1"/>
    <n v="17"/>
  </r>
  <r>
    <s v="TECO"/>
    <x v="4"/>
    <x v="5"/>
    <x v="3"/>
    <s v="N"/>
    <s v="STUB"/>
    <m/>
    <x v="0"/>
    <x v="1"/>
    <n v="2"/>
  </r>
  <r>
    <s v="TECO"/>
    <x v="4"/>
    <x v="5"/>
    <x v="1"/>
    <s v="N"/>
    <s v="STUB"/>
    <n v="2002860"/>
    <x v="0"/>
    <x v="1"/>
    <n v="231"/>
  </r>
  <r>
    <s v="TECO"/>
    <x v="4"/>
    <x v="5"/>
    <x v="6"/>
    <s v="N"/>
    <s v="STUB"/>
    <n v="2002860"/>
    <x v="0"/>
    <x v="1"/>
    <n v="6"/>
  </r>
  <r>
    <s v="TECO"/>
    <x v="4"/>
    <x v="5"/>
    <x v="6"/>
    <s v="N"/>
    <s v="STUB"/>
    <n v="2002862"/>
    <x v="0"/>
    <x v="1"/>
    <n v="2"/>
  </r>
  <r>
    <s v="TECO"/>
    <x v="4"/>
    <x v="6"/>
    <x v="3"/>
    <s v="N"/>
    <s v="STUB"/>
    <n v="2002869"/>
    <x v="1"/>
    <x v="1"/>
    <n v="3"/>
  </r>
  <r>
    <s v="TECO"/>
    <x v="5"/>
    <x v="2"/>
    <x v="1"/>
    <s v="N"/>
    <s v="STUB"/>
    <n v="2002823"/>
    <x v="0"/>
    <x v="1"/>
    <n v="1"/>
  </r>
  <r>
    <s v="TECO"/>
    <x v="5"/>
    <x v="2"/>
    <x v="1"/>
    <s v="N"/>
    <s v="STUB"/>
    <n v="2002836"/>
    <x v="11"/>
    <x v="1"/>
    <n v="21"/>
  </r>
  <r>
    <s v="TECO"/>
    <x v="5"/>
    <x v="2"/>
    <x v="1"/>
    <s v="N"/>
    <s v="STUB"/>
    <n v="2002837"/>
    <x v="0"/>
    <x v="1"/>
    <n v="499"/>
  </r>
  <r>
    <s v="TECO"/>
    <x v="5"/>
    <x v="2"/>
    <x v="1"/>
    <s v="N"/>
    <s v="STUB"/>
    <n v="2002842"/>
    <x v="0"/>
    <x v="1"/>
    <n v="7"/>
  </r>
  <r>
    <m/>
    <x v="5"/>
    <x v="2"/>
    <x v="1"/>
    <s v="N"/>
    <s v="STUB"/>
    <n v="2002837"/>
    <x v="0"/>
    <x v="1"/>
    <n v="1"/>
  </r>
  <r>
    <s v="TECO"/>
    <x v="5"/>
    <x v="2"/>
    <x v="1"/>
    <s v="Y"/>
    <s v="STUB"/>
    <n v="2002837"/>
    <x v="0"/>
    <x v="1"/>
    <n v="2"/>
  </r>
  <r>
    <s v="TECO"/>
    <x v="5"/>
    <x v="2"/>
    <x v="1"/>
    <m/>
    <s v="STUB"/>
    <n v="2002837"/>
    <x v="0"/>
    <x v="1"/>
    <n v="3"/>
  </r>
  <r>
    <s v="TECO"/>
    <x v="5"/>
    <x v="2"/>
    <x v="1"/>
    <m/>
    <s v="STUB"/>
    <n v="2002842"/>
    <x v="0"/>
    <x v="1"/>
    <n v="1"/>
  </r>
  <r>
    <s v="TECO"/>
    <x v="5"/>
    <x v="2"/>
    <x v="6"/>
    <s v="N"/>
    <s v="STUB"/>
    <n v="2002837"/>
    <x v="0"/>
    <x v="1"/>
    <n v="2"/>
  </r>
  <r>
    <s v="TECO"/>
    <x v="5"/>
    <x v="3"/>
    <x v="0"/>
    <s v="N"/>
    <s v="STUB"/>
    <n v="2002842"/>
    <x v="0"/>
    <x v="1"/>
    <n v="3"/>
  </r>
  <r>
    <s v="TECO"/>
    <x v="5"/>
    <x v="3"/>
    <x v="3"/>
    <s v="N"/>
    <s v="STUB"/>
    <n v="2002839"/>
    <x v="0"/>
    <x v="1"/>
    <n v="16"/>
  </r>
  <r>
    <s v="TECO"/>
    <x v="5"/>
    <x v="3"/>
    <x v="9"/>
    <s v="N"/>
    <s v="STUB"/>
    <n v="2002829"/>
    <x v="0"/>
    <x v="1"/>
    <n v="1"/>
  </r>
  <r>
    <s v="TECO"/>
    <x v="5"/>
    <x v="3"/>
    <x v="1"/>
    <s v="N"/>
    <s v="STUB"/>
    <n v="2002823"/>
    <x v="0"/>
    <x v="1"/>
    <n v="132"/>
  </r>
  <r>
    <s v="TECO"/>
    <x v="5"/>
    <x v="3"/>
    <x v="1"/>
    <s v="N"/>
    <s v="STUB"/>
    <n v="2002836"/>
    <x v="11"/>
    <x v="1"/>
    <n v="1"/>
  </r>
  <r>
    <s v="TECO"/>
    <x v="5"/>
    <x v="3"/>
    <x v="1"/>
    <s v="N"/>
    <s v="STUB"/>
    <n v="2002842"/>
    <x v="0"/>
    <x v="1"/>
    <n v="9684"/>
  </r>
  <r>
    <s v="TECO"/>
    <x v="5"/>
    <x v="3"/>
    <x v="1"/>
    <s v="N"/>
    <s v="STUB"/>
    <n v="2002847"/>
    <x v="2"/>
    <x v="1"/>
    <n v="6"/>
  </r>
  <r>
    <s v="TECO"/>
    <x v="5"/>
    <x v="3"/>
    <x v="1"/>
    <s v="N"/>
    <s v="STUB"/>
    <n v="2002857"/>
    <x v="0"/>
    <x v="1"/>
    <n v="1"/>
  </r>
  <r>
    <s v="TECO"/>
    <x v="5"/>
    <x v="3"/>
    <x v="1"/>
    <s v="N"/>
    <s v="STUB"/>
    <n v="2002858"/>
    <x v="10"/>
    <x v="1"/>
    <n v="1"/>
  </r>
  <r>
    <s v="TECO"/>
    <x v="5"/>
    <x v="3"/>
    <x v="1"/>
    <s v="N"/>
    <s v="STUB"/>
    <m/>
    <x v="0"/>
    <x v="1"/>
    <n v="3"/>
  </r>
  <r>
    <m/>
    <x v="5"/>
    <x v="3"/>
    <x v="1"/>
    <s v="N"/>
    <s v="STUB"/>
    <n v="2002842"/>
    <x v="0"/>
    <x v="1"/>
    <n v="4"/>
  </r>
  <r>
    <s v="TECO"/>
    <x v="5"/>
    <x v="3"/>
    <x v="1"/>
    <s v="Y"/>
    <s v="STUB"/>
    <n v="2002842"/>
    <x v="0"/>
    <x v="1"/>
    <n v="7"/>
  </r>
  <r>
    <s v="TECO"/>
    <x v="5"/>
    <x v="3"/>
    <x v="1"/>
    <m/>
    <s v="STUB"/>
    <n v="2002842"/>
    <x v="0"/>
    <x v="1"/>
    <n v="33"/>
  </r>
  <r>
    <s v="TECO"/>
    <x v="5"/>
    <x v="3"/>
    <x v="6"/>
    <s v="N"/>
    <s v="STUB"/>
    <n v="2002823"/>
    <x v="0"/>
    <x v="1"/>
    <n v="1"/>
  </r>
  <r>
    <s v="TECO"/>
    <x v="5"/>
    <x v="3"/>
    <x v="6"/>
    <s v="N"/>
    <s v="STUB"/>
    <n v="2002842"/>
    <x v="0"/>
    <x v="1"/>
    <n v="285"/>
  </r>
  <r>
    <s v="TECO"/>
    <x v="5"/>
    <x v="3"/>
    <x v="6"/>
    <m/>
    <s v="STUB"/>
    <n v="2002842"/>
    <x v="0"/>
    <x v="1"/>
    <n v="1"/>
  </r>
  <r>
    <s v="TECO"/>
    <x v="5"/>
    <x v="4"/>
    <x v="0"/>
    <s v="N"/>
    <s v="STUB"/>
    <n v="2002847"/>
    <x v="2"/>
    <x v="1"/>
    <n v="3"/>
  </r>
  <r>
    <s v="TECO"/>
    <x v="5"/>
    <x v="4"/>
    <x v="1"/>
    <s v="N"/>
    <s v="STUB"/>
    <n v="2002826"/>
    <x v="0"/>
    <x v="1"/>
    <n v="22"/>
  </r>
  <r>
    <s v="TECO"/>
    <x v="5"/>
    <x v="4"/>
    <x v="1"/>
    <s v="N"/>
    <s v="STUB"/>
    <n v="2002847"/>
    <x v="2"/>
    <x v="1"/>
    <n v="970"/>
  </r>
  <r>
    <s v="TECO"/>
    <x v="5"/>
    <x v="4"/>
    <x v="1"/>
    <s v="Y"/>
    <s v="STUB"/>
    <n v="2002847"/>
    <x v="2"/>
    <x v="1"/>
    <n v="2"/>
  </r>
  <r>
    <s v="TECO"/>
    <x v="5"/>
    <x v="4"/>
    <x v="1"/>
    <m/>
    <s v="STUB"/>
    <n v="2002847"/>
    <x v="2"/>
    <x v="1"/>
    <n v="3"/>
  </r>
  <r>
    <s v="TECO"/>
    <x v="5"/>
    <x v="4"/>
    <x v="6"/>
    <s v="N"/>
    <s v="STUB"/>
    <n v="2002847"/>
    <x v="2"/>
    <x v="1"/>
    <n v="217"/>
  </r>
  <r>
    <s v="TECO"/>
    <x v="5"/>
    <x v="5"/>
    <x v="1"/>
    <s v="N"/>
    <s v="STUB"/>
    <n v="2002859"/>
    <x v="5"/>
    <x v="1"/>
    <n v="122"/>
  </r>
  <r>
    <s v="TECO"/>
    <x v="5"/>
    <x v="5"/>
    <x v="6"/>
    <s v="N"/>
    <s v="STUB"/>
    <n v="2002859"/>
    <x v="5"/>
    <x v="1"/>
    <n v="8"/>
  </r>
  <r>
    <s v="TECO"/>
    <x v="5"/>
    <x v="12"/>
    <x v="1"/>
    <s v="N"/>
    <s v="STUB"/>
    <s v="-"/>
    <x v="0"/>
    <x v="1"/>
    <n v="1"/>
  </r>
  <r>
    <s v="TECO"/>
    <x v="6"/>
    <x v="2"/>
    <x v="1"/>
    <s v="N"/>
    <s v="STUB"/>
    <n v="2002836"/>
    <x v="11"/>
    <x v="1"/>
    <n v="3"/>
  </r>
  <r>
    <s v="TECO"/>
    <x v="6"/>
    <x v="3"/>
    <x v="1"/>
    <s v="N"/>
    <s v="STUB"/>
    <s v="-"/>
    <x v="0"/>
    <x v="1"/>
    <n v="3"/>
  </r>
  <r>
    <s v="TECO"/>
    <x v="6"/>
    <x v="4"/>
    <x v="1"/>
    <s v="N"/>
    <s v="STUB"/>
    <n v="2002847"/>
    <x v="2"/>
    <x v="1"/>
    <n v="1"/>
  </r>
  <r>
    <s v="TECO"/>
    <x v="7"/>
    <x v="2"/>
    <x v="0"/>
    <s v="N"/>
    <s v="STUB"/>
    <n v="2002836"/>
    <x v="11"/>
    <x v="1"/>
    <n v="1"/>
  </r>
  <r>
    <s v="OUC/TEC"/>
    <x v="7"/>
    <x v="2"/>
    <x v="1"/>
    <s v="N"/>
    <s v="STUB"/>
    <n v="2002836"/>
    <x v="11"/>
    <x v="1"/>
    <n v="1"/>
  </r>
  <r>
    <s v="TECO"/>
    <x v="7"/>
    <x v="2"/>
    <x v="1"/>
    <s v="N"/>
    <s v="STUB"/>
    <s v="-"/>
    <x v="0"/>
    <x v="1"/>
    <n v="1"/>
  </r>
  <r>
    <s v="TECO"/>
    <x v="7"/>
    <x v="2"/>
    <x v="1"/>
    <s v="N"/>
    <s v="STUB"/>
    <n v="2002830"/>
    <x v="0"/>
    <x v="1"/>
    <n v="58"/>
  </r>
  <r>
    <s v="TECO"/>
    <x v="7"/>
    <x v="2"/>
    <x v="1"/>
    <s v="N"/>
    <s v="STUB"/>
    <n v="2002836"/>
    <x v="11"/>
    <x v="1"/>
    <n v="4414"/>
  </r>
  <r>
    <s v="TECO"/>
    <x v="7"/>
    <x v="2"/>
    <x v="1"/>
    <s v="N"/>
    <s v="STUB"/>
    <m/>
    <x v="0"/>
    <x v="1"/>
    <n v="1"/>
  </r>
  <r>
    <m/>
    <x v="7"/>
    <x v="2"/>
    <x v="1"/>
    <s v="N"/>
    <s v="STUB"/>
    <n v="2002830"/>
    <x v="0"/>
    <x v="1"/>
    <n v="1"/>
  </r>
  <r>
    <s v="TECO"/>
    <x v="7"/>
    <x v="2"/>
    <x v="1"/>
    <s v="Y"/>
    <s v="STUB"/>
    <n v="2002836"/>
    <x v="11"/>
    <x v="1"/>
    <n v="24"/>
  </r>
  <r>
    <s v="TECO"/>
    <x v="7"/>
    <x v="2"/>
    <x v="1"/>
    <m/>
    <s v="STUB"/>
    <n v="2002836"/>
    <x v="11"/>
    <x v="1"/>
    <n v="16"/>
  </r>
  <r>
    <s v="TECO"/>
    <x v="7"/>
    <x v="2"/>
    <x v="6"/>
    <s v="N"/>
    <s v="STUB"/>
    <n v="2002830"/>
    <x v="0"/>
    <x v="1"/>
    <n v="2"/>
  </r>
  <r>
    <s v="TECO"/>
    <x v="7"/>
    <x v="2"/>
    <x v="6"/>
    <s v="N"/>
    <s v="STUB"/>
    <n v="2002836"/>
    <x v="11"/>
    <x v="1"/>
    <n v="34"/>
  </r>
  <r>
    <s v="TECO"/>
    <x v="7"/>
    <x v="3"/>
    <x v="1"/>
    <s v="N"/>
    <s v="STUB"/>
    <n v="2002821"/>
    <x v="0"/>
    <x v="1"/>
    <n v="6"/>
  </r>
  <r>
    <s v="TECO"/>
    <x v="7"/>
    <x v="3"/>
    <x v="1"/>
    <s v="N"/>
    <s v="STUB"/>
    <n v="2002843"/>
    <x v="0"/>
    <x v="1"/>
    <n v="1014"/>
  </r>
  <r>
    <s v="TECO"/>
    <x v="7"/>
    <x v="3"/>
    <x v="1"/>
    <s v="Y"/>
    <s v="STUB"/>
    <n v="2002843"/>
    <x v="0"/>
    <x v="1"/>
    <n v="7"/>
  </r>
  <r>
    <s v="TECO"/>
    <x v="7"/>
    <x v="3"/>
    <x v="1"/>
    <m/>
    <s v="STUB"/>
    <n v="2002843"/>
    <x v="0"/>
    <x v="1"/>
    <n v="5"/>
  </r>
  <r>
    <s v="TECO"/>
    <x v="7"/>
    <x v="3"/>
    <x v="6"/>
    <s v="N"/>
    <s v="STUB"/>
    <n v="2002843"/>
    <x v="0"/>
    <x v="1"/>
    <n v="5"/>
  </r>
  <r>
    <s v="TECO"/>
    <x v="7"/>
    <x v="4"/>
    <x v="1"/>
    <s v="N"/>
    <s v="STUB"/>
    <n v="2002843"/>
    <x v="0"/>
    <x v="1"/>
    <n v="1"/>
  </r>
  <r>
    <s v="TECO"/>
    <x v="8"/>
    <x v="4"/>
    <x v="3"/>
    <s v="N"/>
    <s v="STUB"/>
    <n v="2131246"/>
    <x v="13"/>
    <x v="1"/>
    <n v="2"/>
  </r>
  <r>
    <s v="TECO"/>
    <x v="8"/>
    <x v="5"/>
    <x v="3"/>
    <s v="N"/>
    <s v="STUB"/>
    <n v="2131245"/>
    <x v="0"/>
    <x v="1"/>
    <n v="20"/>
  </r>
  <r>
    <s v="TECO"/>
    <x v="8"/>
    <x v="5"/>
    <x v="1"/>
    <s v="N"/>
    <s v="STUB"/>
    <n v="2131214"/>
    <x v="0"/>
    <x v="1"/>
    <n v="3"/>
  </r>
  <r>
    <s v="TECO"/>
    <x v="8"/>
    <x v="6"/>
    <x v="7"/>
    <s v="N"/>
    <s v="STUB"/>
    <n v="2124959"/>
    <x v="16"/>
    <x v="1"/>
    <n v="15"/>
  </r>
  <r>
    <s v="TECO"/>
    <x v="12"/>
    <x v="6"/>
    <x v="9"/>
    <s v="N"/>
    <s v="STUB"/>
    <n v="2002820"/>
    <x v="23"/>
    <x v="1"/>
    <n v="1"/>
  </r>
  <r>
    <s v="TECO"/>
    <x v="0"/>
    <x v="0"/>
    <x v="0"/>
    <s v="N"/>
    <s v="TELECOM ONLY"/>
    <s v="-"/>
    <x v="0"/>
    <x v="1"/>
    <n v="3"/>
  </r>
  <r>
    <s v="TECO"/>
    <x v="2"/>
    <x v="2"/>
    <x v="3"/>
    <s v="N"/>
    <s v="TELECOM ONLY"/>
    <n v="2002838"/>
    <x v="25"/>
    <x v="1"/>
    <n v="1"/>
  </r>
  <r>
    <s v="TECO"/>
    <x v="2"/>
    <x v="3"/>
    <x v="3"/>
    <s v="N"/>
    <s v="TELECOM ONLY"/>
    <n v="2002845"/>
    <x v="0"/>
    <x v="1"/>
    <n v="5"/>
  </r>
  <r>
    <s v="TECO"/>
    <x v="2"/>
    <x v="6"/>
    <x v="7"/>
    <s v="N"/>
    <s v="TELECOM ONLY"/>
    <n v="2112348"/>
    <x v="6"/>
    <x v="1"/>
    <n v="1"/>
  </r>
  <r>
    <s v="TECO"/>
    <x v="2"/>
    <x v="6"/>
    <x v="1"/>
    <s v="N"/>
    <s v="TELECOM ONLY"/>
    <n v="2002835"/>
    <x v="5"/>
    <x v="1"/>
    <n v="1"/>
  </r>
  <r>
    <s v="TECO"/>
    <x v="2"/>
    <x v="6"/>
    <x v="1"/>
    <s v="N"/>
    <s v="TELECOM ONLY"/>
    <n v="2002863"/>
    <x v="0"/>
    <x v="1"/>
    <n v="1"/>
  </r>
  <r>
    <s v="TECO"/>
    <x v="3"/>
    <x v="4"/>
    <x v="1"/>
    <s v="N"/>
    <s v="TELECOM ONLY"/>
    <n v="2002828"/>
    <x v="0"/>
    <x v="1"/>
    <n v="1"/>
  </r>
  <r>
    <s v="TECO"/>
    <x v="3"/>
    <x v="4"/>
    <x v="1"/>
    <s v="N"/>
    <s v="TELECOM ONLY"/>
    <n v="2002857"/>
    <x v="0"/>
    <x v="1"/>
    <n v="1"/>
  </r>
  <r>
    <s v="TECO"/>
    <x v="4"/>
    <x v="5"/>
    <x v="3"/>
    <s v="N"/>
    <s v="TELECOM ONLY"/>
    <n v="2113986"/>
    <x v="0"/>
    <x v="1"/>
    <n v="12"/>
  </r>
  <r>
    <s v="TECO"/>
    <x v="4"/>
    <x v="5"/>
    <x v="1"/>
    <s v="N"/>
    <s v="TELECOM ONLY"/>
    <n v="2002860"/>
    <x v="0"/>
    <x v="1"/>
    <n v="1"/>
  </r>
  <r>
    <s v="TECO"/>
    <x v="5"/>
    <x v="2"/>
    <x v="1"/>
    <s v="N"/>
    <s v="TELECOM ONLY"/>
    <n v="2002837"/>
    <x v="0"/>
    <x v="1"/>
    <n v="2"/>
  </r>
  <r>
    <s v="TECO"/>
    <x v="5"/>
    <x v="3"/>
    <x v="1"/>
    <s v="N"/>
    <s v="TELECOM ONLY"/>
    <n v="2002842"/>
    <x v="0"/>
    <x v="1"/>
    <n v="6"/>
  </r>
  <r>
    <s v="TECO"/>
    <x v="5"/>
    <x v="4"/>
    <x v="1"/>
    <s v="N"/>
    <s v="TELECOM ONLY"/>
    <n v="2002847"/>
    <x v="2"/>
    <x v="1"/>
    <n v="3"/>
  </r>
  <r>
    <s v="TECO"/>
    <x v="5"/>
    <x v="5"/>
    <x v="1"/>
    <s v="N"/>
    <s v="TELECOM ONLY"/>
    <n v="2002859"/>
    <x v="5"/>
    <x v="1"/>
    <n v="1"/>
  </r>
  <r>
    <s v="TECO"/>
    <x v="7"/>
    <x v="2"/>
    <x v="1"/>
    <s v="N"/>
    <s v="TELECOM ONLY"/>
    <n v="2002830"/>
    <x v="0"/>
    <x v="1"/>
    <n v="1"/>
  </r>
  <r>
    <s v="TECO"/>
    <x v="7"/>
    <x v="2"/>
    <x v="1"/>
    <s v="N"/>
    <s v="TELECOM ONLY"/>
    <n v="2002836"/>
    <x v="11"/>
    <x v="1"/>
    <n v="9"/>
  </r>
  <r>
    <s v="TECO"/>
    <x v="8"/>
    <x v="6"/>
    <x v="3"/>
    <s v="N"/>
    <s v="TELECOM ONLY"/>
    <n v="2131698"/>
    <x v="15"/>
    <x v="1"/>
    <n v="1"/>
  </r>
  <r>
    <s v="TECO"/>
    <x v="0"/>
    <x v="14"/>
    <x v="3"/>
    <s v="N"/>
    <s v="TRANS-DIST"/>
    <s v="-"/>
    <x v="0"/>
    <x v="1"/>
    <n v="1"/>
  </r>
  <r>
    <s v="TECO"/>
    <x v="0"/>
    <x v="15"/>
    <x v="5"/>
    <s v="N"/>
    <s v="TRANS-DIST"/>
    <s v="-"/>
    <x v="0"/>
    <x v="1"/>
    <n v="1"/>
  </r>
  <r>
    <s v="TECO"/>
    <x v="5"/>
    <x v="11"/>
    <x v="1"/>
    <s v="N"/>
    <s v="TRANS-DIST"/>
    <s v="-"/>
    <x v="0"/>
    <x v="1"/>
    <n v="1"/>
  </r>
  <r>
    <s v="TECO"/>
    <x v="0"/>
    <x v="37"/>
    <x v="0"/>
    <s v="N"/>
    <s v="TRANS-DIST_SEC"/>
    <s v="-"/>
    <x v="0"/>
    <x v="1"/>
    <n v="1"/>
  </r>
  <r>
    <s v="TECO"/>
    <x v="0"/>
    <x v="14"/>
    <x v="5"/>
    <s v="N"/>
    <s v="TRANS-DIST_SEC"/>
    <s v="-"/>
    <x v="0"/>
    <x v="1"/>
    <n v="1"/>
  </r>
  <r>
    <s v="TECO"/>
    <x v="0"/>
    <x v="12"/>
    <x v="3"/>
    <s v="N"/>
    <s v="TRANS-DIST_SEC"/>
    <s v="-"/>
    <x v="0"/>
    <x v="1"/>
    <n v="2"/>
  </r>
  <r>
    <s v="TECO"/>
    <x v="0"/>
    <x v="12"/>
    <x v="1"/>
    <s v="N"/>
    <s v="TRANS-DIST_SEC"/>
    <s v="-"/>
    <x v="0"/>
    <x v="1"/>
    <n v="1"/>
  </r>
  <r>
    <s v="TECO"/>
    <x v="5"/>
    <x v="4"/>
    <x v="1"/>
    <s v="N"/>
    <s v="TRANS-DIST_SEC"/>
    <n v="2002847"/>
    <x v="2"/>
    <x v="1"/>
    <n v="1"/>
  </r>
  <r>
    <s v="TECO"/>
    <x v="0"/>
    <x v="0"/>
    <x v="0"/>
    <s v="N"/>
    <m/>
    <s v="-"/>
    <x v="0"/>
    <x v="1"/>
    <n v="3"/>
  </r>
  <r>
    <s v="TECO"/>
    <x v="0"/>
    <x v="0"/>
    <x v="0"/>
    <m/>
    <m/>
    <s v="-"/>
    <x v="0"/>
    <x v="1"/>
    <n v="2"/>
  </r>
  <r>
    <s v="TECO"/>
    <x v="0"/>
    <x v="0"/>
    <x v="3"/>
    <s v="N"/>
    <m/>
    <s v="-"/>
    <x v="0"/>
    <x v="1"/>
    <n v="2"/>
  </r>
  <r>
    <s v="TECO"/>
    <x v="0"/>
    <x v="0"/>
    <x v="1"/>
    <s v="N"/>
    <m/>
    <s v="-"/>
    <x v="0"/>
    <x v="1"/>
    <n v="5"/>
  </r>
  <r>
    <s v="TECO"/>
    <x v="0"/>
    <x v="40"/>
    <x v="5"/>
    <s v="N"/>
    <m/>
    <s v="-"/>
    <x v="0"/>
    <x v="1"/>
    <n v="1"/>
  </r>
  <r>
    <s v="TECO"/>
    <x v="0"/>
    <x v="36"/>
    <x v="5"/>
    <s v="N"/>
    <m/>
    <s v="-"/>
    <x v="0"/>
    <x v="1"/>
    <n v="2"/>
  </r>
  <r>
    <s v="TECO"/>
    <x v="0"/>
    <x v="41"/>
    <x v="1"/>
    <s v="N"/>
    <m/>
    <s v="-"/>
    <x v="0"/>
    <x v="1"/>
    <n v="1"/>
  </r>
  <r>
    <s v="TECO"/>
    <x v="0"/>
    <x v="2"/>
    <x v="3"/>
    <s v="N"/>
    <m/>
    <s v="-"/>
    <x v="0"/>
    <x v="1"/>
    <n v="3"/>
  </r>
  <r>
    <s v="TECO"/>
    <x v="0"/>
    <x v="3"/>
    <x v="3"/>
    <s v="N"/>
    <m/>
    <s v="-"/>
    <x v="0"/>
    <x v="1"/>
    <n v="12"/>
  </r>
  <r>
    <s v="TECO"/>
    <x v="0"/>
    <x v="4"/>
    <x v="3"/>
    <s v="N"/>
    <m/>
    <s v="-"/>
    <x v="0"/>
    <x v="1"/>
    <n v="1"/>
  </r>
  <r>
    <s v="TECO"/>
    <x v="0"/>
    <x v="4"/>
    <x v="1"/>
    <s v="N"/>
    <m/>
    <s v="-"/>
    <x v="0"/>
    <x v="1"/>
    <n v="1"/>
  </r>
  <r>
    <s v="TECO"/>
    <x v="0"/>
    <x v="5"/>
    <x v="3"/>
    <s v="N"/>
    <m/>
    <s v="-"/>
    <x v="0"/>
    <x v="1"/>
    <n v="4"/>
  </r>
  <r>
    <s v="TECO"/>
    <x v="0"/>
    <x v="5"/>
    <x v="1"/>
    <s v="N"/>
    <m/>
    <s v="-"/>
    <x v="0"/>
    <x v="1"/>
    <n v="2"/>
  </r>
  <r>
    <s v="TECO"/>
    <x v="0"/>
    <x v="7"/>
    <x v="3"/>
    <s v="N"/>
    <m/>
    <s v="-"/>
    <x v="0"/>
    <x v="1"/>
    <n v="2"/>
  </r>
  <r>
    <s v="TECO"/>
    <x v="0"/>
    <x v="14"/>
    <x v="3"/>
    <s v="N"/>
    <m/>
    <s v="-"/>
    <x v="0"/>
    <x v="1"/>
    <n v="12"/>
  </r>
  <r>
    <s v="TECO"/>
    <x v="0"/>
    <x v="14"/>
    <x v="5"/>
    <s v="N"/>
    <m/>
    <s v="-"/>
    <x v="0"/>
    <x v="1"/>
    <n v="2"/>
  </r>
  <r>
    <s v="TECO"/>
    <x v="0"/>
    <x v="15"/>
    <x v="3"/>
    <s v="N"/>
    <m/>
    <s v="-"/>
    <x v="0"/>
    <x v="1"/>
    <n v="1"/>
  </r>
  <r>
    <s v="TECO"/>
    <x v="0"/>
    <x v="15"/>
    <x v="5"/>
    <s v="N"/>
    <m/>
    <s v="-"/>
    <x v="0"/>
    <x v="1"/>
    <n v="1"/>
  </r>
  <r>
    <s v="TECO"/>
    <x v="0"/>
    <x v="15"/>
    <x v="1"/>
    <s v="N"/>
    <m/>
    <s v="-"/>
    <x v="0"/>
    <x v="1"/>
    <n v="2"/>
  </r>
  <r>
    <s v="TECO"/>
    <x v="0"/>
    <x v="11"/>
    <x v="3"/>
    <s v="N"/>
    <m/>
    <s v="-"/>
    <x v="0"/>
    <x v="1"/>
    <n v="3"/>
  </r>
  <r>
    <s v="TECO"/>
    <x v="0"/>
    <x v="11"/>
    <x v="1"/>
    <s v="N"/>
    <m/>
    <s v="-"/>
    <x v="0"/>
    <x v="1"/>
    <n v="1"/>
  </r>
  <r>
    <s v="TECO"/>
    <x v="0"/>
    <x v="12"/>
    <x v="0"/>
    <s v="N"/>
    <m/>
    <s v="-"/>
    <x v="0"/>
    <x v="1"/>
    <n v="1"/>
  </r>
  <r>
    <s v="TECO"/>
    <x v="0"/>
    <x v="12"/>
    <x v="3"/>
    <s v="N"/>
    <m/>
    <s v="-"/>
    <x v="0"/>
    <x v="1"/>
    <n v="4"/>
  </r>
  <r>
    <s v="TECO"/>
    <x v="2"/>
    <x v="2"/>
    <x v="3"/>
    <s v="N"/>
    <m/>
    <s v="-"/>
    <x v="0"/>
    <x v="1"/>
    <n v="1"/>
  </r>
  <r>
    <s v="TECO"/>
    <x v="2"/>
    <x v="3"/>
    <x v="3"/>
    <s v="N"/>
    <m/>
    <m/>
    <x v="0"/>
    <x v="1"/>
    <n v="12"/>
  </r>
  <r>
    <s v="TECO"/>
    <x v="2"/>
    <x v="3"/>
    <x v="5"/>
    <s v="N"/>
    <m/>
    <s v="-"/>
    <x v="0"/>
    <x v="1"/>
    <n v="1"/>
  </r>
  <r>
    <s v="TECO"/>
    <x v="2"/>
    <x v="5"/>
    <x v="3"/>
    <s v="N"/>
    <m/>
    <s v="-"/>
    <x v="0"/>
    <x v="1"/>
    <n v="1"/>
  </r>
  <r>
    <s v="TECO"/>
    <x v="2"/>
    <x v="5"/>
    <x v="1"/>
    <s v="N"/>
    <m/>
    <s v="-"/>
    <x v="0"/>
    <x v="1"/>
    <n v="2"/>
  </r>
  <r>
    <s v="TECO"/>
    <x v="2"/>
    <x v="6"/>
    <x v="3"/>
    <s v="N"/>
    <m/>
    <n v="2002869"/>
    <x v="1"/>
    <x v="1"/>
    <n v="5"/>
  </r>
  <r>
    <s v="TECO"/>
    <x v="2"/>
    <x v="6"/>
    <x v="1"/>
    <s v="N"/>
    <m/>
    <n v="2002863"/>
    <x v="0"/>
    <x v="1"/>
    <n v="25"/>
  </r>
  <r>
    <s v="TECO"/>
    <x v="2"/>
    <x v="7"/>
    <x v="3"/>
    <s v="N"/>
    <m/>
    <s v="-"/>
    <x v="0"/>
    <x v="1"/>
    <n v="1"/>
  </r>
  <r>
    <s v="TECO"/>
    <x v="2"/>
    <x v="7"/>
    <x v="1"/>
    <s v="N"/>
    <m/>
    <n v="2002866"/>
    <x v="0"/>
    <x v="1"/>
    <n v="6"/>
  </r>
  <r>
    <s v="TECO"/>
    <x v="2"/>
    <x v="10"/>
    <x v="3"/>
    <s v="N"/>
    <m/>
    <s v="-"/>
    <x v="0"/>
    <x v="1"/>
    <n v="1"/>
  </r>
  <r>
    <s v="TECO"/>
    <x v="2"/>
    <x v="14"/>
    <x v="3"/>
    <s v="N"/>
    <m/>
    <s v="-"/>
    <x v="0"/>
    <x v="1"/>
    <n v="2"/>
  </r>
  <r>
    <s v="TECO"/>
    <x v="2"/>
    <x v="15"/>
    <x v="5"/>
    <s v="N"/>
    <m/>
    <s v="-"/>
    <x v="0"/>
    <x v="1"/>
    <n v="1"/>
  </r>
  <r>
    <s v="TECO"/>
    <x v="2"/>
    <x v="12"/>
    <x v="3"/>
    <s v="N"/>
    <m/>
    <s v="-"/>
    <x v="0"/>
    <x v="1"/>
    <n v="5"/>
  </r>
  <r>
    <s v="TECO"/>
    <x v="2"/>
    <x v="18"/>
    <x v="3"/>
    <s v="N"/>
    <m/>
    <s v="-"/>
    <x v="0"/>
    <x v="1"/>
    <n v="1"/>
  </r>
  <r>
    <s v="TECO"/>
    <x v="3"/>
    <x v="2"/>
    <x v="4"/>
    <s v="N"/>
    <m/>
    <s v="-"/>
    <x v="0"/>
    <x v="1"/>
    <n v="1"/>
  </r>
  <r>
    <s v="TECO"/>
    <x v="3"/>
    <x v="3"/>
    <x v="1"/>
    <s v="N"/>
    <m/>
    <s v="-"/>
    <x v="0"/>
    <x v="1"/>
    <n v="1"/>
  </r>
  <r>
    <s v="TECO"/>
    <x v="3"/>
    <x v="4"/>
    <x v="1"/>
    <s v="N"/>
    <m/>
    <n v="2002847"/>
    <x v="2"/>
    <x v="1"/>
    <n v="3"/>
  </r>
  <r>
    <s v="TECO"/>
    <x v="3"/>
    <x v="5"/>
    <x v="3"/>
    <s v="N"/>
    <m/>
    <n v="2002895"/>
    <x v="0"/>
    <x v="1"/>
    <n v="3"/>
  </r>
  <r>
    <s v="TECO"/>
    <x v="3"/>
    <x v="5"/>
    <x v="1"/>
    <s v="N"/>
    <m/>
    <n v="2002858"/>
    <x v="10"/>
    <x v="1"/>
    <n v="88"/>
  </r>
  <r>
    <s v="TECO"/>
    <x v="3"/>
    <x v="6"/>
    <x v="1"/>
    <s v="N"/>
    <m/>
    <n v="2002863"/>
    <x v="0"/>
    <x v="1"/>
    <n v="2"/>
  </r>
  <r>
    <s v="TECO"/>
    <x v="3"/>
    <x v="10"/>
    <x v="1"/>
    <s v="N"/>
    <m/>
    <s v="-"/>
    <x v="0"/>
    <x v="1"/>
    <n v="1"/>
  </r>
  <r>
    <s v="TECO"/>
    <x v="4"/>
    <x v="4"/>
    <x v="3"/>
    <s v="N"/>
    <m/>
    <s v="-"/>
    <x v="0"/>
    <x v="1"/>
    <n v="19"/>
  </r>
  <r>
    <s v="TECO"/>
    <x v="4"/>
    <x v="5"/>
    <x v="3"/>
    <s v="N"/>
    <m/>
    <m/>
    <x v="0"/>
    <x v="1"/>
    <n v="52"/>
  </r>
  <r>
    <s v="TECO"/>
    <x v="4"/>
    <x v="5"/>
    <x v="5"/>
    <s v="N"/>
    <m/>
    <s v="-"/>
    <x v="0"/>
    <x v="1"/>
    <n v="1"/>
  </r>
  <r>
    <s v="TECO"/>
    <x v="4"/>
    <x v="5"/>
    <x v="1"/>
    <s v="N"/>
    <m/>
    <n v="2002860"/>
    <x v="0"/>
    <x v="1"/>
    <n v="35"/>
  </r>
  <r>
    <s v="TECO"/>
    <x v="4"/>
    <x v="6"/>
    <x v="3"/>
    <s v="N"/>
    <m/>
    <s v="-"/>
    <x v="0"/>
    <x v="1"/>
    <n v="12"/>
  </r>
  <r>
    <s v="TECO"/>
    <x v="4"/>
    <x v="14"/>
    <x v="3"/>
    <s v="N"/>
    <m/>
    <s v="-"/>
    <x v="0"/>
    <x v="1"/>
    <n v="1"/>
  </r>
  <r>
    <s v="TECO"/>
    <x v="5"/>
    <x v="0"/>
    <x v="1"/>
    <s v="N"/>
    <m/>
    <s v="-"/>
    <x v="0"/>
    <x v="1"/>
    <n v="1"/>
  </r>
  <r>
    <s v="TECO"/>
    <x v="5"/>
    <x v="2"/>
    <x v="8"/>
    <s v="N"/>
    <m/>
    <s v="-"/>
    <x v="0"/>
    <x v="1"/>
    <n v="1"/>
  </r>
  <r>
    <s v="TECO"/>
    <x v="5"/>
    <x v="2"/>
    <x v="1"/>
    <s v="N"/>
    <m/>
    <n v="2002836"/>
    <x v="11"/>
    <x v="1"/>
    <n v="6"/>
  </r>
  <r>
    <s v="TECO"/>
    <x v="5"/>
    <x v="2"/>
    <x v="1"/>
    <m/>
    <m/>
    <n v="2002837"/>
    <x v="0"/>
    <x v="1"/>
    <n v="1"/>
  </r>
  <r>
    <s v="TECO"/>
    <x v="5"/>
    <x v="3"/>
    <x v="1"/>
    <s v="N"/>
    <m/>
    <n v="2002842"/>
    <x v="0"/>
    <x v="1"/>
    <n v="298"/>
  </r>
  <r>
    <s v="TECO"/>
    <x v="5"/>
    <x v="3"/>
    <x v="1"/>
    <m/>
    <m/>
    <n v="2002842"/>
    <x v="0"/>
    <x v="1"/>
    <n v="6"/>
  </r>
  <r>
    <s v="TECO"/>
    <x v="5"/>
    <x v="3"/>
    <x v="6"/>
    <m/>
    <m/>
    <n v="2002842"/>
    <x v="0"/>
    <x v="1"/>
    <n v="1"/>
  </r>
  <r>
    <s v="TECO"/>
    <x v="5"/>
    <x v="4"/>
    <x v="3"/>
    <s v="N"/>
    <m/>
    <n v="2002849"/>
    <x v="12"/>
    <x v="1"/>
    <n v="1"/>
  </r>
  <r>
    <s v="TECO"/>
    <x v="5"/>
    <x v="4"/>
    <x v="1"/>
    <s v="N"/>
    <m/>
    <n v="2002847"/>
    <x v="2"/>
    <x v="1"/>
    <n v="1171"/>
  </r>
  <r>
    <s v="TECO"/>
    <x v="5"/>
    <x v="5"/>
    <x v="3"/>
    <s v="N"/>
    <m/>
    <m/>
    <x v="0"/>
    <x v="1"/>
    <n v="1"/>
  </r>
  <r>
    <s v="TECO"/>
    <x v="5"/>
    <x v="5"/>
    <x v="1"/>
    <s v="N"/>
    <m/>
    <n v="2002859"/>
    <x v="5"/>
    <x v="1"/>
    <n v="494"/>
  </r>
  <r>
    <s v="TECO"/>
    <x v="5"/>
    <x v="6"/>
    <x v="1"/>
    <s v="N"/>
    <m/>
    <n v="2002863"/>
    <x v="0"/>
    <x v="1"/>
    <n v="2"/>
  </r>
  <r>
    <s v="TECO"/>
    <x v="5"/>
    <x v="7"/>
    <x v="1"/>
    <s v="N"/>
    <m/>
    <n v="2002866"/>
    <x v="0"/>
    <x v="1"/>
    <n v="1"/>
  </r>
  <r>
    <s v="TECO"/>
    <x v="6"/>
    <x v="2"/>
    <x v="1"/>
    <s v="N"/>
    <m/>
    <n v="2002836"/>
    <x v="11"/>
    <x v="1"/>
    <n v="1"/>
  </r>
  <r>
    <s v="TECO"/>
    <x v="6"/>
    <x v="4"/>
    <x v="1"/>
    <s v="N"/>
    <m/>
    <n v="2002847"/>
    <x v="2"/>
    <x v="1"/>
    <n v="1"/>
  </r>
  <r>
    <s v="TECO"/>
    <x v="7"/>
    <x v="2"/>
    <x v="1"/>
    <s v="N"/>
    <m/>
    <n v="2002836"/>
    <x v="11"/>
    <x v="1"/>
    <n v="581"/>
  </r>
  <r>
    <s v="TECO"/>
    <x v="7"/>
    <x v="2"/>
    <x v="1"/>
    <m/>
    <m/>
    <n v="2002836"/>
    <x v="11"/>
    <x v="1"/>
    <n v="3"/>
  </r>
  <r>
    <s v="TECO"/>
    <x v="7"/>
    <x v="3"/>
    <x v="1"/>
    <s v="N"/>
    <m/>
    <n v="2002843"/>
    <x v="0"/>
    <x v="1"/>
    <n v="127"/>
  </r>
  <r>
    <s v="TECO"/>
    <x v="7"/>
    <x v="3"/>
    <x v="1"/>
    <m/>
    <m/>
    <n v="2002843"/>
    <x v="0"/>
    <x v="1"/>
    <n v="6"/>
  </r>
  <r>
    <s v="TECO"/>
    <x v="7"/>
    <x v="34"/>
    <x v="1"/>
    <s v="N"/>
    <m/>
    <s v="-"/>
    <x v="0"/>
    <x v="1"/>
    <n v="1"/>
  </r>
  <r>
    <s v="TECO"/>
    <x v="7"/>
    <x v="4"/>
    <x v="1"/>
    <s v="N"/>
    <m/>
    <n v="2002847"/>
    <x v="2"/>
    <x v="1"/>
    <n v="6"/>
  </r>
  <r>
    <s v="TECO"/>
    <x v="7"/>
    <x v="5"/>
    <x v="1"/>
    <s v="N"/>
    <m/>
    <n v="2002859"/>
    <x v="5"/>
    <x v="1"/>
    <n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0D78E6-B0F5-450C-A249-52EAAEAE18EA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L1:R69" firstHeaderRow="1" firstDataRow="2" firstDataCol="4"/>
  <pivotFields count="10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1"/>
        <item x="2"/>
        <item x="3"/>
        <item x="4"/>
        <item x="5"/>
        <item x="6"/>
        <item x="7"/>
        <item x="0"/>
        <item x="8"/>
        <item x="9"/>
        <item x="10"/>
        <item x="11"/>
        <item x="12"/>
        <item x="13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2">
        <item x="20"/>
        <item x="1"/>
        <item x="21"/>
        <item x="19"/>
        <item x="22"/>
        <item x="23"/>
        <item x="24"/>
        <item x="25"/>
        <item x="16"/>
        <item x="26"/>
        <item x="27"/>
        <item x="28"/>
        <item x="2"/>
        <item x="29"/>
        <item x="30"/>
        <item x="31"/>
        <item x="3"/>
        <item x="32"/>
        <item x="33"/>
        <item x="4"/>
        <item x="5"/>
        <item x="6"/>
        <item x="13"/>
        <item x="7"/>
        <item x="9"/>
        <item x="10"/>
        <item x="14"/>
        <item x="15"/>
        <item x="11"/>
        <item x="12"/>
        <item x="18"/>
        <item x="17"/>
        <item x="0"/>
        <item x="8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h="1" x="0"/>
        <item x="8"/>
        <item x="2"/>
        <item x="3"/>
        <item x="9"/>
        <item x="7"/>
        <item x="4"/>
        <item x="5"/>
        <item x="1"/>
        <item h="1"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7">
        <item h="1" x="0"/>
        <item x="11"/>
        <item x="25"/>
        <item x="2"/>
        <item x="10"/>
        <item x="4"/>
        <item x="5"/>
        <item x="12"/>
        <item x="8"/>
        <item x="17"/>
        <item x="1"/>
        <item x="22"/>
        <item x="13"/>
        <item x="19"/>
        <item x="7"/>
        <item x="3"/>
        <item x="20"/>
        <item x="6"/>
        <item x="16"/>
        <item x="14"/>
        <item x="23"/>
        <item x="21"/>
        <item x="26"/>
        <item x="15"/>
        <item x="24"/>
        <item x="18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4">
        <item h="1" m="1" x="3"/>
        <item h="1" x="1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3"/>
    <field x="2"/>
    <field x="1"/>
    <field x="7"/>
  </rowFields>
  <rowItems count="67">
    <i>
      <x v="3"/>
      <x v="12"/>
      <x v="1"/>
      <x v="2"/>
    </i>
    <i r="1">
      <x v="19"/>
      <x v="3"/>
      <x v="7"/>
    </i>
    <i r="2">
      <x v="4"/>
      <x v="7"/>
    </i>
    <i r="2">
      <x v="8"/>
      <x v="12"/>
    </i>
    <i r="2">
      <x v="11"/>
      <x v="11"/>
    </i>
    <i r="1">
      <x v="20"/>
      <x v="2"/>
      <x v="4"/>
    </i>
    <i r="2">
      <x v="8"/>
      <x v="4"/>
    </i>
    <i r="3">
      <x v="12"/>
    </i>
    <i r="2">
      <x v="10"/>
      <x v="16"/>
    </i>
    <i r="1">
      <x v="21"/>
      <x v="1"/>
      <x v="10"/>
    </i>
    <i r="2">
      <x v="3"/>
      <x v="10"/>
    </i>
    <i r="2">
      <x v="4"/>
      <x v="10"/>
    </i>
    <i r="2">
      <x v="7"/>
      <x v="10"/>
    </i>
    <i r="2">
      <x v="8"/>
      <x v="23"/>
    </i>
    <i r="1">
      <x v="23"/>
      <x v="1"/>
      <x v="8"/>
    </i>
    <i r="2">
      <x v="8"/>
      <x v="25"/>
    </i>
    <i r="2">
      <x v="11"/>
      <x v="22"/>
    </i>
    <i r="1">
      <x v="24"/>
      <x v="8"/>
      <x v="24"/>
    </i>
    <i>
      <x v="4"/>
      <x v="20"/>
      <x v="9"/>
      <x v="13"/>
    </i>
    <i r="1">
      <x v="21"/>
      <x v="12"/>
      <x v="20"/>
    </i>
    <i>
      <x v="5"/>
      <x v="19"/>
      <x v="1"/>
      <x v="12"/>
    </i>
    <i r="1">
      <x v="20"/>
      <x v="1"/>
      <x v="15"/>
    </i>
    <i r="2">
      <x v="8"/>
      <x v="19"/>
    </i>
    <i r="1">
      <x v="21"/>
      <x v="1"/>
      <x v="17"/>
    </i>
    <i r="3">
      <x v="23"/>
    </i>
    <i r="2">
      <x v="8"/>
      <x v="18"/>
    </i>
    <i r="2">
      <x v="10"/>
      <x v="21"/>
    </i>
    <i r="1">
      <x v="22"/>
      <x v="1"/>
      <x v="26"/>
    </i>
    <i>
      <x v="8"/>
      <x v="12"/>
      <x v="2"/>
      <x v="1"/>
    </i>
    <i r="2">
      <x v="3"/>
      <x v="1"/>
    </i>
    <i r="2">
      <x v="4"/>
      <x v="1"/>
    </i>
    <i r="3">
      <x v="3"/>
    </i>
    <i r="2">
      <x v="5"/>
      <x v="1"/>
    </i>
    <i r="2">
      <x v="6"/>
      <x v="1"/>
    </i>
    <i r="1">
      <x v="16"/>
      <x v="4"/>
      <x v="1"/>
    </i>
    <i r="3">
      <x v="3"/>
    </i>
    <i r="2">
      <x v="6"/>
      <x v="3"/>
    </i>
    <i r="1">
      <x v="19"/>
      <x v="1"/>
      <x v="3"/>
    </i>
    <i r="2">
      <x v="2"/>
      <x v="3"/>
    </i>
    <i r="3">
      <x v="4"/>
    </i>
    <i r="2">
      <x v="3"/>
      <x v="3"/>
    </i>
    <i r="2">
      <x v="4"/>
      <x v="1"/>
    </i>
    <i r="3">
      <x v="3"/>
    </i>
    <i r="2">
      <x v="5"/>
      <x v="3"/>
    </i>
    <i r="2">
      <x v="6"/>
      <x v="3"/>
    </i>
    <i r="1">
      <x v="20"/>
      <x v="1"/>
      <x v="4"/>
    </i>
    <i r="3">
      <x v="5"/>
    </i>
    <i r="3">
      <x v="6"/>
    </i>
    <i r="3">
      <x v="8"/>
    </i>
    <i r="2">
      <x v="2"/>
      <x v="4"/>
    </i>
    <i r="3">
      <x v="6"/>
    </i>
    <i r="2">
      <x v="3"/>
      <x v="3"/>
    </i>
    <i r="3">
      <x v="6"/>
    </i>
    <i r="2">
      <x v="4"/>
      <x v="3"/>
    </i>
    <i r="3">
      <x v="4"/>
    </i>
    <i r="3">
      <x v="6"/>
    </i>
    <i r="2">
      <x v="5"/>
      <x v="6"/>
    </i>
    <i r="2">
      <x v="6"/>
      <x v="6"/>
    </i>
    <i r="2">
      <x v="8"/>
      <x v="19"/>
    </i>
    <i r="1">
      <x v="21"/>
      <x v="1"/>
      <x v="5"/>
    </i>
    <i r="3">
      <x v="6"/>
    </i>
    <i r="3">
      <x v="8"/>
    </i>
    <i r="3">
      <x v="14"/>
    </i>
    <i r="2">
      <x v="8"/>
      <x v="9"/>
    </i>
    <i r="1">
      <x v="23"/>
      <x v="1"/>
      <x v="8"/>
    </i>
    <i r="1">
      <x v="24"/>
      <x v="1"/>
      <x v="14"/>
    </i>
    <i t="grand">
      <x/>
    </i>
  </rowItems>
  <colFields count="1">
    <field x="8"/>
  </colFields>
  <colItems count="3">
    <i>
      <x v="2"/>
    </i>
    <i>
      <x v="3"/>
    </i>
    <i t="grand">
      <x/>
    </i>
  </colItems>
  <dataFields count="1">
    <dataField name="Sum of Count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A48BA4-1C27-44B0-9FCB-164FDD4D2B8D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H1:L71" firstHeaderRow="1" firstDataRow="2" firstDataCol="3"/>
  <pivotFields count="6">
    <pivotField axis="axisRow" compact="0" outline="0" showAll="0" defaultSubtotal="0">
      <items count="7">
        <item h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x="13"/>
        <item x="0"/>
        <item x="14"/>
        <item x="1"/>
        <item x="8"/>
        <item x="7"/>
        <item x="2"/>
        <item x="3"/>
        <item x="9"/>
        <item x="10"/>
        <item x="11"/>
        <item x="4"/>
        <item x="15"/>
        <item x="12"/>
        <item x="6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39">
        <item x="21"/>
        <item x="2"/>
        <item x="3"/>
        <item x="4"/>
        <item x="5"/>
        <item x="6"/>
        <item x="28"/>
        <item x="7"/>
        <item x="8"/>
        <item x="29"/>
        <item x="9"/>
        <item x="10"/>
        <item x="38"/>
        <item x="34"/>
        <item x="11"/>
        <item x="12"/>
        <item x="13"/>
        <item x="14"/>
        <item x="15"/>
        <item x="22"/>
        <item x="0"/>
        <item x="16"/>
        <item x="17"/>
        <item x="18"/>
        <item x="25"/>
        <item x="33"/>
        <item x="30"/>
        <item x="35"/>
        <item x="23"/>
        <item x="26"/>
        <item x="24"/>
        <item x="36"/>
        <item x="27"/>
        <item x="31"/>
        <item x="32"/>
        <item x="37"/>
        <item x="19"/>
        <item x="1"/>
        <item x="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2">
        <item x="0"/>
        <item h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">
        <item h="1" x="1"/>
        <item x="5"/>
        <item x="4"/>
        <item x="0"/>
        <item x="6"/>
        <item x="10"/>
        <item x="8"/>
        <item x="7"/>
        <item x="9"/>
        <item x="11"/>
        <item x="3"/>
        <item x="12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0"/>
    <field x="1"/>
    <field x="5"/>
  </rowFields>
  <rowItems count="69">
    <i>
      <x v="1"/>
      <x v="1"/>
      <x v="3"/>
    </i>
    <i r="1">
      <x v="3"/>
      <x v="2"/>
    </i>
    <i r="2">
      <x v="3"/>
    </i>
    <i r="2">
      <x v="10"/>
    </i>
    <i r="2">
      <x v="12"/>
    </i>
    <i r="1">
      <x v="6"/>
      <x v="2"/>
    </i>
    <i r="2">
      <x v="3"/>
    </i>
    <i r="2">
      <x v="10"/>
    </i>
    <i r="2">
      <x v="12"/>
    </i>
    <i r="1">
      <x v="7"/>
      <x v="2"/>
    </i>
    <i r="2">
      <x v="10"/>
    </i>
    <i r="1">
      <x v="11"/>
      <x v="2"/>
    </i>
    <i r="2">
      <x v="3"/>
    </i>
    <i r="2">
      <x v="10"/>
    </i>
    <i r="2">
      <x v="12"/>
    </i>
    <i>
      <x v="2"/>
      <x v="1"/>
      <x v="10"/>
    </i>
    <i r="1">
      <x v="3"/>
      <x v="3"/>
    </i>
    <i>
      <x v="3"/>
      <x v="3"/>
      <x v="3"/>
    </i>
    <i r="1">
      <x v="6"/>
      <x v="3"/>
    </i>
    <i r="2">
      <x v="10"/>
    </i>
    <i r="2">
      <x v="12"/>
    </i>
    <i r="1">
      <x v="7"/>
      <x v="2"/>
    </i>
    <i r="2">
      <x v="3"/>
    </i>
    <i r="2">
      <x v="10"/>
    </i>
    <i r="2">
      <x v="12"/>
    </i>
    <i r="1">
      <x v="11"/>
      <x v="2"/>
    </i>
    <i r="1">
      <x v="14"/>
      <x v="2"/>
    </i>
    <i r="2">
      <x v="3"/>
    </i>
    <i r="2">
      <x v="10"/>
    </i>
    <i r="2">
      <x v="12"/>
    </i>
    <i>
      <x v="4"/>
      <x v="1"/>
      <x v="2"/>
    </i>
    <i r="2">
      <x v="3"/>
    </i>
    <i r="2">
      <x v="10"/>
    </i>
    <i r="2">
      <x v="12"/>
    </i>
    <i r="1">
      <x v="3"/>
      <x v="3"/>
    </i>
    <i r="1">
      <x v="5"/>
      <x v="3"/>
    </i>
    <i r="2">
      <x v="12"/>
    </i>
    <i r="1">
      <x v="6"/>
      <x v="3"/>
    </i>
    <i r="2">
      <x v="10"/>
    </i>
    <i>
      <x v="5"/>
      <x v="3"/>
      <x v="2"/>
    </i>
    <i r="2">
      <x v="3"/>
    </i>
    <i r="2">
      <x v="10"/>
    </i>
    <i r="1">
      <x v="4"/>
      <x v="3"/>
    </i>
    <i r="2">
      <x v="10"/>
    </i>
    <i r="2">
      <x v="12"/>
    </i>
    <i r="1">
      <x v="5"/>
      <x v="2"/>
    </i>
    <i r="2">
      <x v="3"/>
    </i>
    <i r="2">
      <x v="10"/>
    </i>
    <i r="1">
      <x v="6"/>
      <x v="2"/>
    </i>
    <i r="2">
      <x v="3"/>
    </i>
    <i r="2">
      <x v="10"/>
    </i>
    <i r="2">
      <x v="12"/>
    </i>
    <i r="1">
      <x v="8"/>
      <x v="3"/>
    </i>
    <i r="2">
      <x v="10"/>
    </i>
    <i r="1">
      <x v="9"/>
      <x v="2"/>
    </i>
    <i r="2">
      <x v="3"/>
    </i>
    <i r="2">
      <x v="10"/>
    </i>
    <i r="2">
      <x v="12"/>
    </i>
    <i r="1">
      <x v="10"/>
      <x v="3"/>
    </i>
    <i r="2">
      <x v="10"/>
    </i>
    <i r="1">
      <x v="11"/>
      <x v="2"/>
    </i>
    <i r="2">
      <x v="3"/>
    </i>
    <i r="2">
      <x v="10"/>
    </i>
    <i r="2">
      <x v="12"/>
    </i>
    <i r="1">
      <x v="13"/>
      <x v="3"/>
    </i>
    <i r="2">
      <x v="10"/>
    </i>
    <i r="2">
      <x v="12"/>
    </i>
    <i>
      <x v="6"/>
      <x v="8"/>
      <x v="10"/>
    </i>
    <i t="grand">
      <x/>
    </i>
  </rowItems>
  <colFields count="1">
    <field x="4"/>
  </colFields>
  <colItems count="2">
    <i>
      <x/>
    </i>
    <i t="grand">
      <x/>
    </i>
  </colItems>
  <dataFields count="1">
    <dataField name="Sum of Length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234B3D-5F63-4522-AE83-2D1AF70DB2B5}" name="PivotTable2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M1:Q108" firstHeaderRow="1" firstDataRow="1" firstDataCol="4"/>
  <pivotFields count="11"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x="0"/>
        <item x="1"/>
        <item x="4"/>
        <item x="5"/>
        <item h="1"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4">
        <item x="0"/>
        <item x="18"/>
        <item x="16"/>
        <item x="1"/>
        <item x="2"/>
        <item x="3"/>
        <item x="11"/>
        <item x="13"/>
        <item x="4"/>
        <item x="12"/>
        <item x="14"/>
        <item x="25"/>
        <item x="26"/>
        <item x="15"/>
        <item x="5"/>
        <item x="27"/>
        <item x="17"/>
        <item x="32"/>
        <item x="20"/>
        <item x="21"/>
        <item x="19"/>
        <item x="28"/>
        <item x="22"/>
        <item x="23"/>
        <item x="24"/>
        <item x="6"/>
        <item x="29"/>
        <item x="30"/>
        <item x="33"/>
        <item x="10"/>
        <item x="31"/>
        <item x="7"/>
        <item x="8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">
        <item x="4"/>
        <item x="0"/>
        <item x="3"/>
        <item x="1"/>
        <item x="6"/>
        <item x="8"/>
        <item x="5"/>
        <item x="2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43">
        <item h="1" x="0"/>
        <item x="3"/>
        <item x="4"/>
        <item x="5"/>
        <item x="2"/>
        <item x="10"/>
        <item x="6"/>
        <item x="7"/>
        <item x="1"/>
        <item x="14"/>
        <item x="9"/>
        <item x="16"/>
        <item x="13"/>
        <item x="15"/>
        <item x="8"/>
        <item x="11"/>
        <item x="18"/>
        <item x="17"/>
        <item x="31"/>
        <item x="30"/>
        <item x="20"/>
        <item x="21"/>
        <item x="32"/>
        <item x="35"/>
        <item x="22"/>
        <item x="19"/>
        <item x="12"/>
        <item x="23"/>
        <item x="33"/>
        <item x="24"/>
        <item x="25"/>
        <item x="34"/>
        <item x="37"/>
        <item x="38"/>
        <item x="28"/>
        <item x="27"/>
        <item x="29"/>
        <item x="26"/>
        <item x="36"/>
        <item x="40"/>
        <item x="39"/>
        <item x="41"/>
        <item x="4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0"/>
    <field x="3"/>
    <field x="6"/>
    <field x="8"/>
  </rowFields>
  <rowItems count="107">
    <i>
      <x v="1"/>
      <x v="3"/>
      <x v="3"/>
      <x v="1"/>
    </i>
    <i r="3">
      <x v="2"/>
    </i>
    <i r="3">
      <x v="3"/>
    </i>
    <i r="3">
      <x v="8"/>
    </i>
    <i r="1">
      <x v="4"/>
      <x v="3"/>
      <x v="2"/>
    </i>
    <i r="3">
      <x v="3"/>
    </i>
    <i r="3">
      <x v="4"/>
    </i>
    <i r="1">
      <x v="5"/>
      <x v="2"/>
      <x v="3"/>
    </i>
    <i r="2">
      <x v="3"/>
      <x v="3"/>
    </i>
    <i r="3">
      <x v="6"/>
    </i>
    <i r="3">
      <x v="7"/>
    </i>
    <i r="3">
      <x v="8"/>
    </i>
    <i r="3">
      <x v="12"/>
    </i>
    <i r="3">
      <x v="13"/>
    </i>
    <i r="3">
      <x v="15"/>
    </i>
    <i r="1">
      <x v="6"/>
      <x v="3"/>
      <x v="3"/>
    </i>
    <i r="3">
      <x v="4"/>
    </i>
    <i r="2">
      <x v="6"/>
      <x v="4"/>
    </i>
    <i r="1">
      <x v="7"/>
      <x v="3"/>
      <x v="12"/>
    </i>
    <i r="3">
      <x v="15"/>
    </i>
    <i r="1">
      <x v="8"/>
      <x v="2"/>
      <x v="9"/>
    </i>
    <i r="2">
      <x v="3"/>
      <x v="4"/>
    </i>
    <i r="3">
      <x v="6"/>
    </i>
    <i r="3">
      <x v="7"/>
    </i>
    <i r="3">
      <x v="9"/>
    </i>
    <i r="3">
      <x v="10"/>
    </i>
    <i r="3">
      <x v="13"/>
    </i>
    <i r="2">
      <x v="4"/>
      <x v="5"/>
    </i>
    <i r="1">
      <x v="9"/>
      <x v="2"/>
      <x v="19"/>
    </i>
    <i r="3">
      <x v="20"/>
    </i>
    <i r="2">
      <x v="3"/>
      <x v="1"/>
    </i>
    <i r="3">
      <x v="3"/>
    </i>
    <i r="3">
      <x v="7"/>
    </i>
    <i r="3">
      <x v="11"/>
    </i>
    <i r="3">
      <x v="19"/>
    </i>
    <i r="3">
      <x v="20"/>
    </i>
    <i r="2">
      <x v="6"/>
      <x v="18"/>
    </i>
    <i r="3">
      <x v="19"/>
    </i>
    <i r="3">
      <x v="20"/>
    </i>
    <i r="1">
      <x v="10"/>
      <x v="3"/>
      <x v="3"/>
    </i>
    <i r="3">
      <x v="6"/>
    </i>
    <i r="3">
      <x v="7"/>
    </i>
    <i r="3">
      <x v="8"/>
    </i>
    <i r="3">
      <x v="13"/>
    </i>
    <i r="1">
      <x v="12"/>
      <x v="2"/>
      <x v="21"/>
    </i>
    <i r="3">
      <x v="22"/>
    </i>
    <i r="2">
      <x v="3"/>
      <x v="21"/>
    </i>
    <i r="3">
      <x v="22"/>
    </i>
    <i r="2">
      <x v="4"/>
      <x v="22"/>
    </i>
    <i r="2">
      <x v="6"/>
      <x v="21"/>
    </i>
    <i r="3">
      <x v="22"/>
    </i>
    <i r="1">
      <x v="13"/>
      <x v="3"/>
      <x v="2"/>
    </i>
    <i r="3">
      <x v="8"/>
    </i>
    <i r="3">
      <x v="10"/>
    </i>
    <i r="3">
      <x v="12"/>
    </i>
    <i r="3">
      <x v="17"/>
    </i>
    <i r="1">
      <x v="15"/>
      <x v="2"/>
      <x v="21"/>
    </i>
    <i r="3">
      <x v="24"/>
    </i>
    <i r="2">
      <x v="3"/>
      <x v="24"/>
    </i>
    <i r="1">
      <x v="16"/>
      <x v="3"/>
      <x v="10"/>
    </i>
    <i r="3">
      <x v="16"/>
    </i>
    <i r="3">
      <x v="17"/>
    </i>
    <i r="1">
      <x v="17"/>
      <x v="2"/>
      <x v="27"/>
    </i>
    <i r="3">
      <x v="28"/>
    </i>
    <i r="2">
      <x v="3"/>
      <x v="25"/>
    </i>
    <i r="3">
      <x v="27"/>
    </i>
    <i r="3">
      <x v="28"/>
    </i>
    <i r="2">
      <x v="4"/>
      <x v="28"/>
    </i>
    <i r="2">
      <x v="6"/>
      <x v="27"/>
    </i>
    <i r="3">
      <x v="28"/>
    </i>
    <i r="3">
      <x v="31"/>
    </i>
    <i r="1">
      <x v="18"/>
      <x v="3"/>
      <x v="3"/>
    </i>
    <i r="1">
      <x v="19"/>
      <x v="2"/>
      <x v="26"/>
    </i>
    <i r="3">
      <x v="29"/>
    </i>
    <i r="3">
      <x v="30"/>
    </i>
    <i r="2">
      <x v="3"/>
      <x v="13"/>
    </i>
    <i r="3">
      <x v="26"/>
    </i>
    <i r="3">
      <x v="29"/>
    </i>
    <i r="2">
      <x v="4"/>
      <x v="26"/>
    </i>
    <i r="2">
      <x v="6"/>
      <x v="21"/>
    </i>
    <i r="3">
      <x v="23"/>
    </i>
    <i r="3">
      <x v="26"/>
    </i>
    <i r="3">
      <x v="28"/>
    </i>
    <i r="3">
      <x v="29"/>
    </i>
    <i r="1">
      <x v="21"/>
      <x v="2"/>
      <x v="35"/>
    </i>
    <i r="3">
      <x v="37"/>
    </i>
    <i r="3">
      <x v="38"/>
    </i>
    <i r="2">
      <x v="3"/>
      <x v="37"/>
    </i>
    <i r="3">
      <x v="38"/>
    </i>
    <i r="2">
      <x v="6"/>
      <x v="26"/>
    </i>
    <i r="3">
      <x v="32"/>
    </i>
    <i r="3">
      <x v="37"/>
    </i>
    <i r="3">
      <x v="38"/>
    </i>
    <i r="1">
      <x v="23"/>
      <x v="2"/>
      <x v="34"/>
    </i>
    <i r="3">
      <x v="35"/>
    </i>
    <i r="3">
      <x v="36"/>
    </i>
    <i r="2">
      <x v="6"/>
      <x v="32"/>
    </i>
    <i r="3">
      <x v="33"/>
    </i>
    <i r="3">
      <x v="34"/>
    </i>
    <i r="1">
      <x v="25"/>
      <x v="2"/>
      <x v="40"/>
    </i>
    <i r="2">
      <x v="3"/>
      <x v="40"/>
    </i>
    <i r="2">
      <x v="6"/>
      <x v="39"/>
    </i>
    <i r="3">
      <x v="40"/>
    </i>
    <i r="1">
      <x v="26"/>
      <x v="6"/>
      <x v="32"/>
    </i>
    <i r="3">
      <x v="41"/>
    </i>
    <i r="3">
      <x v="42"/>
    </i>
    <i t="grand">
      <x/>
    </i>
  </rowItems>
  <colItems count="1">
    <i/>
  </colItems>
  <dataFields count="1">
    <dataField name="Sum of Count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0044B9-A075-4AE9-A241-39DF2B248369}" name="PivotTable7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J9:L16" firstHeaderRow="1" firstDataRow="1" firstDataCol="2" rowPageCount="2" colPageCount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7">
        <item x="0"/>
        <item x="1"/>
        <item x="5"/>
        <item x="2"/>
        <item x="3"/>
        <item x="4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13">
        <item x="7"/>
        <item x="0"/>
        <item x="1"/>
        <item x="11"/>
        <item x="2"/>
        <item x="3"/>
        <item x="5"/>
        <item x="4"/>
        <item x="9"/>
        <item x="8"/>
        <item x="10"/>
        <item x="6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1">
        <item x="79"/>
        <item x="80"/>
        <item x="57"/>
        <item x="132"/>
        <item x="58"/>
        <item x="133"/>
        <item x="0"/>
        <item x="107"/>
        <item x="1"/>
        <item x="108"/>
        <item x="2"/>
        <item x="3"/>
        <item x="4"/>
        <item x="109"/>
        <item x="5"/>
        <item x="40"/>
        <item x="19"/>
        <item x="116"/>
        <item x="41"/>
        <item x="127"/>
        <item x="42"/>
        <item x="20"/>
        <item x="117"/>
        <item x="21"/>
        <item x="22"/>
        <item x="6"/>
        <item x="110"/>
        <item x="59"/>
        <item x="60"/>
        <item x="61"/>
        <item x="43"/>
        <item x="44"/>
        <item x="62"/>
        <item x="134"/>
        <item x="63"/>
        <item x="135"/>
        <item x="64"/>
        <item x="136"/>
        <item x="23"/>
        <item x="118"/>
        <item x="45"/>
        <item x="24"/>
        <item x="119"/>
        <item x="46"/>
        <item x="128"/>
        <item x="47"/>
        <item x="25"/>
        <item x="120"/>
        <item x="81"/>
        <item x="48"/>
        <item x="49"/>
        <item x="26"/>
        <item x="82"/>
        <item x="7"/>
        <item x="111"/>
        <item x="8"/>
        <item x="9"/>
        <item x="27"/>
        <item x="121"/>
        <item x="28"/>
        <item x="83"/>
        <item x="29"/>
        <item x="122"/>
        <item x="84"/>
        <item x="85"/>
        <item x="74"/>
        <item x="50"/>
        <item x="129"/>
        <item x="51"/>
        <item x="30"/>
        <item x="123"/>
        <item x="31"/>
        <item x="86"/>
        <item x="87"/>
        <item x="89"/>
        <item x="88"/>
        <item x="75"/>
        <item x="76"/>
        <item x="65"/>
        <item x="66"/>
        <item x="67"/>
        <item x="52"/>
        <item x="90"/>
        <item x="91"/>
        <item x="92"/>
        <item x="32"/>
        <item x="33"/>
        <item x="124"/>
        <item x="77"/>
        <item x="78"/>
        <item x="10"/>
        <item x="112"/>
        <item x="11"/>
        <item x="113"/>
        <item x="12"/>
        <item x="114"/>
        <item x="13"/>
        <item x="68"/>
        <item x="137"/>
        <item x="69"/>
        <item x="138"/>
        <item x="70"/>
        <item x="139"/>
        <item x="93"/>
        <item x="34"/>
        <item x="14"/>
        <item x="15"/>
        <item x="125"/>
        <item x="35"/>
        <item x="53"/>
        <item x="130"/>
        <item x="54"/>
        <item x="36"/>
        <item x="37"/>
        <item x="55"/>
        <item x="131"/>
        <item x="16"/>
        <item x="17"/>
        <item x="115"/>
        <item x="38"/>
        <item x="126"/>
        <item x="18"/>
        <item x="39"/>
        <item x="56"/>
        <item x="94"/>
        <item x="95"/>
        <item x="96"/>
        <item x="97"/>
        <item x="71"/>
        <item x="98"/>
        <item x="99"/>
        <item x="72"/>
        <item x="100"/>
        <item x="101"/>
        <item x="102"/>
        <item x="73"/>
        <item x="103"/>
        <item x="104"/>
        <item x="105"/>
        <item x="106"/>
        <item x="1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2">
        <item x="81"/>
        <item x="74"/>
        <item x="8"/>
        <item x="11"/>
        <item x="114"/>
        <item x="15"/>
        <item x="68"/>
        <item x="138"/>
        <item x="82"/>
        <item x="99"/>
        <item x="108"/>
        <item x="110"/>
        <item x="140"/>
        <item x="139"/>
        <item x="135"/>
        <item x="137"/>
        <item x="5"/>
        <item x="13"/>
        <item x="70"/>
        <item x="69"/>
        <item x="57"/>
        <item x="73"/>
        <item x="64"/>
        <item x="9"/>
        <item x="136"/>
        <item x="72"/>
        <item x="0"/>
        <item x="3"/>
        <item x="2"/>
        <item x="4"/>
        <item x="62"/>
        <item x="63"/>
        <item x="58"/>
        <item x="134"/>
        <item x="133"/>
        <item x="100"/>
        <item x="95"/>
        <item x="107"/>
        <item x="105"/>
        <item x="101"/>
        <item x="98"/>
        <item x="97"/>
        <item x="89"/>
        <item x="86"/>
        <item x="96"/>
        <item x="91"/>
        <item x="104"/>
        <item x="106"/>
        <item x="79"/>
        <item x="83"/>
        <item x="94"/>
        <item x="78"/>
        <item x="102"/>
        <item x="88"/>
        <item x="87"/>
        <item x="90"/>
        <item x="85"/>
        <item x="84"/>
        <item x="92"/>
        <item x="93"/>
        <item x="103"/>
        <item x="75"/>
        <item x="77"/>
        <item x="76"/>
        <item x="80"/>
        <item x="18"/>
        <item x="60"/>
        <item x="59"/>
        <item x="61"/>
        <item x="67"/>
        <item x="65"/>
        <item x="66"/>
        <item x="14"/>
        <item x="17"/>
        <item x="1"/>
        <item x="6"/>
        <item x="7"/>
        <item x="10"/>
        <item x="12"/>
        <item x="16"/>
        <item x="42"/>
        <item x="41"/>
        <item x="45"/>
        <item x="47"/>
        <item x="55"/>
        <item x="56"/>
        <item x="46"/>
        <item x="50"/>
        <item x="53"/>
        <item x="44"/>
        <item x="43"/>
        <item x="48"/>
        <item x="52"/>
        <item x="49"/>
        <item x="51"/>
        <item x="54"/>
        <item x="40"/>
        <item x="128"/>
        <item x="132"/>
        <item x="129"/>
        <item x="130"/>
        <item x="131"/>
        <item x="116"/>
        <item x="109"/>
        <item x="111"/>
        <item x="112"/>
        <item x="113"/>
        <item x="115"/>
        <item x="118"/>
        <item x="29"/>
        <item x="34"/>
        <item x="39"/>
        <item x="19"/>
        <item x="20"/>
        <item x="21"/>
        <item x="22"/>
        <item x="23"/>
        <item x="26"/>
        <item x="30"/>
        <item x="24"/>
        <item x="27"/>
        <item x="25"/>
        <item x="31"/>
        <item x="28"/>
        <item x="33"/>
        <item x="32"/>
        <item x="35"/>
        <item x="37"/>
        <item x="36"/>
        <item x="38"/>
        <item x="123"/>
        <item x="117"/>
        <item x="119"/>
        <item x="124"/>
        <item x="120"/>
        <item x="122"/>
        <item x="121"/>
        <item x="125"/>
        <item x="127"/>
        <item x="126"/>
        <item x="71"/>
        <item x="1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4"/>
  </rowFields>
  <rowItems count="7">
    <i>
      <x v="65"/>
      <x v="1"/>
    </i>
    <i r="1">
      <x v="61"/>
    </i>
    <i>
      <x v="76"/>
      <x v="63"/>
    </i>
    <i>
      <x v="77"/>
      <x v="62"/>
    </i>
    <i>
      <x v="88"/>
      <x v="51"/>
    </i>
    <i>
      <x v="89"/>
      <x v="48"/>
    </i>
    <i t="grand">
      <x/>
    </i>
  </rowItems>
  <colItems count="1">
    <i/>
  </colItems>
  <pageFields count="2">
    <pageField fld="1" item="4" hier="-1"/>
    <pageField fld="2" item="8" hier="-1"/>
  </pageFields>
  <dataFields count="1">
    <dataField name="Sum of Count of Billing Items" fld="6" baseField="3" baseItem="65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46450C-9FBA-4EED-B55E-5377E499E10E}" name="PivotTable8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K3:L448" firstHeaderRow="1" firstDataRow="1" firstDataCol="1" rowPageCount="1" colPageCount="1"/>
  <pivotFields count="9">
    <pivotField showAll="0"/>
    <pivotField axis="axisRow" showAll="0">
      <items count="13">
        <item x="0"/>
        <item x="9"/>
        <item x="10"/>
        <item x="11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axis="axisPage" showAll="0">
      <items count="7">
        <item x="0"/>
        <item x="1"/>
        <item x="5"/>
        <item x="2"/>
        <item x="3"/>
        <item x="4"/>
        <item t="default"/>
      </items>
    </pivotField>
    <pivotField axis="axisRow" showAll="0">
      <items count="13">
        <item x="7"/>
        <item x="0"/>
        <item x="1"/>
        <item x="11"/>
        <item x="2"/>
        <item x="3"/>
        <item x="5"/>
        <item x="4"/>
        <item x="9"/>
        <item x="8"/>
        <item x="10"/>
        <item x="6"/>
        <item t="default"/>
      </items>
    </pivotField>
    <pivotField showAll="0">
      <items count="141">
        <item x="79"/>
        <item x="80"/>
        <item x="57"/>
        <item x="130"/>
        <item x="58"/>
        <item x="131"/>
        <item x="0"/>
        <item x="107"/>
        <item x="1"/>
        <item x="108"/>
        <item x="2"/>
        <item x="3"/>
        <item x="4"/>
        <item x="109"/>
        <item x="5"/>
        <item x="40"/>
        <item x="19"/>
        <item x="116"/>
        <item x="41"/>
        <item x="125"/>
        <item x="42"/>
        <item x="20"/>
        <item x="138"/>
        <item x="21"/>
        <item x="22"/>
        <item x="6"/>
        <item x="110"/>
        <item x="59"/>
        <item x="60"/>
        <item x="61"/>
        <item x="43"/>
        <item x="44"/>
        <item x="62"/>
        <item x="132"/>
        <item x="63"/>
        <item x="133"/>
        <item x="64"/>
        <item x="134"/>
        <item x="23"/>
        <item x="117"/>
        <item x="45"/>
        <item x="24"/>
        <item x="118"/>
        <item x="46"/>
        <item x="126"/>
        <item x="47"/>
        <item x="25"/>
        <item x="119"/>
        <item x="81"/>
        <item x="48"/>
        <item x="49"/>
        <item x="26"/>
        <item x="82"/>
        <item x="7"/>
        <item x="111"/>
        <item x="8"/>
        <item x="9"/>
        <item x="27"/>
        <item x="120"/>
        <item x="28"/>
        <item x="83"/>
        <item x="29"/>
        <item x="121"/>
        <item x="84"/>
        <item x="85"/>
        <item x="74"/>
        <item x="50"/>
        <item x="127"/>
        <item x="51"/>
        <item x="30"/>
        <item x="122"/>
        <item x="31"/>
        <item x="86"/>
        <item x="87"/>
        <item x="89"/>
        <item x="88"/>
        <item x="75"/>
        <item x="76"/>
        <item x="65"/>
        <item x="66"/>
        <item x="67"/>
        <item x="52"/>
        <item x="90"/>
        <item x="91"/>
        <item x="92"/>
        <item x="32"/>
        <item x="33"/>
        <item x="123"/>
        <item x="77"/>
        <item x="78"/>
        <item x="10"/>
        <item x="112"/>
        <item x="11"/>
        <item x="113"/>
        <item x="12"/>
        <item x="114"/>
        <item x="13"/>
        <item x="68"/>
        <item x="139"/>
        <item x="69"/>
        <item x="135"/>
        <item x="70"/>
        <item x="136"/>
        <item x="93"/>
        <item x="34"/>
        <item x="14"/>
        <item x="15"/>
        <item x="137"/>
        <item x="35"/>
        <item x="53"/>
        <item x="128"/>
        <item x="54"/>
        <item x="36"/>
        <item x="37"/>
        <item x="55"/>
        <item x="129"/>
        <item x="16"/>
        <item x="17"/>
        <item x="115"/>
        <item x="38"/>
        <item x="124"/>
        <item x="18"/>
        <item x="39"/>
        <item x="56"/>
        <item x="94"/>
        <item x="95"/>
        <item x="96"/>
        <item x="97"/>
        <item x="71"/>
        <item x="98"/>
        <item x="99"/>
        <item x="72"/>
        <item x="100"/>
        <item x="101"/>
        <item x="102"/>
        <item x="73"/>
        <item x="103"/>
        <item x="104"/>
        <item x="105"/>
        <item x="106"/>
        <item t="default"/>
      </items>
    </pivotField>
    <pivotField axis="axisRow" showAll="0">
      <items count="142">
        <item x="81"/>
        <item x="74"/>
        <item x="8"/>
        <item x="11"/>
        <item x="114"/>
        <item x="15"/>
        <item x="68"/>
        <item x="140"/>
        <item x="82"/>
        <item x="99"/>
        <item x="108"/>
        <item x="110"/>
        <item x="137"/>
        <item x="136"/>
        <item x="133"/>
        <item x="135"/>
        <item x="5"/>
        <item x="13"/>
        <item x="70"/>
        <item x="69"/>
        <item x="57"/>
        <item x="73"/>
        <item x="64"/>
        <item x="9"/>
        <item x="134"/>
        <item x="72"/>
        <item x="0"/>
        <item x="3"/>
        <item x="2"/>
        <item x="4"/>
        <item x="62"/>
        <item x="63"/>
        <item x="58"/>
        <item x="132"/>
        <item x="131"/>
        <item x="100"/>
        <item x="95"/>
        <item x="107"/>
        <item x="105"/>
        <item x="101"/>
        <item x="98"/>
        <item x="97"/>
        <item x="89"/>
        <item x="86"/>
        <item x="96"/>
        <item x="91"/>
        <item x="104"/>
        <item x="106"/>
        <item x="79"/>
        <item x="83"/>
        <item x="94"/>
        <item x="78"/>
        <item x="102"/>
        <item x="88"/>
        <item x="87"/>
        <item x="90"/>
        <item x="85"/>
        <item x="84"/>
        <item x="92"/>
        <item x="93"/>
        <item x="103"/>
        <item x="75"/>
        <item x="77"/>
        <item x="76"/>
        <item x="80"/>
        <item x="18"/>
        <item x="60"/>
        <item x="59"/>
        <item x="61"/>
        <item x="67"/>
        <item x="65"/>
        <item x="66"/>
        <item x="14"/>
        <item x="17"/>
        <item x="1"/>
        <item x="6"/>
        <item x="7"/>
        <item x="10"/>
        <item x="12"/>
        <item x="16"/>
        <item x="42"/>
        <item x="41"/>
        <item x="45"/>
        <item x="47"/>
        <item x="55"/>
        <item x="56"/>
        <item x="46"/>
        <item x="50"/>
        <item x="53"/>
        <item x="44"/>
        <item x="43"/>
        <item x="48"/>
        <item x="52"/>
        <item x="49"/>
        <item x="51"/>
        <item x="54"/>
        <item x="40"/>
        <item x="126"/>
        <item x="130"/>
        <item x="127"/>
        <item x="128"/>
        <item x="129"/>
        <item x="116"/>
        <item x="109"/>
        <item x="111"/>
        <item x="112"/>
        <item x="113"/>
        <item x="115"/>
        <item x="139"/>
        <item x="29"/>
        <item x="34"/>
        <item x="39"/>
        <item x="19"/>
        <item x="20"/>
        <item x="21"/>
        <item x="22"/>
        <item x="23"/>
        <item x="26"/>
        <item x="30"/>
        <item x="24"/>
        <item x="27"/>
        <item x="25"/>
        <item x="31"/>
        <item x="28"/>
        <item x="33"/>
        <item x="32"/>
        <item x="35"/>
        <item x="37"/>
        <item x="36"/>
        <item x="38"/>
        <item x="122"/>
        <item x="117"/>
        <item x="118"/>
        <item x="123"/>
        <item x="119"/>
        <item x="121"/>
        <item x="120"/>
        <item x="124"/>
        <item x="125"/>
        <item x="138"/>
        <item x="71"/>
        <item t="default"/>
      </items>
    </pivotField>
    <pivotField numFmtId="168" showAll="0"/>
    <pivotField dataField="1" showAll="0"/>
  </pivotFields>
  <rowFields count="3">
    <field x="1"/>
    <field x="4"/>
    <field x="6"/>
  </rowFields>
  <rowItems count="445">
    <i>
      <x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>
      <x v="1"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>
      <x v="2"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>
      <x v="3"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>
      <x v="4"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>
      <x v="5"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>
      <x v="6"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>
      <x v="7"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>
      <x v="8"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>
      <x v="9"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>
      <x v="10"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>
      <x v="11"/>
    </i>
    <i r="1">
      <x v="8"/>
    </i>
    <i r="2">
      <x v="1"/>
    </i>
    <i r="2">
      <x v="48"/>
    </i>
    <i r="2">
      <x v="51"/>
    </i>
    <i r="2">
      <x v="61"/>
    </i>
    <i r="2">
      <x v="62"/>
    </i>
    <i r="2">
      <x v="63"/>
    </i>
    <i r="1">
      <x v="10"/>
    </i>
    <i r="2">
      <x/>
    </i>
    <i r="2">
      <x v="8"/>
    </i>
    <i r="2">
      <x v="9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4"/>
    </i>
    <i t="grand">
      <x/>
    </i>
  </rowItems>
  <colItems count="1">
    <i/>
  </colItems>
  <pageFields count="1">
    <pageField fld="3" item="4" hier="-1"/>
  </pageFields>
  <dataFields count="1">
    <dataField name="Sum of Count of Billing Item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ivotTable" Target="../pivotTables/pivot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customProperty" Target="../customProperty13.bin"/><Relationship Id="rId4" Type="http://schemas.openxmlformats.org/officeDocument/2006/relationships/comments" Target="../comments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ivotTable" Target="../pivotTables/pivotTable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customProperty" Target="../customProperty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1.bin"/><Relationship Id="rId1" Type="http://schemas.openxmlformats.org/officeDocument/2006/relationships/customProperty" Target="../customProperty20.bin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.xml"/><Relationship Id="rId3" Type="http://schemas.openxmlformats.org/officeDocument/2006/relationships/customProperty" Target="../customProperty22.bin"/><Relationship Id="rId7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Relationship Id="rId6" Type="http://schemas.openxmlformats.org/officeDocument/2006/relationships/drawing" Target="../drawings/drawing6.xml"/><Relationship Id="rId5" Type="http://schemas.openxmlformats.org/officeDocument/2006/relationships/customProperty" Target="../customProperty24.bin"/><Relationship Id="rId4" Type="http://schemas.openxmlformats.org/officeDocument/2006/relationships/customProperty" Target="../customProperty23.bin"/><Relationship Id="rId9" Type="http://schemas.openxmlformats.org/officeDocument/2006/relationships/ctrlProp" Target="../ctrlProps/ctrlProp2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5.bin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Relationship Id="rId5" Type="http://schemas.openxmlformats.org/officeDocument/2006/relationships/customProperty" Target="../customProperty27.bin"/><Relationship Id="rId4" Type="http://schemas.openxmlformats.org/officeDocument/2006/relationships/customProperty" Target="../customProperty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BFBA3-5992-44CC-BBCD-A15B67864C78}">
  <dimension ref="A1:E23"/>
  <sheetViews>
    <sheetView tabSelected="1" workbookViewId="0">
      <selection activeCell="A2" sqref="A2"/>
    </sheetView>
    <sheetView tabSelected="1" workbookViewId="1">
      <selection activeCell="D20" sqref="D20"/>
    </sheetView>
  </sheetViews>
  <sheetFormatPr defaultRowHeight="15" x14ac:dyDescent="0.25"/>
  <cols>
    <col min="1" max="1" width="27.28515625" bestFit="1" customWidth="1"/>
    <col min="2" max="2" width="14.28515625" bestFit="1" customWidth="1"/>
    <col min="3" max="3" width="12" bestFit="1" customWidth="1"/>
    <col min="4" max="5" width="9" bestFit="1" customWidth="1"/>
  </cols>
  <sheetData>
    <row r="1" spans="1:5" ht="15.75" thickBot="1" x14ac:dyDescent="0.3"/>
    <row r="2" spans="1:5" ht="45.75" x14ac:dyDescent="0.25">
      <c r="A2" s="85" t="s">
        <v>1373</v>
      </c>
      <c r="B2" s="86" t="s">
        <v>1374</v>
      </c>
      <c r="C2" s="86" t="s">
        <v>1375</v>
      </c>
      <c r="D2" s="86" t="s">
        <v>1376</v>
      </c>
      <c r="E2" s="87" t="s">
        <v>1377</v>
      </c>
    </row>
    <row r="3" spans="1:5" x14ac:dyDescent="0.25">
      <c r="A3" s="88" t="s">
        <v>1081</v>
      </c>
      <c r="B3" s="89" t="s">
        <v>1083</v>
      </c>
      <c r="C3" s="89" t="s">
        <v>1085</v>
      </c>
      <c r="D3" s="89" t="s">
        <v>1086</v>
      </c>
      <c r="E3" s="90" t="s">
        <v>1088</v>
      </c>
    </row>
    <row r="4" spans="1:5" x14ac:dyDescent="0.25">
      <c r="A4" s="91"/>
      <c r="B4" s="92"/>
      <c r="C4" s="92"/>
      <c r="D4" s="92"/>
      <c r="E4" s="93"/>
    </row>
    <row r="5" spans="1:5" x14ac:dyDescent="0.25">
      <c r="A5" s="94"/>
      <c r="B5" s="95"/>
      <c r="E5" s="96"/>
    </row>
    <row r="6" spans="1:5" ht="15.75" x14ac:dyDescent="0.25">
      <c r="A6" s="78" t="s">
        <v>1186</v>
      </c>
      <c r="B6" s="75">
        <f>+'PAC Weights'!M103/1000</f>
        <v>4542.9060069542402</v>
      </c>
      <c r="C6" s="97" t="s">
        <v>1126</v>
      </c>
      <c r="D6" s="76">
        <f>+Summary!L48</f>
        <v>0.13204117900782086</v>
      </c>
      <c r="E6" s="98">
        <f>+Summary!N48</f>
        <v>0.73389341193920588</v>
      </c>
    </row>
    <row r="7" spans="1:5" ht="15.75" x14ac:dyDescent="0.25">
      <c r="A7" s="77" t="s">
        <v>1378</v>
      </c>
      <c r="B7" s="75"/>
      <c r="C7" s="97" t="s">
        <v>1125</v>
      </c>
      <c r="D7" s="99">
        <f>+Summary!E48</f>
        <v>0.86795882098703259</v>
      </c>
      <c r="E7" s="100">
        <f>+Summary!G48</f>
        <v>0.42748293593983588</v>
      </c>
    </row>
    <row r="8" spans="1:5" ht="15.75" x14ac:dyDescent="0.25">
      <c r="A8" s="78"/>
      <c r="B8" s="101"/>
      <c r="C8" s="102"/>
      <c r="D8" s="76"/>
      <c r="E8" s="103"/>
    </row>
    <row r="9" spans="1:5" ht="15.75" x14ac:dyDescent="0.25">
      <c r="A9" s="78"/>
      <c r="B9" s="102"/>
      <c r="C9" s="102"/>
      <c r="D9" s="104"/>
      <c r="E9" s="105"/>
    </row>
    <row r="10" spans="1:5" ht="15.75" x14ac:dyDescent="0.25">
      <c r="A10" s="106" t="s">
        <v>1379</v>
      </c>
      <c r="B10" s="75">
        <f>+('PAC Weights'!M104+'PAC Weights'!M105)/1000</f>
        <v>385.73180000000002</v>
      </c>
      <c r="C10" s="97" t="s">
        <v>1126</v>
      </c>
      <c r="D10" s="76">
        <f>+SUM(Summary!M49:M50)/SUM(Summary!C49:C50)</f>
        <v>7.0844662329269573E-2</v>
      </c>
      <c r="E10" s="98">
        <f>+SUM(Summary!O49:O50)/SUM(Summary!M49:M50)</f>
        <v>0.15971625015117205</v>
      </c>
    </row>
    <row r="11" spans="1:5" ht="15.75" x14ac:dyDescent="0.25">
      <c r="A11" s="79" t="s">
        <v>1380</v>
      </c>
      <c r="C11" s="97" t="s">
        <v>1125</v>
      </c>
      <c r="D11" s="99">
        <f>1-D10</f>
        <v>0.92915533767073044</v>
      </c>
      <c r="E11" s="100">
        <f>+SUM(Summary!H49:H50)/SUM(Summary!F49:F50)</f>
        <v>0.46871628993535269</v>
      </c>
    </row>
    <row r="12" spans="1:5" ht="15.75" x14ac:dyDescent="0.25">
      <c r="A12" s="106"/>
      <c r="B12" s="101"/>
      <c r="C12" s="102"/>
      <c r="D12" s="76"/>
      <c r="E12" s="103"/>
    </row>
    <row r="13" spans="1:5" ht="15.75" x14ac:dyDescent="0.25">
      <c r="A13" s="106"/>
      <c r="B13" s="102"/>
      <c r="C13" s="102"/>
      <c r="D13" s="104"/>
      <c r="E13" s="105"/>
    </row>
    <row r="14" spans="1:5" ht="15.75" x14ac:dyDescent="0.25">
      <c r="A14" s="106"/>
      <c r="B14" s="102"/>
      <c r="C14" s="102"/>
      <c r="D14" s="104"/>
      <c r="E14" s="105"/>
    </row>
    <row r="15" spans="1:5" ht="15.75" x14ac:dyDescent="0.25">
      <c r="A15" s="78" t="s">
        <v>1371</v>
      </c>
      <c r="B15" s="75">
        <f>+'PAC Weights'!M102/1000</f>
        <v>32074.434089827188</v>
      </c>
      <c r="C15" s="97" t="s">
        <v>1126</v>
      </c>
      <c r="D15" s="76">
        <f>+Summary!L47</f>
        <v>0.23096236603757933</v>
      </c>
      <c r="E15" s="98">
        <f>+Summary!N47</f>
        <v>0.57374931542986662</v>
      </c>
    </row>
    <row r="16" spans="1:5" ht="15.75" x14ac:dyDescent="0.25">
      <c r="A16" s="77" t="s">
        <v>1381</v>
      </c>
      <c r="C16" s="97" t="s">
        <v>1125</v>
      </c>
      <c r="D16" s="99">
        <f>+Summary!E47</f>
        <v>0.76903763397367086</v>
      </c>
      <c r="E16" s="100">
        <f>+Summary!G47</f>
        <v>0.54189260073239731</v>
      </c>
    </row>
    <row r="17" spans="1:5" ht="15.75" x14ac:dyDescent="0.25">
      <c r="A17" s="78"/>
      <c r="B17" s="101"/>
      <c r="C17" s="102"/>
      <c r="D17" s="76"/>
      <c r="E17" s="103"/>
    </row>
    <row r="18" spans="1:5" ht="15.75" x14ac:dyDescent="0.25">
      <c r="A18" s="78"/>
      <c r="B18" s="101"/>
      <c r="C18" s="102"/>
      <c r="D18" s="76"/>
      <c r="E18" s="105"/>
    </row>
    <row r="19" spans="1:5" ht="15.75" x14ac:dyDescent="0.25">
      <c r="A19" s="78"/>
      <c r="D19" s="30"/>
      <c r="E19" s="107"/>
    </row>
    <row r="20" spans="1:5" ht="15.75" x14ac:dyDescent="0.25">
      <c r="A20" s="78" t="s">
        <v>1372</v>
      </c>
      <c r="B20" s="75">
        <f>+'PAC Weights'!M106/1000</f>
        <v>0</v>
      </c>
      <c r="C20" s="97" t="s">
        <v>1126</v>
      </c>
      <c r="D20" s="76">
        <f>+Summary!L51</f>
        <v>0.83553396670615077</v>
      </c>
      <c r="E20" s="98">
        <f>+Summary!N51</f>
        <v>0.64910704003206765</v>
      </c>
    </row>
    <row r="21" spans="1:5" ht="15.75" x14ac:dyDescent="0.25">
      <c r="A21" s="108" t="s">
        <v>1382</v>
      </c>
      <c r="C21" s="97" t="s">
        <v>1125</v>
      </c>
      <c r="D21" s="99">
        <f>+Summary!E51</f>
        <v>0.16446603329705672</v>
      </c>
      <c r="E21" s="98">
        <f>+Summary!G51</f>
        <v>0.72378759450238772</v>
      </c>
    </row>
    <row r="22" spans="1:5" ht="15.75" x14ac:dyDescent="0.25">
      <c r="A22" s="78"/>
      <c r="B22" s="101"/>
      <c r="D22" s="80"/>
      <c r="E22" s="109"/>
    </row>
    <row r="23" spans="1:5" ht="16.5" thickBot="1" x14ac:dyDescent="0.3">
      <c r="A23" s="110"/>
      <c r="B23" s="111"/>
      <c r="C23" s="111"/>
      <c r="D23" s="111"/>
      <c r="E23" s="112"/>
    </row>
  </sheetData>
  <pageMargins left="0.7" right="0.7" top="0.75" bottom="0.75" header="0.3" footer="0.3"/>
  <customProperties>
    <customPr name="EpmWorksheetKeyString_GU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9C9A9-9F10-4885-897A-9EE1901EBC1E}">
  <sheetPr>
    <tabColor theme="9" tint="0.79998168889431442"/>
  </sheetPr>
  <dimension ref="A1:AH486"/>
  <sheetViews>
    <sheetView workbookViewId="0">
      <selection activeCell="J11" sqref="J11"/>
    </sheetView>
    <sheetView workbookViewId="1"/>
  </sheetViews>
  <sheetFormatPr defaultRowHeight="15" x14ac:dyDescent="0.25"/>
  <cols>
    <col min="1" max="1" width="8.5703125" bestFit="1" customWidth="1"/>
    <col min="2" max="2" width="11.85546875" bestFit="1" customWidth="1"/>
    <col min="3" max="3" width="18.7109375" bestFit="1" customWidth="1"/>
    <col min="4" max="4" width="9" bestFit="1" customWidth="1"/>
    <col min="5" max="5" width="11.7109375" bestFit="1" customWidth="1"/>
    <col min="8" max="8" width="15.7109375" bestFit="1" customWidth="1"/>
    <col min="9" max="9" width="11.85546875" bestFit="1" customWidth="1"/>
    <col min="10" max="10" width="7.7109375" bestFit="1" customWidth="1"/>
    <col min="11" max="11" width="9.28515625" bestFit="1" customWidth="1"/>
    <col min="12" max="12" width="11.28515625" bestFit="1" customWidth="1"/>
    <col min="13" max="13" width="20.5703125" bestFit="1" customWidth="1"/>
    <col min="14" max="14" width="11.28515625" bestFit="1" customWidth="1"/>
    <col min="25" max="25" width="11.5703125" bestFit="1" customWidth="1"/>
    <col min="27" max="27" width="11.5703125" bestFit="1" customWidth="1"/>
    <col min="28" max="28" width="7.85546875" bestFit="1" customWidth="1"/>
  </cols>
  <sheetData>
    <row r="1" spans="1:34" x14ac:dyDescent="0.25">
      <c r="A1" s="192" t="s">
        <v>1387</v>
      </c>
      <c r="B1" s="193" t="s">
        <v>1627</v>
      </c>
      <c r="C1" s="192" t="s">
        <v>1390</v>
      </c>
      <c r="D1" s="192" t="s">
        <v>1628</v>
      </c>
      <c r="E1" s="192" t="s">
        <v>1594</v>
      </c>
      <c r="F1" s="1" t="s">
        <v>1414</v>
      </c>
      <c r="H1" t="s">
        <v>1686</v>
      </c>
      <c r="K1" t="s">
        <v>1594</v>
      </c>
      <c r="S1" s="1" t="s">
        <v>1184</v>
      </c>
      <c r="T1" s="1" t="s">
        <v>1643</v>
      </c>
      <c r="U1" s="1" t="s">
        <v>1534</v>
      </c>
      <c r="V1" s="1" t="s">
        <v>1644</v>
      </c>
      <c r="W1" s="1" t="s">
        <v>1645</v>
      </c>
      <c r="X1" s="1"/>
      <c r="Y1" s="1" t="s">
        <v>1646</v>
      </c>
      <c r="AA1" s="1" t="s">
        <v>1646</v>
      </c>
      <c r="AB1" s="1" t="s">
        <v>1644</v>
      </c>
      <c r="AD1" s="1" t="s">
        <v>1646</v>
      </c>
      <c r="AE1" s="1" t="s">
        <v>1645</v>
      </c>
      <c r="AG1" s="1" t="s">
        <v>1692</v>
      </c>
      <c r="AH1" s="1" t="s">
        <v>1693</v>
      </c>
    </row>
    <row r="2" spans="1:34" x14ac:dyDescent="0.25">
      <c r="A2" t="s">
        <v>1629</v>
      </c>
      <c r="B2" s="58" t="s">
        <v>1301</v>
      </c>
      <c r="C2">
        <v>2004331</v>
      </c>
      <c r="D2">
        <v>127</v>
      </c>
      <c r="E2" t="s">
        <v>1183</v>
      </c>
      <c r="F2">
        <f>_xlfn.XLOOKUP(C2,$AD:$AD,$AE:$AE,0)</f>
        <v>2.2799999999999998</v>
      </c>
      <c r="H2" t="s">
        <v>1387</v>
      </c>
      <c r="I2" t="s">
        <v>1627</v>
      </c>
      <c r="J2" t="s">
        <v>1414</v>
      </c>
      <c r="K2" t="s">
        <v>1183</v>
      </c>
      <c r="L2" t="s">
        <v>97</v>
      </c>
      <c r="S2" t="s">
        <v>1629</v>
      </c>
      <c r="T2" s="58" t="s">
        <v>1301</v>
      </c>
      <c r="U2">
        <v>2004331</v>
      </c>
      <c r="V2">
        <v>127</v>
      </c>
      <c r="W2">
        <v>2.2799999999999998</v>
      </c>
      <c r="Y2" t="str">
        <f>+U2&amp;W2</f>
        <v>20043312.28</v>
      </c>
      <c r="AA2" t="s">
        <v>1647</v>
      </c>
      <c r="AB2">
        <f>LEN(AA2)</f>
        <v>11</v>
      </c>
      <c r="AD2">
        <v>2004331</v>
      </c>
      <c r="AE2">
        <v>2.2799999999999998</v>
      </c>
      <c r="AG2" s="194" t="s">
        <v>1632</v>
      </c>
      <c r="AH2">
        <v>954</v>
      </c>
    </row>
    <row r="3" spans="1:34" x14ac:dyDescent="0.25">
      <c r="A3" t="s">
        <v>1629</v>
      </c>
      <c r="B3" s="58" t="s">
        <v>1082</v>
      </c>
      <c r="C3" t="s">
        <v>1392</v>
      </c>
      <c r="D3">
        <v>134068</v>
      </c>
      <c r="E3" t="s">
        <v>1183</v>
      </c>
      <c r="F3">
        <f t="shared" ref="F3:F66" si="0">_xlfn.XLOOKUP(C3,$AD:$AD,$AE:$AE,0)</f>
        <v>0</v>
      </c>
      <c r="H3" t="s">
        <v>1629</v>
      </c>
      <c r="I3" t="s">
        <v>1301</v>
      </c>
      <c r="J3">
        <v>2.2799999999999998</v>
      </c>
      <c r="K3">
        <v>127</v>
      </c>
      <c r="L3">
        <v>127</v>
      </c>
      <c r="S3" t="s">
        <v>1629</v>
      </c>
      <c r="T3" s="58" t="s">
        <v>1082</v>
      </c>
      <c r="U3" t="s">
        <v>1392</v>
      </c>
      <c r="V3">
        <v>134068</v>
      </c>
      <c r="Y3" t="str">
        <f t="shared" ref="Y3:Y66" si="1">+U3&amp;W3</f>
        <v>-</v>
      </c>
      <c r="AA3" t="s">
        <v>1392</v>
      </c>
      <c r="AB3">
        <f t="shared" ref="AB3:AB43" si="2">LEN(AA3)</f>
        <v>1</v>
      </c>
      <c r="AD3">
        <v>2004316</v>
      </c>
      <c r="AE3">
        <v>8.11</v>
      </c>
      <c r="AG3" s="194" t="s">
        <v>1634</v>
      </c>
      <c r="AH3">
        <v>795</v>
      </c>
    </row>
    <row r="4" spans="1:34" x14ac:dyDescent="0.25">
      <c r="A4" t="s">
        <v>1629</v>
      </c>
      <c r="B4" s="58" t="s">
        <v>1082</v>
      </c>
      <c r="C4">
        <v>2004146</v>
      </c>
      <c r="D4">
        <v>783</v>
      </c>
      <c r="E4" t="s">
        <v>1183</v>
      </c>
      <c r="F4">
        <f t="shared" si="0"/>
        <v>0</v>
      </c>
      <c r="H4" t="s">
        <v>1629</v>
      </c>
      <c r="I4" t="s">
        <v>1082</v>
      </c>
      <c r="J4">
        <v>2.0299999999999998</v>
      </c>
      <c r="K4">
        <v>188901</v>
      </c>
      <c r="L4">
        <v>188901</v>
      </c>
      <c r="S4" t="s">
        <v>1629</v>
      </c>
      <c r="T4" s="58" t="s">
        <v>1082</v>
      </c>
      <c r="U4">
        <v>2004146</v>
      </c>
      <c r="V4">
        <v>783</v>
      </c>
      <c r="Y4" t="str">
        <f t="shared" si="1"/>
        <v>2004146</v>
      </c>
      <c r="AA4" t="s">
        <v>1648</v>
      </c>
      <c r="AB4">
        <f t="shared" si="2"/>
        <v>7</v>
      </c>
      <c r="AD4">
        <v>2004334</v>
      </c>
      <c r="AE4">
        <v>5.1100000000000003</v>
      </c>
      <c r="AG4" s="194" t="s">
        <v>1642</v>
      </c>
      <c r="AH4">
        <v>500</v>
      </c>
    </row>
    <row r="5" spans="1:34" x14ac:dyDescent="0.25">
      <c r="A5" t="s">
        <v>1629</v>
      </c>
      <c r="B5" s="58" t="s">
        <v>1082</v>
      </c>
      <c r="C5">
        <v>2004182</v>
      </c>
      <c r="D5">
        <v>399319</v>
      </c>
      <c r="E5" t="s">
        <v>1183</v>
      </c>
      <c r="F5">
        <f t="shared" si="0"/>
        <v>0</v>
      </c>
      <c r="H5" t="s">
        <v>1629</v>
      </c>
      <c r="I5" t="s">
        <v>1082</v>
      </c>
      <c r="J5">
        <v>2.2799999999999998</v>
      </c>
      <c r="K5">
        <v>44242871</v>
      </c>
      <c r="L5">
        <v>44242871</v>
      </c>
      <c r="S5" t="s">
        <v>1629</v>
      </c>
      <c r="T5" s="58" t="s">
        <v>1082</v>
      </c>
      <c r="U5">
        <v>2004182</v>
      </c>
      <c r="V5">
        <v>399319</v>
      </c>
      <c r="Y5" t="str">
        <f t="shared" si="1"/>
        <v>2004182</v>
      </c>
      <c r="AA5" t="s">
        <v>1649</v>
      </c>
      <c r="AB5">
        <f t="shared" si="2"/>
        <v>7</v>
      </c>
      <c r="AD5">
        <v>2004336</v>
      </c>
      <c r="AE5">
        <v>2.0299999999999998</v>
      </c>
      <c r="AG5" s="194" t="s">
        <v>1630</v>
      </c>
      <c r="AH5" s="194">
        <v>336</v>
      </c>
    </row>
    <row r="6" spans="1:34" x14ac:dyDescent="0.25">
      <c r="A6" t="s">
        <v>1629</v>
      </c>
      <c r="B6" s="58" t="s">
        <v>1082</v>
      </c>
      <c r="C6">
        <v>2004183</v>
      </c>
      <c r="D6">
        <v>187640</v>
      </c>
      <c r="E6" t="s">
        <v>1183</v>
      </c>
      <c r="F6">
        <f t="shared" si="0"/>
        <v>0</v>
      </c>
      <c r="H6" t="s">
        <v>1629</v>
      </c>
      <c r="I6" t="s">
        <v>1082</v>
      </c>
      <c r="J6">
        <v>5.1100000000000003</v>
      </c>
      <c r="K6">
        <v>259816</v>
      </c>
      <c r="L6">
        <v>259816</v>
      </c>
      <c r="S6" t="s">
        <v>1629</v>
      </c>
      <c r="T6" s="58" t="s">
        <v>1082</v>
      </c>
      <c r="U6">
        <v>2004183</v>
      </c>
      <c r="V6">
        <v>187640</v>
      </c>
      <c r="Y6" t="str">
        <f t="shared" si="1"/>
        <v>2004183</v>
      </c>
      <c r="AA6" t="s">
        <v>1650</v>
      </c>
      <c r="AB6">
        <f t="shared" si="2"/>
        <v>7</v>
      </c>
      <c r="AD6">
        <v>2004362</v>
      </c>
      <c r="AE6">
        <v>1.95</v>
      </c>
      <c r="AG6" t="s">
        <v>1299</v>
      </c>
      <c r="AH6">
        <v>211.6</v>
      </c>
    </row>
    <row r="7" spans="1:34" x14ac:dyDescent="0.25">
      <c r="A7" t="s">
        <v>1629</v>
      </c>
      <c r="B7" s="58" t="s">
        <v>1082</v>
      </c>
      <c r="C7">
        <v>2004185</v>
      </c>
      <c r="D7">
        <v>1341</v>
      </c>
      <c r="E7" t="s">
        <v>1183</v>
      </c>
      <c r="F7">
        <f t="shared" si="0"/>
        <v>0</v>
      </c>
      <c r="H7" t="s">
        <v>1629</v>
      </c>
      <c r="I7" t="s">
        <v>1082</v>
      </c>
      <c r="J7">
        <v>8.11</v>
      </c>
      <c r="K7">
        <v>24661</v>
      </c>
      <c r="L7">
        <v>24661</v>
      </c>
      <c r="S7" t="s">
        <v>1629</v>
      </c>
      <c r="T7" s="58" t="s">
        <v>1082</v>
      </c>
      <c r="U7">
        <v>2004185</v>
      </c>
      <c r="V7">
        <v>1341</v>
      </c>
      <c r="Y7" t="str">
        <f t="shared" si="1"/>
        <v>2004185</v>
      </c>
      <c r="AA7" t="s">
        <v>1651</v>
      </c>
      <c r="AB7">
        <f t="shared" si="2"/>
        <v>7</v>
      </c>
      <c r="AD7">
        <v>2004338</v>
      </c>
      <c r="AE7">
        <v>2.4900000000000002</v>
      </c>
      <c r="AG7" t="s">
        <v>1300</v>
      </c>
      <c r="AH7">
        <v>133.1</v>
      </c>
    </row>
    <row r="8" spans="1:34" x14ac:dyDescent="0.25">
      <c r="A8" t="s">
        <v>1629</v>
      </c>
      <c r="B8" s="58" t="s">
        <v>1082</v>
      </c>
      <c r="C8">
        <v>2004186</v>
      </c>
      <c r="D8">
        <v>8687</v>
      </c>
      <c r="E8" t="s">
        <v>1183</v>
      </c>
      <c r="F8">
        <f t="shared" si="0"/>
        <v>0</v>
      </c>
      <c r="H8" t="s">
        <v>1629</v>
      </c>
      <c r="I8" t="s">
        <v>1300</v>
      </c>
      <c r="J8">
        <v>2.0299999999999998</v>
      </c>
      <c r="K8">
        <v>329311</v>
      </c>
      <c r="L8">
        <v>329311</v>
      </c>
      <c r="S8" t="s">
        <v>1629</v>
      </c>
      <c r="T8" s="58" t="s">
        <v>1082</v>
      </c>
      <c r="U8">
        <v>2004186</v>
      </c>
      <c r="V8">
        <v>8687</v>
      </c>
      <c r="Y8" t="str">
        <f t="shared" si="1"/>
        <v>2004186</v>
      </c>
      <c r="AA8" t="s">
        <v>1652</v>
      </c>
      <c r="AB8">
        <f t="shared" si="2"/>
        <v>7</v>
      </c>
      <c r="AD8">
        <v>2004364</v>
      </c>
      <c r="AE8">
        <v>1.95</v>
      </c>
      <c r="AG8" t="s">
        <v>1301</v>
      </c>
      <c r="AH8">
        <v>105.6</v>
      </c>
    </row>
    <row r="9" spans="1:34" x14ac:dyDescent="0.25">
      <c r="A9" t="s">
        <v>1629</v>
      </c>
      <c r="B9" s="58" t="s">
        <v>1082</v>
      </c>
      <c r="C9">
        <v>2004189</v>
      </c>
      <c r="D9">
        <v>1302</v>
      </c>
      <c r="E9" t="s">
        <v>1183</v>
      </c>
      <c r="F9">
        <f t="shared" si="0"/>
        <v>0</v>
      </c>
      <c r="H9" t="s">
        <v>1629</v>
      </c>
      <c r="I9" t="s">
        <v>1300</v>
      </c>
      <c r="J9">
        <v>2.2799999999999998</v>
      </c>
      <c r="K9">
        <v>836928</v>
      </c>
      <c r="L9">
        <v>836928</v>
      </c>
      <c r="S9" t="s">
        <v>1629</v>
      </c>
      <c r="T9" s="58" t="s">
        <v>1082</v>
      </c>
      <c r="U9">
        <v>2004189</v>
      </c>
      <c r="V9">
        <v>1302</v>
      </c>
      <c r="Y9" t="str">
        <f t="shared" si="1"/>
        <v>2004189</v>
      </c>
      <c r="AA9" t="s">
        <v>1653</v>
      </c>
      <c r="AB9">
        <f t="shared" si="2"/>
        <v>7</v>
      </c>
      <c r="AD9">
        <v>2004340</v>
      </c>
      <c r="AE9">
        <v>2.64</v>
      </c>
      <c r="AG9" s="194" t="s">
        <v>1082</v>
      </c>
      <c r="AH9">
        <v>66.36</v>
      </c>
    </row>
    <row r="10" spans="1:34" x14ac:dyDescent="0.25">
      <c r="A10" t="s">
        <v>1629</v>
      </c>
      <c r="B10" s="58" t="s">
        <v>1082</v>
      </c>
      <c r="C10">
        <v>2004191</v>
      </c>
      <c r="D10">
        <v>628</v>
      </c>
      <c r="E10" t="s">
        <v>1183</v>
      </c>
      <c r="F10">
        <f t="shared" si="0"/>
        <v>0</v>
      </c>
      <c r="H10" t="s">
        <v>1629</v>
      </c>
      <c r="I10" t="s">
        <v>1300</v>
      </c>
      <c r="J10">
        <v>5.1100000000000003</v>
      </c>
      <c r="K10">
        <v>8954299</v>
      </c>
      <c r="L10">
        <v>8954299</v>
      </c>
      <c r="S10" t="s">
        <v>1629</v>
      </c>
      <c r="T10" s="58" t="s">
        <v>1082</v>
      </c>
      <c r="U10">
        <v>2004191</v>
      </c>
      <c r="V10">
        <v>628</v>
      </c>
      <c r="Y10" t="str">
        <f t="shared" si="1"/>
        <v>2004191</v>
      </c>
      <c r="AA10" t="s">
        <v>1654</v>
      </c>
      <c r="AB10">
        <f t="shared" si="2"/>
        <v>7</v>
      </c>
      <c r="AD10">
        <v>2004365</v>
      </c>
      <c r="AE10">
        <v>2.5499999999999998</v>
      </c>
      <c r="AG10" s="194" t="s">
        <v>1084</v>
      </c>
      <c r="AH10">
        <v>41.74</v>
      </c>
    </row>
    <row r="11" spans="1:34" x14ac:dyDescent="0.25">
      <c r="A11" t="s">
        <v>1629</v>
      </c>
      <c r="B11" s="58" t="s">
        <v>1082</v>
      </c>
      <c r="C11">
        <v>2004194</v>
      </c>
      <c r="D11">
        <v>16087</v>
      </c>
      <c r="E11" t="s">
        <v>1183</v>
      </c>
      <c r="F11">
        <f t="shared" si="0"/>
        <v>0</v>
      </c>
      <c r="H11" t="s">
        <v>1629</v>
      </c>
      <c r="I11" t="s">
        <v>1300</v>
      </c>
      <c r="J11">
        <v>8.11</v>
      </c>
      <c r="K11">
        <v>6126703</v>
      </c>
      <c r="L11">
        <v>6126703</v>
      </c>
      <c r="S11" t="s">
        <v>1629</v>
      </c>
      <c r="T11" s="58" t="s">
        <v>1082</v>
      </c>
      <c r="U11">
        <v>2004194</v>
      </c>
      <c r="V11">
        <v>16087</v>
      </c>
      <c r="Y11" t="str">
        <f t="shared" si="1"/>
        <v>2004194</v>
      </c>
      <c r="AA11" t="s">
        <v>1655</v>
      </c>
      <c r="AB11">
        <f t="shared" si="2"/>
        <v>7</v>
      </c>
      <c r="AD11">
        <v>2004366</v>
      </c>
      <c r="AE11">
        <v>2.85</v>
      </c>
      <c r="AG11" s="194" t="s">
        <v>1086</v>
      </c>
      <c r="AH11">
        <v>26.24</v>
      </c>
    </row>
    <row r="12" spans="1:34" x14ac:dyDescent="0.25">
      <c r="A12" t="s">
        <v>1629</v>
      </c>
      <c r="B12" s="58" t="s">
        <v>1082</v>
      </c>
      <c r="C12">
        <v>2004198</v>
      </c>
      <c r="D12">
        <v>8506</v>
      </c>
      <c r="E12" t="s">
        <v>1183</v>
      </c>
      <c r="F12">
        <f t="shared" si="0"/>
        <v>0</v>
      </c>
      <c r="H12" t="s">
        <v>1629</v>
      </c>
      <c r="I12" t="s">
        <v>1630</v>
      </c>
      <c r="J12">
        <v>2.0299999999999998</v>
      </c>
      <c r="K12">
        <v>15</v>
      </c>
      <c r="L12">
        <v>15</v>
      </c>
      <c r="S12" t="s">
        <v>1629</v>
      </c>
      <c r="T12" s="58" t="s">
        <v>1082</v>
      </c>
      <c r="U12">
        <v>2004198</v>
      </c>
      <c r="V12">
        <v>8506</v>
      </c>
      <c r="Y12" t="str">
        <f t="shared" si="1"/>
        <v>2004198</v>
      </c>
      <c r="AA12" t="s">
        <v>1656</v>
      </c>
      <c r="AB12">
        <f t="shared" si="2"/>
        <v>7</v>
      </c>
      <c r="AD12">
        <v>2004339</v>
      </c>
      <c r="AE12">
        <v>2.5099999999999998</v>
      </c>
      <c r="AG12" s="194" t="s">
        <v>1090</v>
      </c>
      <c r="AH12">
        <v>10.38</v>
      </c>
    </row>
    <row r="13" spans="1:34" x14ac:dyDescent="0.25">
      <c r="A13" t="s">
        <v>1629</v>
      </c>
      <c r="B13" s="58" t="s">
        <v>1082</v>
      </c>
      <c r="C13">
        <v>2004202</v>
      </c>
      <c r="D13">
        <v>911</v>
      </c>
      <c r="E13" t="s">
        <v>1183</v>
      </c>
      <c r="F13">
        <f t="shared" si="0"/>
        <v>0</v>
      </c>
      <c r="H13" t="s">
        <v>1629</v>
      </c>
      <c r="I13" t="s">
        <v>1630</v>
      </c>
      <c r="J13">
        <v>5.1100000000000003</v>
      </c>
      <c r="K13">
        <v>91</v>
      </c>
      <c r="L13">
        <v>91</v>
      </c>
      <c r="S13" t="s">
        <v>1629</v>
      </c>
      <c r="T13" s="58" t="s">
        <v>1082</v>
      </c>
      <c r="U13">
        <v>2004202</v>
      </c>
      <c r="V13">
        <v>911</v>
      </c>
      <c r="Y13" t="str">
        <f t="shared" si="1"/>
        <v>2004202</v>
      </c>
      <c r="AA13" t="s">
        <v>1657</v>
      </c>
      <c r="AB13">
        <f t="shared" si="2"/>
        <v>7</v>
      </c>
      <c r="AD13">
        <v>2004341</v>
      </c>
      <c r="AE13">
        <v>4.17</v>
      </c>
    </row>
    <row r="14" spans="1:34" x14ac:dyDescent="0.25">
      <c r="A14" t="s">
        <v>1629</v>
      </c>
      <c r="B14" s="58" t="s">
        <v>1082</v>
      </c>
      <c r="C14">
        <v>2004203</v>
      </c>
      <c r="D14">
        <v>456</v>
      </c>
      <c r="E14" t="s">
        <v>1183</v>
      </c>
      <c r="F14">
        <f t="shared" si="0"/>
        <v>0</v>
      </c>
      <c r="H14" t="s">
        <v>1629</v>
      </c>
      <c r="I14" t="s">
        <v>1299</v>
      </c>
      <c r="J14">
        <v>2.0299999999999998</v>
      </c>
      <c r="K14">
        <v>3625286</v>
      </c>
      <c r="L14">
        <v>3625286</v>
      </c>
      <c r="S14" t="s">
        <v>1629</v>
      </c>
      <c r="T14" s="58" t="s">
        <v>1082</v>
      </c>
      <c r="U14">
        <v>2004203</v>
      </c>
      <c r="V14">
        <v>456</v>
      </c>
      <c r="Y14" t="str">
        <f t="shared" si="1"/>
        <v>2004203</v>
      </c>
      <c r="AA14" t="s">
        <v>1658</v>
      </c>
      <c r="AB14">
        <f t="shared" si="2"/>
        <v>7</v>
      </c>
      <c r="AD14">
        <v>2004367</v>
      </c>
      <c r="AE14">
        <v>8.07</v>
      </c>
    </row>
    <row r="15" spans="1:34" x14ac:dyDescent="0.25">
      <c r="A15" t="s">
        <v>1629</v>
      </c>
      <c r="B15" s="58" t="s">
        <v>1082</v>
      </c>
      <c r="C15">
        <v>2004204</v>
      </c>
      <c r="D15">
        <v>1124</v>
      </c>
      <c r="E15" t="s">
        <v>1183</v>
      </c>
      <c r="F15">
        <f t="shared" si="0"/>
        <v>0</v>
      </c>
      <c r="H15" t="s">
        <v>1629</v>
      </c>
      <c r="I15" t="s">
        <v>1299</v>
      </c>
      <c r="J15">
        <v>2.2799999999999998</v>
      </c>
      <c r="K15">
        <v>13572</v>
      </c>
      <c r="L15">
        <v>13572</v>
      </c>
      <c r="S15" t="s">
        <v>1629</v>
      </c>
      <c r="T15" s="58" t="s">
        <v>1082</v>
      </c>
      <c r="U15">
        <v>2004204</v>
      </c>
      <c r="V15">
        <v>1124</v>
      </c>
      <c r="Y15" t="str">
        <f t="shared" si="1"/>
        <v>2004204</v>
      </c>
      <c r="AA15" t="s">
        <v>1659</v>
      </c>
      <c r="AB15">
        <f t="shared" si="2"/>
        <v>7</v>
      </c>
    </row>
    <row r="16" spans="1:34" x14ac:dyDescent="0.25">
      <c r="A16" t="s">
        <v>1629</v>
      </c>
      <c r="B16" s="58" t="s">
        <v>1082</v>
      </c>
      <c r="C16">
        <v>2004316</v>
      </c>
      <c r="D16">
        <v>24661</v>
      </c>
      <c r="E16" t="s">
        <v>1183</v>
      </c>
      <c r="F16">
        <f t="shared" si="0"/>
        <v>8.11</v>
      </c>
      <c r="H16" t="s">
        <v>1629</v>
      </c>
      <c r="I16" t="s">
        <v>1299</v>
      </c>
      <c r="J16">
        <v>5.1100000000000003</v>
      </c>
      <c r="K16">
        <v>170474</v>
      </c>
      <c r="L16">
        <v>170474</v>
      </c>
      <c r="S16" t="s">
        <v>1629</v>
      </c>
      <c r="T16" s="58" t="s">
        <v>1082</v>
      </c>
      <c r="U16">
        <v>2004316</v>
      </c>
      <c r="V16">
        <v>24661</v>
      </c>
      <c r="W16">
        <v>8.11</v>
      </c>
      <c r="Y16" t="str">
        <f t="shared" si="1"/>
        <v>20043168.11</v>
      </c>
      <c r="AA16" t="s">
        <v>1660</v>
      </c>
      <c r="AB16">
        <f t="shared" si="2"/>
        <v>11</v>
      </c>
    </row>
    <row r="17" spans="1:28" x14ac:dyDescent="0.25">
      <c r="A17" t="s">
        <v>1629</v>
      </c>
      <c r="B17" s="58" t="s">
        <v>1082</v>
      </c>
      <c r="C17">
        <v>2004322</v>
      </c>
      <c r="D17">
        <v>269</v>
      </c>
      <c r="E17" t="s">
        <v>1183</v>
      </c>
      <c r="F17">
        <f t="shared" si="0"/>
        <v>0</v>
      </c>
      <c r="H17" t="s">
        <v>1629</v>
      </c>
      <c r="I17" t="s">
        <v>1299</v>
      </c>
      <c r="J17">
        <v>8.11</v>
      </c>
      <c r="K17">
        <v>757072</v>
      </c>
      <c r="L17">
        <v>757072</v>
      </c>
      <c r="S17" t="s">
        <v>1629</v>
      </c>
      <c r="T17" s="58" t="s">
        <v>1082</v>
      </c>
      <c r="U17">
        <v>2004322</v>
      </c>
      <c r="V17">
        <v>269</v>
      </c>
      <c r="Y17" t="str">
        <f t="shared" si="1"/>
        <v>2004322</v>
      </c>
      <c r="AA17" t="s">
        <v>1661</v>
      </c>
      <c r="AB17">
        <f t="shared" si="2"/>
        <v>7</v>
      </c>
    </row>
    <row r="18" spans="1:28" x14ac:dyDescent="0.25">
      <c r="A18" t="s">
        <v>1629</v>
      </c>
      <c r="B18" s="58" t="s">
        <v>1082</v>
      </c>
      <c r="C18">
        <v>2004331</v>
      </c>
      <c r="D18">
        <v>44242871</v>
      </c>
      <c r="E18" t="s">
        <v>1183</v>
      </c>
      <c r="F18">
        <f t="shared" si="0"/>
        <v>2.2799999999999998</v>
      </c>
      <c r="H18" t="s">
        <v>1631</v>
      </c>
      <c r="I18" t="s">
        <v>1301</v>
      </c>
      <c r="J18">
        <v>5.1100000000000003</v>
      </c>
      <c r="K18">
        <v>96</v>
      </c>
      <c r="L18">
        <v>96</v>
      </c>
      <c r="S18" t="s">
        <v>1629</v>
      </c>
      <c r="T18" s="58" t="s">
        <v>1082</v>
      </c>
      <c r="U18">
        <v>2004331</v>
      </c>
      <c r="V18">
        <v>44242871</v>
      </c>
      <c r="W18">
        <v>2.2799999999999998</v>
      </c>
      <c r="Y18" t="str">
        <f t="shared" si="1"/>
        <v>20043312.28</v>
      </c>
      <c r="AA18" t="s">
        <v>1662</v>
      </c>
      <c r="AB18">
        <f t="shared" si="2"/>
        <v>7</v>
      </c>
    </row>
    <row r="19" spans="1:28" x14ac:dyDescent="0.25">
      <c r="A19" t="s">
        <v>1629</v>
      </c>
      <c r="B19" s="58" t="s">
        <v>1082</v>
      </c>
      <c r="C19">
        <v>2004332</v>
      </c>
      <c r="D19">
        <v>447266</v>
      </c>
      <c r="E19" t="s">
        <v>1183</v>
      </c>
      <c r="F19">
        <f t="shared" si="0"/>
        <v>0</v>
      </c>
      <c r="H19" t="s">
        <v>1631</v>
      </c>
      <c r="I19" t="s">
        <v>1082</v>
      </c>
      <c r="J19">
        <v>2.2799999999999998</v>
      </c>
      <c r="K19">
        <v>12</v>
      </c>
      <c r="L19">
        <v>12</v>
      </c>
      <c r="S19" t="s">
        <v>1629</v>
      </c>
      <c r="T19" s="58" t="s">
        <v>1082</v>
      </c>
      <c r="U19">
        <v>2004332</v>
      </c>
      <c r="V19">
        <v>447266</v>
      </c>
      <c r="Y19" t="str">
        <f t="shared" si="1"/>
        <v>2004332</v>
      </c>
      <c r="AA19" t="s">
        <v>1663</v>
      </c>
      <c r="AB19">
        <f t="shared" si="2"/>
        <v>11</v>
      </c>
    </row>
    <row r="20" spans="1:28" x14ac:dyDescent="0.25">
      <c r="A20" t="s">
        <v>1629</v>
      </c>
      <c r="B20" s="58" t="s">
        <v>1082</v>
      </c>
      <c r="C20">
        <v>2004334</v>
      </c>
      <c r="D20">
        <v>259816</v>
      </c>
      <c r="E20" t="s">
        <v>1183</v>
      </c>
      <c r="F20">
        <f t="shared" si="0"/>
        <v>5.1100000000000003</v>
      </c>
      <c r="H20" t="s">
        <v>1633</v>
      </c>
      <c r="I20" t="s">
        <v>1082</v>
      </c>
      <c r="J20">
        <v>2.2799999999999998</v>
      </c>
      <c r="K20">
        <v>4017</v>
      </c>
      <c r="L20">
        <v>4017</v>
      </c>
      <c r="S20" t="s">
        <v>1629</v>
      </c>
      <c r="T20" s="58" t="s">
        <v>1082</v>
      </c>
      <c r="U20">
        <v>2004334</v>
      </c>
      <c r="V20">
        <v>259816</v>
      </c>
      <c r="W20">
        <v>5.1100000000000003</v>
      </c>
      <c r="Y20" t="str">
        <f t="shared" si="1"/>
        <v>20043345.11</v>
      </c>
      <c r="AA20" t="s">
        <v>1664</v>
      </c>
      <c r="AB20">
        <f t="shared" si="2"/>
        <v>11</v>
      </c>
    </row>
    <row r="21" spans="1:28" x14ac:dyDescent="0.25">
      <c r="A21" t="s">
        <v>1629</v>
      </c>
      <c r="B21" s="58" t="s">
        <v>1082</v>
      </c>
      <c r="C21">
        <v>2004336</v>
      </c>
      <c r="D21">
        <v>188901</v>
      </c>
      <c r="E21" t="s">
        <v>1183</v>
      </c>
      <c r="F21">
        <f t="shared" si="0"/>
        <v>2.0299999999999998</v>
      </c>
      <c r="H21" t="s">
        <v>1633</v>
      </c>
      <c r="I21" t="s">
        <v>1300</v>
      </c>
      <c r="J21">
        <v>2.2799999999999998</v>
      </c>
      <c r="K21">
        <v>76</v>
      </c>
      <c r="L21">
        <v>76</v>
      </c>
      <c r="S21" t="s">
        <v>1629</v>
      </c>
      <c r="T21" s="58" t="s">
        <v>1082</v>
      </c>
      <c r="U21">
        <v>2004336</v>
      </c>
      <c r="V21">
        <v>188901</v>
      </c>
      <c r="W21">
        <v>2.0299999999999998</v>
      </c>
      <c r="Y21" t="str">
        <f t="shared" si="1"/>
        <v>20043362.03</v>
      </c>
      <c r="AA21" t="s">
        <v>1665</v>
      </c>
      <c r="AB21">
        <f t="shared" si="2"/>
        <v>7</v>
      </c>
    </row>
    <row r="22" spans="1:28" x14ac:dyDescent="0.25">
      <c r="A22" t="s">
        <v>1629</v>
      </c>
      <c r="B22" s="58" t="s">
        <v>1082</v>
      </c>
      <c r="C22">
        <v>9999999</v>
      </c>
      <c r="D22">
        <v>266748</v>
      </c>
      <c r="E22" t="s">
        <v>1183</v>
      </c>
      <c r="F22">
        <f t="shared" si="0"/>
        <v>0</v>
      </c>
      <c r="H22" t="s">
        <v>1633</v>
      </c>
      <c r="I22" t="s">
        <v>1300</v>
      </c>
      <c r="J22">
        <v>5.1100000000000003</v>
      </c>
      <c r="K22">
        <v>7241</v>
      </c>
      <c r="L22">
        <v>7241</v>
      </c>
      <c r="S22" t="s">
        <v>1629</v>
      </c>
      <c r="T22" s="58" t="s">
        <v>1082</v>
      </c>
      <c r="U22">
        <v>9999999</v>
      </c>
      <c r="V22">
        <v>266748</v>
      </c>
      <c r="Y22" t="str">
        <f t="shared" si="1"/>
        <v>9999999</v>
      </c>
      <c r="AA22" t="s">
        <v>765</v>
      </c>
      <c r="AB22">
        <f t="shared" si="2"/>
        <v>0</v>
      </c>
    </row>
    <row r="23" spans="1:28" x14ac:dyDescent="0.25">
      <c r="A23" t="s">
        <v>1629</v>
      </c>
      <c r="B23" s="58" t="s">
        <v>1082</v>
      </c>
      <c r="D23">
        <v>5299</v>
      </c>
      <c r="E23" t="s">
        <v>1183</v>
      </c>
      <c r="F23">
        <f t="shared" si="0"/>
        <v>0</v>
      </c>
      <c r="H23" t="s">
        <v>1633</v>
      </c>
      <c r="I23" t="s">
        <v>1300</v>
      </c>
      <c r="J23">
        <v>8.11</v>
      </c>
      <c r="K23">
        <v>12</v>
      </c>
      <c r="L23">
        <v>12</v>
      </c>
      <c r="S23" t="s">
        <v>1629</v>
      </c>
      <c r="T23" s="58" t="s">
        <v>1082</v>
      </c>
      <c r="V23">
        <v>5299</v>
      </c>
      <c r="Y23" t="str">
        <f t="shared" si="1"/>
        <v/>
      </c>
      <c r="AA23" t="s">
        <v>1571</v>
      </c>
      <c r="AB23">
        <f t="shared" si="2"/>
        <v>7</v>
      </c>
    </row>
    <row r="24" spans="1:28" x14ac:dyDescent="0.25">
      <c r="A24" t="s">
        <v>1629</v>
      </c>
      <c r="B24" s="58" t="s">
        <v>1300</v>
      </c>
      <c r="C24" t="s">
        <v>1392</v>
      </c>
      <c r="D24">
        <v>31896</v>
      </c>
      <c r="E24" t="s">
        <v>1183</v>
      </c>
      <c r="F24">
        <f t="shared" si="0"/>
        <v>0</v>
      </c>
      <c r="H24" t="s">
        <v>1633</v>
      </c>
      <c r="I24" t="s">
        <v>1630</v>
      </c>
      <c r="J24">
        <v>2.0299999999999998</v>
      </c>
      <c r="K24">
        <v>2835316</v>
      </c>
      <c r="L24">
        <v>2835316</v>
      </c>
      <c r="S24" t="s">
        <v>1629</v>
      </c>
      <c r="T24" s="58" t="s">
        <v>1300</v>
      </c>
      <c r="U24" t="s">
        <v>1392</v>
      </c>
      <c r="V24">
        <v>31896</v>
      </c>
      <c r="Y24" t="str">
        <f t="shared" si="1"/>
        <v>-</v>
      </c>
      <c r="AA24" t="s">
        <v>1666</v>
      </c>
      <c r="AB24">
        <f t="shared" si="2"/>
        <v>7</v>
      </c>
    </row>
    <row r="25" spans="1:28" x14ac:dyDescent="0.25">
      <c r="A25" t="s">
        <v>1629</v>
      </c>
      <c r="B25" s="58" t="s">
        <v>1300</v>
      </c>
      <c r="C25">
        <v>2002890</v>
      </c>
      <c r="D25">
        <v>142</v>
      </c>
      <c r="E25" t="s">
        <v>1183</v>
      </c>
      <c r="F25">
        <f t="shared" si="0"/>
        <v>0</v>
      </c>
      <c r="H25" t="s">
        <v>1633</v>
      </c>
      <c r="I25" t="s">
        <v>1630</v>
      </c>
      <c r="J25">
        <v>2.2799999999999998</v>
      </c>
      <c r="K25">
        <v>30453</v>
      </c>
      <c r="L25">
        <v>30453</v>
      </c>
      <c r="S25" t="s">
        <v>1629</v>
      </c>
      <c r="T25" s="58" t="s">
        <v>1300</v>
      </c>
      <c r="U25">
        <v>2002890</v>
      </c>
      <c r="V25">
        <v>142</v>
      </c>
      <c r="Y25" t="str">
        <f t="shared" si="1"/>
        <v>2002890</v>
      </c>
      <c r="AA25" t="s">
        <v>1667</v>
      </c>
      <c r="AB25">
        <f t="shared" si="2"/>
        <v>7</v>
      </c>
    </row>
    <row r="26" spans="1:28" x14ac:dyDescent="0.25">
      <c r="A26" t="s">
        <v>1629</v>
      </c>
      <c r="B26" s="58" t="s">
        <v>1300</v>
      </c>
      <c r="C26">
        <v>2004146</v>
      </c>
      <c r="D26">
        <v>956</v>
      </c>
      <c r="E26" t="s">
        <v>1183</v>
      </c>
      <c r="F26">
        <f t="shared" si="0"/>
        <v>0</v>
      </c>
      <c r="H26" t="s">
        <v>1633</v>
      </c>
      <c r="I26" t="s">
        <v>1630</v>
      </c>
      <c r="J26">
        <v>5.1100000000000003</v>
      </c>
      <c r="K26">
        <v>3011784</v>
      </c>
      <c r="L26">
        <v>3011784</v>
      </c>
      <c r="S26" t="s">
        <v>1629</v>
      </c>
      <c r="T26" s="58" t="s">
        <v>1300</v>
      </c>
      <c r="U26">
        <v>2004146</v>
      </c>
      <c r="V26">
        <v>956</v>
      </c>
      <c r="Y26" t="str">
        <f t="shared" si="1"/>
        <v>2004146</v>
      </c>
      <c r="AA26" t="s">
        <v>1668</v>
      </c>
      <c r="AB26">
        <f t="shared" si="2"/>
        <v>7</v>
      </c>
    </row>
    <row r="27" spans="1:28" x14ac:dyDescent="0.25">
      <c r="A27" t="s">
        <v>1629</v>
      </c>
      <c r="B27" s="58" t="s">
        <v>1300</v>
      </c>
      <c r="C27">
        <v>2004182</v>
      </c>
      <c r="D27">
        <v>29494</v>
      </c>
      <c r="E27" t="s">
        <v>1183</v>
      </c>
      <c r="F27">
        <f t="shared" si="0"/>
        <v>0</v>
      </c>
      <c r="H27" t="s">
        <v>1633</v>
      </c>
      <c r="I27" t="s">
        <v>1630</v>
      </c>
      <c r="J27">
        <v>8.11</v>
      </c>
      <c r="K27">
        <v>21050094</v>
      </c>
      <c r="L27">
        <v>21050094</v>
      </c>
      <c r="S27" t="s">
        <v>1629</v>
      </c>
      <c r="T27" s="58" t="s">
        <v>1300</v>
      </c>
      <c r="U27">
        <v>2004182</v>
      </c>
      <c r="V27">
        <v>29494</v>
      </c>
      <c r="Y27" t="str">
        <f t="shared" si="1"/>
        <v>2004182</v>
      </c>
      <c r="AA27" t="s">
        <v>1669</v>
      </c>
      <c r="AB27">
        <f t="shared" si="2"/>
        <v>7</v>
      </c>
    </row>
    <row r="28" spans="1:28" x14ac:dyDescent="0.25">
      <c r="A28" t="s">
        <v>1629</v>
      </c>
      <c r="B28" s="58" t="s">
        <v>1300</v>
      </c>
      <c r="C28">
        <v>2004183</v>
      </c>
      <c r="D28">
        <v>15843</v>
      </c>
      <c r="E28" t="s">
        <v>1183</v>
      </c>
      <c r="F28">
        <f t="shared" si="0"/>
        <v>0</v>
      </c>
      <c r="H28" t="s">
        <v>1633</v>
      </c>
      <c r="I28" t="s">
        <v>1299</v>
      </c>
      <c r="J28">
        <v>2.0299999999999998</v>
      </c>
      <c r="K28">
        <v>2150</v>
      </c>
      <c r="L28">
        <v>2150</v>
      </c>
      <c r="S28" t="s">
        <v>1629</v>
      </c>
      <c r="T28" s="58" t="s">
        <v>1300</v>
      </c>
      <c r="U28">
        <v>2004183</v>
      </c>
      <c r="V28">
        <v>15843</v>
      </c>
      <c r="Y28" t="str">
        <f t="shared" si="1"/>
        <v>2004183</v>
      </c>
      <c r="AA28" t="s">
        <v>1670</v>
      </c>
      <c r="AB28">
        <f t="shared" si="2"/>
        <v>11</v>
      </c>
    </row>
    <row r="29" spans="1:28" x14ac:dyDescent="0.25">
      <c r="A29" t="s">
        <v>1629</v>
      </c>
      <c r="B29" s="58" t="s">
        <v>1300</v>
      </c>
      <c r="C29">
        <v>2004185</v>
      </c>
      <c r="D29">
        <v>453</v>
      </c>
      <c r="E29" t="s">
        <v>1183</v>
      </c>
      <c r="F29">
        <f t="shared" si="0"/>
        <v>0</v>
      </c>
      <c r="H29" t="s">
        <v>1633</v>
      </c>
      <c r="I29" t="s">
        <v>1634</v>
      </c>
      <c r="J29">
        <v>2.0299999999999998</v>
      </c>
      <c r="K29">
        <v>391113</v>
      </c>
      <c r="L29">
        <v>391113</v>
      </c>
      <c r="S29" t="s">
        <v>1629</v>
      </c>
      <c r="T29" s="58" t="s">
        <v>1300</v>
      </c>
      <c r="U29">
        <v>2004185</v>
      </c>
      <c r="V29">
        <v>453</v>
      </c>
      <c r="Y29" t="str">
        <f t="shared" si="1"/>
        <v>2004185</v>
      </c>
      <c r="AA29" t="s">
        <v>1671</v>
      </c>
      <c r="AB29">
        <f t="shared" si="2"/>
        <v>11</v>
      </c>
    </row>
    <row r="30" spans="1:28" x14ac:dyDescent="0.25">
      <c r="A30" t="s">
        <v>1629</v>
      </c>
      <c r="B30" s="58" t="s">
        <v>1300</v>
      </c>
      <c r="C30">
        <v>2004186</v>
      </c>
      <c r="D30">
        <v>2002</v>
      </c>
      <c r="E30" t="s">
        <v>1183</v>
      </c>
      <c r="F30">
        <f t="shared" si="0"/>
        <v>0</v>
      </c>
      <c r="H30" t="s">
        <v>1633</v>
      </c>
      <c r="I30" t="s">
        <v>1634</v>
      </c>
      <c r="J30">
        <v>2.2799999999999998</v>
      </c>
      <c r="K30">
        <v>531</v>
      </c>
      <c r="L30">
        <v>531</v>
      </c>
      <c r="S30" t="s">
        <v>1629</v>
      </c>
      <c r="T30" s="58" t="s">
        <v>1300</v>
      </c>
      <c r="U30">
        <v>2004186</v>
      </c>
      <c r="V30">
        <v>2002</v>
      </c>
      <c r="Y30" t="str">
        <f t="shared" si="1"/>
        <v>2004186</v>
      </c>
      <c r="AA30" t="s">
        <v>1672</v>
      </c>
      <c r="AB30">
        <f t="shared" si="2"/>
        <v>7</v>
      </c>
    </row>
    <row r="31" spans="1:28" x14ac:dyDescent="0.25">
      <c r="A31" t="s">
        <v>1629</v>
      </c>
      <c r="B31" s="58" t="s">
        <v>1300</v>
      </c>
      <c r="C31">
        <v>2004189</v>
      </c>
      <c r="D31">
        <v>2844</v>
      </c>
      <c r="E31" t="s">
        <v>1183</v>
      </c>
      <c r="F31">
        <f t="shared" si="0"/>
        <v>0</v>
      </c>
      <c r="H31" t="s">
        <v>1633</v>
      </c>
      <c r="I31" t="s">
        <v>1634</v>
      </c>
      <c r="J31">
        <v>5.1100000000000003</v>
      </c>
      <c r="K31">
        <v>15165</v>
      </c>
      <c r="L31">
        <v>15165</v>
      </c>
      <c r="S31" t="s">
        <v>1629</v>
      </c>
      <c r="T31" s="58" t="s">
        <v>1300</v>
      </c>
      <c r="U31">
        <v>2004189</v>
      </c>
      <c r="V31">
        <v>2844</v>
      </c>
      <c r="Y31" t="str">
        <f t="shared" si="1"/>
        <v>2004189</v>
      </c>
      <c r="AA31" t="s">
        <v>1673</v>
      </c>
      <c r="AB31">
        <f t="shared" si="2"/>
        <v>11</v>
      </c>
    </row>
    <row r="32" spans="1:28" x14ac:dyDescent="0.25">
      <c r="A32" t="s">
        <v>1629</v>
      </c>
      <c r="B32" s="58" t="s">
        <v>1300</v>
      </c>
      <c r="C32">
        <v>2004191</v>
      </c>
      <c r="D32">
        <v>9871</v>
      </c>
      <c r="E32" t="s">
        <v>1183</v>
      </c>
      <c r="F32">
        <f t="shared" si="0"/>
        <v>0</v>
      </c>
      <c r="H32" t="s">
        <v>1633</v>
      </c>
      <c r="I32" t="s">
        <v>1634</v>
      </c>
      <c r="J32">
        <v>8.11</v>
      </c>
      <c r="K32">
        <v>2208</v>
      </c>
      <c r="L32">
        <v>2208</v>
      </c>
      <c r="S32" t="s">
        <v>1629</v>
      </c>
      <c r="T32" s="58" t="s">
        <v>1300</v>
      </c>
      <c r="U32">
        <v>2004191</v>
      </c>
      <c r="V32">
        <v>9871</v>
      </c>
      <c r="Y32" t="str">
        <f t="shared" si="1"/>
        <v>2004191</v>
      </c>
      <c r="AA32" t="s">
        <v>1674</v>
      </c>
      <c r="AB32">
        <f t="shared" si="2"/>
        <v>7</v>
      </c>
    </row>
    <row r="33" spans="1:28" x14ac:dyDescent="0.25">
      <c r="A33" t="s">
        <v>1629</v>
      </c>
      <c r="B33" s="58" t="s">
        <v>1300</v>
      </c>
      <c r="C33">
        <v>2004194</v>
      </c>
      <c r="D33">
        <v>2151</v>
      </c>
      <c r="E33" t="s">
        <v>1183</v>
      </c>
      <c r="F33">
        <f t="shared" si="0"/>
        <v>0</v>
      </c>
      <c r="H33" t="s">
        <v>1635</v>
      </c>
      <c r="I33" t="s">
        <v>1301</v>
      </c>
      <c r="J33">
        <v>2.0299999999999998</v>
      </c>
      <c r="K33">
        <v>1075</v>
      </c>
      <c r="L33">
        <v>1075</v>
      </c>
      <c r="S33" t="s">
        <v>1629</v>
      </c>
      <c r="T33" s="58" t="s">
        <v>1300</v>
      </c>
      <c r="U33">
        <v>2004194</v>
      </c>
      <c r="V33">
        <v>2151</v>
      </c>
      <c r="Y33" t="str">
        <f t="shared" si="1"/>
        <v>2004194</v>
      </c>
      <c r="AA33" t="s">
        <v>1675</v>
      </c>
      <c r="AB33">
        <f t="shared" si="2"/>
        <v>7</v>
      </c>
    </row>
    <row r="34" spans="1:28" x14ac:dyDescent="0.25">
      <c r="A34" t="s">
        <v>1629</v>
      </c>
      <c r="B34" s="58" t="s">
        <v>1300</v>
      </c>
      <c r="C34">
        <v>2004198</v>
      </c>
      <c r="D34">
        <v>1540</v>
      </c>
      <c r="E34" t="s">
        <v>1183</v>
      </c>
      <c r="F34">
        <f t="shared" si="0"/>
        <v>0</v>
      </c>
      <c r="H34" t="s">
        <v>1635</v>
      </c>
      <c r="I34" t="s">
        <v>1301</v>
      </c>
      <c r="J34">
        <v>2.2799999999999998</v>
      </c>
      <c r="K34">
        <v>27694</v>
      </c>
      <c r="L34">
        <v>27694</v>
      </c>
      <c r="S34" t="s">
        <v>1629</v>
      </c>
      <c r="T34" s="58" t="s">
        <v>1300</v>
      </c>
      <c r="U34">
        <v>2004198</v>
      </c>
      <c r="V34">
        <v>1540</v>
      </c>
      <c r="Y34" t="str">
        <f t="shared" si="1"/>
        <v>2004198</v>
      </c>
      <c r="AA34" t="s">
        <v>1676</v>
      </c>
      <c r="AB34">
        <f t="shared" si="2"/>
        <v>11</v>
      </c>
    </row>
    <row r="35" spans="1:28" x14ac:dyDescent="0.25">
      <c r="A35" t="s">
        <v>1629</v>
      </c>
      <c r="B35" s="58" t="s">
        <v>1300</v>
      </c>
      <c r="C35">
        <v>2004204</v>
      </c>
      <c r="D35">
        <v>92</v>
      </c>
      <c r="E35" t="s">
        <v>1183</v>
      </c>
      <c r="F35">
        <f t="shared" si="0"/>
        <v>0</v>
      </c>
      <c r="H35" t="s">
        <v>1635</v>
      </c>
      <c r="I35" t="s">
        <v>1301</v>
      </c>
      <c r="J35">
        <v>5.1100000000000003</v>
      </c>
      <c r="K35">
        <v>1531</v>
      </c>
      <c r="L35">
        <v>1531</v>
      </c>
      <c r="S35" t="s">
        <v>1629</v>
      </c>
      <c r="T35" s="58" t="s">
        <v>1300</v>
      </c>
      <c r="U35">
        <v>2004204</v>
      </c>
      <c r="V35">
        <v>92</v>
      </c>
      <c r="Y35" t="str">
        <f t="shared" si="1"/>
        <v>2004204</v>
      </c>
      <c r="AA35" t="s">
        <v>1677</v>
      </c>
      <c r="AB35">
        <f t="shared" si="2"/>
        <v>11</v>
      </c>
    </row>
    <row r="36" spans="1:28" x14ac:dyDescent="0.25">
      <c r="A36" t="s">
        <v>1629</v>
      </c>
      <c r="B36" s="58" t="s">
        <v>1300</v>
      </c>
      <c r="C36">
        <v>2004316</v>
      </c>
      <c r="D36">
        <v>6126703</v>
      </c>
      <c r="E36" t="s">
        <v>1183</v>
      </c>
      <c r="F36">
        <f t="shared" si="0"/>
        <v>8.11</v>
      </c>
      <c r="H36" t="s">
        <v>1635</v>
      </c>
      <c r="I36" t="s">
        <v>1301</v>
      </c>
      <c r="J36">
        <v>8.11</v>
      </c>
      <c r="K36">
        <v>1593</v>
      </c>
      <c r="L36">
        <v>1593</v>
      </c>
      <c r="S36" t="s">
        <v>1629</v>
      </c>
      <c r="T36" s="58" t="s">
        <v>1300</v>
      </c>
      <c r="U36">
        <v>2004316</v>
      </c>
      <c r="V36">
        <v>6126703</v>
      </c>
      <c r="W36">
        <v>8.11</v>
      </c>
      <c r="Y36" t="str">
        <f t="shared" si="1"/>
        <v>20043168.11</v>
      </c>
      <c r="AA36" t="s">
        <v>1678</v>
      </c>
      <c r="AB36">
        <f t="shared" si="2"/>
        <v>11</v>
      </c>
    </row>
    <row r="37" spans="1:28" x14ac:dyDescent="0.25">
      <c r="A37" t="s">
        <v>1629</v>
      </c>
      <c r="B37" s="58" t="s">
        <v>1300</v>
      </c>
      <c r="C37">
        <v>2004322</v>
      </c>
      <c r="D37">
        <v>50386</v>
      </c>
      <c r="E37" t="s">
        <v>1183</v>
      </c>
      <c r="F37">
        <f t="shared" si="0"/>
        <v>0</v>
      </c>
      <c r="H37" t="s">
        <v>1635</v>
      </c>
      <c r="I37" t="s">
        <v>1082</v>
      </c>
      <c r="J37">
        <v>2.2799999999999998</v>
      </c>
      <c r="K37">
        <v>15</v>
      </c>
      <c r="L37">
        <v>15</v>
      </c>
      <c r="S37" t="s">
        <v>1629</v>
      </c>
      <c r="T37" s="58" t="s">
        <v>1300</v>
      </c>
      <c r="U37">
        <v>2004322</v>
      </c>
      <c r="V37">
        <v>50386</v>
      </c>
      <c r="Y37" t="str">
        <f t="shared" si="1"/>
        <v>2004322</v>
      </c>
      <c r="AA37" t="s">
        <v>1679</v>
      </c>
      <c r="AB37">
        <f t="shared" si="2"/>
        <v>11</v>
      </c>
    </row>
    <row r="38" spans="1:28" x14ac:dyDescent="0.25">
      <c r="A38" t="s">
        <v>1629</v>
      </c>
      <c r="B38" s="58" t="s">
        <v>1300</v>
      </c>
      <c r="C38">
        <v>2004331</v>
      </c>
      <c r="D38">
        <v>836928</v>
      </c>
      <c r="E38" t="s">
        <v>1183</v>
      </c>
      <c r="F38">
        <f t="shared" si="0"/>
        <v>2.2799999999999998</v>
      </c>
      <c r="H38" t="s">
        <v>1635</v>
      </c>
      <c r="I38" t="s">
        <v>1636</v>
      </c>
      <c r="J38">
        <v>2.2799999999999998</v>
      </c>
      <c r="K38">
        <v>788</v>
      </c>
      <c r="L38">
        <v>788</v>
      </c>
      <c r="S38" t="s">
        <v>1629</v>
      </c>
      <c r="T38" s="58" t="s">
        <v>1300</v>
      </c>
      <c r="U38">
        <v>2004331</v>
      </c>
      <c r="V38">
        <v>836928</v>
      </c>
      <c r="W38">
        <v>2.2799999999999998</v>
      </c>
      <c r="Y38" t="str">
        <f t="shared" si="1"/>
        <v>20043312.28</v>
      </c>
      <c r="AA38" t="s">
        <v>1680</v>
      </c>
      <c r="AB38">
        <f t="shared" si="2"/>
        <v>7</v>
      </c>
    </row>
    <row r="39" spans="1:28" x14ac:dyDescent="0.25">
      <c r="A39" t="s">
        <v>1629</v>
      </c>
      <c r="B39" s="58" t="s">
        <v>1300</v>
      </c>
      <c r="C39">
        <v>2004332</v>
      </c>
      <c r="D39">
        <v>39345</v>
      </c>
      <c r="E39" t="s">
        <v>1183</v>
      </c>
      <c r="F39">
        <f t="shared" si="0"/>
        <v>0</v>
      </c>
      <c r="H39" t="s">
        <v>1635</v>
      </c>
      <c r="I39" t="s">
        <v>1636</v>
      </c>
      <c r="J39">
        <v>8.11</v>
      </c>
      <c r="K39">
        <v>241</v>
      </c>
      <c r="L39">
        <v>241</v>
      </c>
      <c r="S39" t="s">
        <v>1629</v>
      </c>
      <c r="T39" s="58" t="s">
        <v>1300</v>
      </c>
      <c r="U39">
        <v>2004332</v>
      </c>
      <c r="V39">
        <v>39345</v>
      </c>
      <c r="Y39" t="str">
        <f t="shared" si="1"/>
        <v>2004332</v>
      </c>
      <c r="AA39" t="s">
        <v>1681</v>
      </c>
      <c r="AB39">
        <f t="shared" si="2"/>
        <v>11</v>
      </c>
    </row>
    <row r="40" spans="1:28" x14ac:dyDescent="0.25">
      <c r="A40" t="s">
        <v>1629</v>
      </c>
      <c r="B40" s="58" t="s">
        <v>1300</v>
      </c>
      <c r="C40">
        <v>2004334</v>
      </c>
      <c r="D40">
        <v>8954299</v>
      </c>
      <c r="E40" t="s">
        <v>1183</v>
      </c>
      <c r="F40">
        <f t="shared" si="0"/>
        <v>5.1100000000000003</v>
      </c>
      <c r="H40" t="s">
        <v>1635</v>
      </c>
      <c r="I40" t="s">
        <v>1300</v>
      </c>
      <c r="J40">
        <v>2.2799999999999998</v>
      </c>
      <c r="K40">
        <v>32</v>
      </c>
      <c r="L40">
        <v>32</v>
      </c>
      <c r="S40" t="s">
        <v>1629</v>
      </c>
      <c r="T40" s="58" t="s">
        <v>1300</v>
      </c>
      <c r="U40">
        <v>2004334</v>
      </c>
      <c r="V40">
        <v>8954299</v>
      </c>
      <c r="W40">
        <v>5.1100000000000003</v>
      </c>
      <c r="Y40" t="str">
        <f t="shared" si="1"/>
        <v>20043345.11</v>
      </c>
      <c r="AA40" t="s">
        <v>1682</v>
      </c>
      <c r="AB40">
        <f t="shared" si="2"/>
        <v>7</v>
      </c>
    </row>
    <row r="41" spans="1:28" x14ac:dyDescent="0.25">
      <c r="A41" t="s">
        <v>1629</v>
      </c>
      <c r="B41" s="58" t="s">
        <v>1300</v>
      </c>
      <c r="C41">
        <v>2004336</v>
      </c>
      <c r="D41">
        <v>329311</v>
      </c>
      <c r="E41" t="s">
        <v>1183</v>
      </c>
      <c r="F41">
        <f t="shared" si="0"/>
        <v>2.0299999999999998</v>
      </c>
      <c r="H41" t="s">
        <v>1635</v>
      </c>
      <c r="I41" t="s">
        <v>1300</v>
      </c>
      <c r="J41">
        <v>5.1100000000000003</v>
      </c>
      <c r="K41">
        <v>1141</v>
      </c>
      <c r="L41">
        <v>1141</v>
      </c>
      <c r="S41" t="s">
        <v>1629</v>
      </c>
      <c r="T41" s="58" t="s">
        <v>1300</v>
      </c>
      <c r="U41">
        <v>2004336</v>
      </c>
      <c r="V41">
        <v>329311</v>
      </c>
      <c r="W41">
        <v>2.0299999999999998</v>
      </c>
      <c r="Y41" t="str">
        <f t="shared" si="1"/>
        <v>20043362.03</v>
      </c>
      <c r="AA41" t="s">
        <v>1683</v>
      </c>
      <c r="AB41">
        <f t="shared" si="2"/>
        <v>11</v>
      </c>
    </row>
    <row r="42" spans="1:28" x14ac:dyDescent="0.25">
      <c r="A42" t="s">
        <v>1629</v>
      </c>
      <c r="B42" s="58" t="s">
        <v>1300</v>
      </c>
      <c r="C42">
        <v>9999999</v>
      </c>
      <c r="D42">
        <v>85226</v>
      </c>
      <c r="E42" t="s">
        <v>1183</v>
      </c>
      <c r="F42">
        <f t="shared" si="0"/>
        <v>0</v>
      </c>
      <c r="H42" t="s">
        <v>1637</v>
      </c>
      <c r="I42" t="s">
        <v>1082</v>
      </c>
      <c r="J42">
        <v>2.0299999999999998</v>
      </c>
      <c r="K42">
        <v>436</v>
      </c>
      <c r="L42">
        <v>436</v>
      </c>
      <c r="S42" t="s">
        <v>1629</v>
      </c>
      <c r="T42" s="58" t="s">
        <v>1300</v>
      </c>
      <c r="U42">
        <v>9999999</v>
      </c>
      <c r="V42">
        <v>85226</v>
      </c>
      <c r="Y42" t="str">
        <f t="shared" si="1"/>
        <v>9999999</v>
      </c>
      <c r="AA42" t="s">
        <v>1684</v>
      </c>
      <c r="AB42">
        <f t="shared" si="2"/>
        <v>7</v>
      </c>
    </row>
    <row r="43" spans="1:28" x14ac:dyDescent="0.25">
      <c r="A43" t="s">
        <v>1629</v>
      </c>
      <c r="B43" s="58" t="s">
        <v>1300</v>
      </c>
      <c r="D43">
        <v>8638</v>
      </c>
      <c r="E43" t="s">
        <v>1183</v>
      </c>
      <c r="F43">
        <f t="shared" si="0"/>
        <v>0</v>
      </c>
      <c r="H43" t="s">
        <v>1637</v>
      </c>
      <c r="I43" t="s">
        <v>1082</v>
      </c>
      <c r="J43">
        <v>2.2799999999999998</v>
      </c>
      <c r="K43">
        <v>8250</v>
      </c>
      <c r="L43">
        <v>8250</v>
      </c>
      <c r="S43" t="s">
        <v>1629</v>
      </c>
      <c r="T43" s="58" t="s">
        <v>1300</v>
      </c>
      <c r="V43">
        <v>8638</v>
      </c>
      <c r="Y43" t="str">
        <f t="shared" si="1"/>
        <v/>
      </c>
      <c r="AA43" t="s">
        <v>1685</v>
      </c>
      <c r="AB43">
        <f t="shared" si="2"/>
        <v>7</v>
      </c>
    </row>
    <row r="44" spans="1:28" x14ac:dyDescent="0.25">
      <c r="A44" t="s">
        <v>1629</v>
      </c>
      <c r="B44" s="58" t="s">
        <v>1630</v>
      </c>
      <c r="C44" t="s">
        <v>1392</v>
      </c>
      <c r="D44">
        <v>873</v>
      </c>
      <c r="E44" t="s">
        <v>1183</v>
      </c>
      <c r="F44">
        <f t="shared" si="0"/>
        <v>0</v>
      </c>
      <c r="H44" t="s">
        <v>1637</v>
      </c>
      <c r="I44" t="s">
        <v>1082</v>
      </c>
      <c r="J44">
        <v>5.1100000000000003</v>
      </c>
      <c r="K44">
        <v>1910</v>
      </c>
      <c r="L44">
        <v>1910</v>
      </c>
      <c r="S44" t="s">
        <v>1629</v>
      </c>
      <c r="T44" s="58" t="s">
        <v>1630</v>
      </c>
      <c r="U44" t="s">
        <v>1392</v>
      </c>
      <c r="V44">
        <v>873</v>
      </c>
      <c r="Y44" t="str">
        <f t="shared" si="1"/>
        <v>-</v>
      </c>
    </row>
    <row r="45" spans="1:28" x14ac:dyDescent="0.25">
      <c r="A45" t="s">
        <v>1629</v>
      </c>
      <c r="B45" s="58" t="s">
        <v>1630</v>
      </c>
      <c r="C45">
        <v>2004334</v>
      </c>
      <c r="D45">
        <v>91</v>
      </c>
      <c r="E45" t="s">
        <v>1183</v>
      </c>
      <c r="F45">
        <f t="shared" si="0"/>
        <v>5.1100000000000003</v>
      </c>
      <c r="H45" t="s">
        <v>1637</v>
      </c>
      <c r="I45" t="s">
        <v>1638</v>
      </c>
      <c r="J45">
        <v>2.2799999999999998</v>
      </c>
      <c r="K45">
        <v>4520</v>
      </c>
      <c r="L45">
        <v>4520</v>
      </c>
      <c r="S45" t="s">
        <v>1629</v>
      </c>
      <c r="T45" s="58" t="s">
        <v>1630</v>
      </c>
      <c r="U45">
        <v>2004334</v>
      </c>
      <c r="V45">
        <v>91</v>
      </c>
      <c r="W45">
        <v>5.1100000000000003</v>
      </c>
      <c r="Y45" t="str">
        <f t="shared" si="1"/>
        <v>20043345.11</v>
      </c>
    </row>
    <row r="46" spans="1:28" x14ac:dyDescent="0.25">
      <c r="A46" t="s">
        <v>1629</v>
      </c>
      <c r="B46" s="58" t="s">
        <v>1630</v>
      </c>
      <c r="C46">
        <v>2004336</v>
      </c>
      <c r="D46">
        <v>15</v>
      </c>
      <c r="E46" t="s">
        <v>1183</v>
      </c>
      <c r="F46">
        <f t="shared" si="0"/>
        <v>2.0299999999999998</v>
      </c>
      <c r="H46" t="s">
        <v>1637</v>
      </c>
      <c r="I46" t="s">
        <v>1638</v>
      </c>
      <c r="J46">
        <v>5.1100000000000003</v>
      </c>
      <c r="K46">
        <v>1178</v>
      </c>
      <c r="L46">
        <v>1178</v>
      </c>
      <c r="S46" t="s">
        <v>1629</v>
      </c>
      <c r="T46" s="58" t="s">
        <v>1630</v>
      </c>
      <c r="U46">
        <v>2004336</v>
      </c>
      <c r="V46">
        <v>15</v>
      </c>
      <c r="Y46" t="str">
        <f t="shared" si="1"/>
        <v>2004336</v>
      </c>
    </row>
    <row r="47" spans="1:28" x14ac:dyDescent="0.25">
      <c r="A47" t="s">
        <v>1629</v>
      </c>
      <c r="B47" s="58" t="s">
        <v>1299</v>
      </c>
      <c r="C47" t="s">
        <v>1392</v>
      </c>
      <c r="D47">
        <v>13651</v>
      </c>
      <c r="E47" t="s">
        <v>1183</v>
      </c>
      <c r="F47">
        <f t="shared" si="0"/>
        <v>0</v>
      </c>
      <c r="H47" t="s">
        <v>1637</v>
      </c>
      <c r="I47" t="s">
        <v>1638</v>
      </c>
      <c r="J47">
        <v>8.11</v>
      </c>
      <c r="K47">
        <v>1774</v>
      </c>
      <c r="L47">
        <v>1774</v>
      </c>
      <c r="S47" t="s">
        <v>1629</v>
      </c>
      <c r="T47" s="58" t="s">
        <v>1299</v>
      </c>
      <c r="U47" t="s">
        <v>1392</v>
      </c>
      <c r="V47">
        <v>13651</v>
      </c>
      <c r="Y47" t="str">
        <f t="shared" si="1"/>
        <v>-</v>
      </c>
    </row>
    <row r="48" spans="1:28" x14ac:dyDescent="0.25">
      <c r="A48" t="s">
        <v>1629</v>
      </c>
      <c r="B48" s="58" t="s">
        <v>1299</v>
      </c>
      <c r="C48">
        <v>2004182</v>
      </c>
      <c r="D48">
        <v>1068</v>
      </c>
      <c r="E48" t="s">
        <v>1183</v>
      </c>
      <c r="F48">
        <f t="shared" si="0"/>
        <v>0</v>
      </c>
      <c r="H48" t="s">
        <v>1637</v>
      </c>
      <c r="I48" t="s">
        <v>1636</v>
      </c>
      <c r="J48">
        <v>2.0299999999999998</v>
      </c>
      <c r="K48">
        <v>54</v>
      </c>
      <c r="L48">
        <v>54</v>
      </c>
      <c r="S48" t="s">
        <v>1629</v>
      </c>
      <c r="T48" s="58" t="s">
        <v>1299</v>
      </c>
      <c r="U48">
        <v>2004182</v>
      </c>
      <c r="V48">
        <v>1068</v>
      </c>
      <c r="Y48" t="str">
        <f t="shared" si="1"/>
        <v>2004182</v>
      </c>
    </row>
    <row r="49" spans="1:25" x14ac:dyDescent="0.25">
      <c r="A49" t="s">
        <v>1629</v>
      </c>
      <c r="B49" s="58" t="s">
        <v>1299</v>
      </c>
      <c r="C49">
        <v>2004183</v>
      </c>
      <c r="D49">
        <v>7140</v>
      </c>
      <c r="E49" t="s">
        <v>1183</v>
      </c>
      <c r="F49">
        <f t="shared" si="0"/>
        <v>0</v>
      </c>
      <c r="H49" t="s">
        <v>1637</v>
      </c>
      <c r="I49" t="s">
        <v>1636</v>
      </c>
      <c r="J49">
        <v>2.2799999999999998</v>
      </c>
      <c r="K49">
        <v>783</v>
      </c>
      <c r="L49">
        <v>783</v>
      </c>
      <c r="S49" t="s">
        <v>1629</v>
      </c>
      <c r="T49" s="58" t="s">
        <v>1299</v>
      </c>
      <c r="U49">
        <v>2004183</v>
      </c>
      <c r="V49">
        <v>7140</v>
      </c>
      <c r="Y49" t="str">
        <f t="shared" si="1"/>
        <v>2004183</v>
      </c>
    </row>
    <row r="50" spans="1:25" x14ac:dyDescent="0.25">
      <c r="A50" t="s">
        <v>1629</v>
      </c>
      <c r="B50" s="58" t="s">
        <v>1299</v>
      </c>
      <c r="C50">
        <v>2004186</v>
      </c>
      <c r="D50">
        <v>313</v>
      </c>
      <c r="E50" t="s">
        <v>1183</v>
      </c>
      <c r="F50">
        <f t="shared" si="0"/>
        <v>0</v>
      </c>
      <c r="H50" t="s">
        <v>1637</v>
      </c>
      <c r="I50" t="s">
        <v>1636</v>
      </c>
      <c r="J50">
        <v>5.1100000000000003</v>
      </c>
      <c r="K50">
        <v>921</v>
      </c>
      <c r="L50">
        <v>921</v>
      </c>
      <c r="S50" t="s">
        <v>1629</v>
      </c>
      <c r="T50" s="58" t="s">
        <v>1299</v>
      </c>
      <c r="U50">
        <v>2004186</v>
      </c>
      <c r="V50">
        <v>313</v>
      </c>
      <c r="Y50" t="str">
        <f t="shared" si="1"/>
        <v>2004186</v>
      </c>
    </row>
    <row r="51" spans="1:25" x14ac:dyDescent="0.25">
      <c r="A51" t="s">
        <v>1629</v>
      </c>
      <c r="B51" s="58" t="s">
        <v>1299</v>
      </c>
      <c r="C51">
        <v>2004189</v>
      </c>
      <c r="D51">
        <v>9071</v>
      </c>
      <c r="E51" t="s">
        <v>1183</v>
      </c>
      <c r="F51">
        <f t="shared" si="0"/>
        <v>0</v>
      </c>
      <c r="H51" t="s">
        <v>1637</v>
      </c>
      <c r="I51" t="s">
        <v>1300</v>
      </c>
      <c r="J51">
        <v>2.0299999999999998</v>
      </c>
      <c r="K51">
        <v>3559</v>
      </c>
      <c r="L51">
        <v>3559</v>
      </c>
      <c r="S51" t="s">
        <v>1629</v>
      </c>
      <c r="T51" s="58" t="s">
        <v>1299</v>
      </c>
      <c r="U51">
        <v>2004189</v>
      </c>
      <c r="V51">
        <v>9071</v>
      </c>
      <c r="Y51" t="str">
        <f t="shared" si="1"/>
        <v>2004189</v>
      </c>
    </row>
    <row r="52" spans="1:25" x14ac:dyDescent="0.25">
      <c r="A52" t="s">
        <v>1629</v>
      </c>
      <c r="B52" s="58" t="s">
        <v>1299</v>
      </c>
      <c r="C52">
        <v>2004191</v>
      </c>
      <c r="D52">
        <v>8716</v>
      </c>
      <c r="E52" t="s">
        <v>1183</v>
      </c>
      <c r="F52">
        <f t="shared" si="0"/>
        <v>0</v>
      </c>
      <c r="H52" t="s">
        <v>1637</v>
      </c>
      <c r="I52" t="s">
        <v>1300</v>
      </c>
      <c r="J52">
        <v>2.2799999999999998</v>
      </c>
      <c r="K52">
        <v>8316</v>
      </c>
      <c r="L52">
        <v>8316</v>
      </c>
      <c r="S52" t="s">
        <v>1629</v>
      </c>
      <c r="T52" s="58" t="s">
        <v>1299</v>
      </c>
      <c r="U52">
        <v>2004191</v>
      </c>
      <c r="V52">
        <v>8716</v>
      </c>
      <c r="Y52" t="str">
        <f t="shared" si="1"/>
        <v>2004191</v>
      </c>
    </row>
    <row r="53" spans="1:25" x14ac:dyDescent="0.25">
      <c r="A53" t="s">
        <v>1629</v>
      </c>
      <c r="B53" s="58" t="s">
        <v>1299</v>
      </c>
      <c r="C53">
        <v>2004198</v>
      </c>
      <c r="D53">
        <v>1140</v>
      </c>
      <c r="E53" t="s">
        <v>1183</v>
      </c>
      <c r="F53">
        <f t="shared" si="0"/>
        <v>0</v>
      </c>
      <c r="H53" t="s">
        <v>1637</v>
      </c>
      <c r="I53" t="s">
        <v>1300</v>
      </c>
      <c r="J53">
        <v>5.1100000000000003</v>
      </c>
      <c r="K53">
        <v>19385</v>
      </c>
      <c r="L53">
        <v>19385</v>
      </c>
      <c r="S53" t="s">
        <v>1629</v>
      </c>
      <c r="T53" s="58" t="s">
        <v>1299</v>
      </c>
      <c r="U53">
        <v>2004198</v>
      </c>
      <c r="V53">
        <v>1140</v>
      </c>
      <c r="Y53" t="str">
        <f t="shared" si="1"/>
        <v>2004198</v>
      </c>
    </row>
    <row r="54" spans="1:25" x14ac:dyDescent="0.25">
      <c r="A54" t="s">
        <v>1629</v>
      </c>
      <c r="B54" s="58" t="s">
        <v>1299</v>
      </c>
      <c r="C54">
        <v>2004316</v>
      </c>
      <c r="D54">
        <v>757072</v>
      </c>
      <c r="E54" t="s">
        <v>1183</v>
      </c>
      <c r="F54">
        <f t="shared" si="0"/>
        <v>8.11</v>
      </c>
      <c r="H54" t="s">
        <v>1637</v>
      </c>
      <c r="I54" t="s">
        <v>1300</v>
      </c>
      <c r="J54">
        <v>8.11</v>
      </c>
      <c r="K54">
        <v>2649</v>
      </c>
      <c r="L54">
        <v>2649</v>
      </c>
      <c r="S54" t="s">
        <v>1629</v>
      </c>
      <c r="T54" s="58" t="s">
        <v>1299</v>
      </c>
      <c r="U54">
        <v>2004316</v>
      </c>
      <c r="V54">
        <v>757072</v>
      </c>
      <c r="W54">
        <v>8.11</v>
      </c>
      <c r="Y54" t="str">
        <f t="shared" si="1"/>
        <v>20043168.11</v>
      </c>
    </row>
    <row r="55" spans="1:25" x14ac:dyDescent="0.25">
      <c r="A55" t="s">
        <v>1629</v>
      </c>
      <c r="B55" s="58" t="s">
        <v>1299</v>
      </c>
      <c r="C55">
        <v>2004322</v>
      </c>
      <c r="D55">
        <v>86641</v>
      </c>
      <c r="E55" t="s">
        <v>1183</v>
      </c>
      <c r="F55">
        <f t="shared" si="0"/>
        <v>0</v>
      </c>
      <c r="H55" t="s">
        <v>1637</v>
      </c>
      <c r="I55" t="s">
        <v>1084</v>
      </c>
      <c r="J55">
        <v>2.2799999999999998</v>
      </c>
      <c r="K55">
        <v>406</v>
      </c>
      <c r="L55">
        <v>406</v>
      </c>
      <c r="S55" t="s">
        <v>1629</v>
      </c>
      <c r="T55" s="58" t="s">
        <v>1299</v>
      </c>
      <c r="U55">
        <v>2004322</v>
      </c>
      <c r="V55">
        <v>86641</v>
      </c>
      <c r="Y55" t="str">
        <f t="shared" si="1"/>
        <v>2004322</v>
      </c>
    </row>
    <row r="56" spans="1:25" x14ac:dyDescent="0.25">
      <c r="A56" t="s">
        <v>1629</v>
      </c>
      <c r="B56" s="58" t="s">
        <v>1299</v>
      </c>
      <c r="C56">
        <v>2004331</v>
      </c>
      <c r="D56">
        <v>13572</v>
      </c>
      <c r="E56" t="s">
        <v>1183</v>
      </c>
      <c r="F56">
        <f t="shared" si="0"/>
        <v>2.2799999999999998</v>
      </c>
      <c r="H56" t="s">
        <v>1637</v>
      </c>
      <c r="I56" t="s">
        <v>1084</v>
      </c>
      <c r="J56">
        <v>5.1100000000000003</v>
      </c>
      <c r="K56">
        <v>384</v>
      </c>
      <c r="L56">
        <v>384</v>
      </c>
      <c r="S56" t="s">
        <v>1629</v>
      </c>
      <c r="T56" s="58" t="s">
        <v>1299</v>
      </c>
      <c r="U56">
        <v>2004331</v>
      </c>
      <c r="V56">
        <v>13572</v>
      </c>
      <c r="W56">
        <v>2.2799999999999998</v>
      </c>
      <c r="Y56" t="str">
        <f t="shared" si="1"/>
        <v>20043312.28</v>
      </c>
    </row>
    <row r="57" spans="1:25" x14ac:dyDescent="0.25">
      <c r="A57" t="s">
        <v>1629</v>
      </c>
      <c r="B57" s="58" t="s">
        <v>1299</v>
      </c>
      <c r="C57">
        <v>2004332</v>
      </c>
      <c r="D57">
        <v>24300</v>
      </c>
      <c r="E57" t="s">
        <v>1183</v>
      </c>
      <c r="F57">
        <f t="shared" si="0"/>
        <v>0</v>
      </c>
      <c r="H57" t="s">
        <v>1637</v>
      </c>
      <c r="I57" t="s">
        <v>1639</v>
      </c>
      <c r="J57">
        <v>2.0299999999999998</v>
      </c>
      <c r="K57">
        <v>922</v>
      </c>
      <c r="L57">
        <v>922</v>
      </c>
      <c r="S57" t="s">
        <v>1629</v>
      </c>
      <c r="T57" s="58" t="s">
        <v>1299</v>
      </c>
      <c r="U57">
        <v>2004332</v>
      </c>
      <c r="V57">
        <v>24300</v>
      </c>
      <c r="Y57" t="str">
        <f t="shared" si="1"/>
        <v>2004332</v>
      </c>
    </row>
    <row r="58" spans="1:25" x14ac:dyDescent="0.25">
      <c r="A58" t="s">
        <v>1629</v>
      </c>
      <c r="B58" s="58" t="s">
        <v>1299</v>
      </c>
      <c r="C58">
        <v>2004334</v>
      </c>
      <c r="D58">
        <v>170474</v>
      </c>
      <c r="E58" t="s">
        <v>1183</v>
      </c>
      <c r="F58">
        <f t="shared" si="0"/>
        <v>5.1100000000000003</v>
      </c>
      <c r="H58" t="s">
        <v>1637</v>
      </c>
      <c r="I58" t="s">
        <v>1639</v>
      </c>
      <c r="J58">
        <v>2.2799999999999998</v>
      </c>
      <c r="K58">
        <v>27504</v>
      </c>
      <c r="L58">
        <v>27504</v>
      </c>
      <c r="S58" t="s">
        <v>1629</v>
      </c>
      <c r="T58" s="58" t="s">
        <v>1299</v>
      </c>
      <c r="U58">
        <v>2004334</v>
      </c>
      <c r="V58">
        <v>170474</v>
      </c>
      <c r="W58">
        <v>5.1100000000000003</v>
      </c>
      <c r="Y58" t="str">
        <f t="shared" si="1"/>
        <v>20043345.11</v>
      </c>
    </row>
    <row r="59" spans="1:25" x14ac:dyDescent="0.25">
      <c r="A59" t="s">
        <v>1629</v>
      </c>
      <c r="B59" s="58" t="s">
        <v>1299</v>
      </c>
      <c r="C59">
        <v>2004336</v>
      </c>
      <c r="D59">
        <v>3625286</v>
      </c>
      <c r="E59" t="s">
        <v>1183</v>
      </c>
      <c r="F59">
        <f t="shared" si="0"/>
        <v>2.0299999999999998</v>
      </c>
      <c r="H59" t="s">
        <v>1637</v>
      </c>
      <c r="I59" t="s">
        <v>1639</v>
      </c>
      <c r="J59">
        <v>5.1100000000000003</v>
      </c>
      <c r="K59">
        <v>5719</v>
      </c>
      <c r="L59">
        <v>5719</v>
      </c>
      <c r="S59" t="s">
        <v>1629</v>
      </c>
      <c r="T59" s="58" t="s">
        <v>1299</v>
      </c>
      <c r="U59">
        <v>2004336</v>
      </c>
      <c r="V59">
        <v>3625286</v>
      </c>
      <c r="W59">
        <v>2.0299999999999998</v>
      </c>
      <c r="Y59" t="str">
        <f t="shared" si="1"/>
        <v>20043362.03</v>
      </c>
    </row>
    <row r="60" spans="1:25" x14ac:dyDescent="0.25">
      <c r="A60" t="s">
        <v>1629</v>
      </c>
      <c r="B60" s="58" t="s">
        <v>1299</v>
      </c>
      <c r="C60">
        <v>9999999</v>
      </c>
      <c r="D60">
        <v>29123</v>
      </c>
      <c r="E60" t="s">
        <v>1183</v>
      </c>
      <c r="F60">
        <f t="shared" si="0"/>
        <v>0</v>
      </c>
      <c r="H60" t="s">
        <v>1637</v>
      </c>
      <c r="I60" t="s">
        <v>1639</v>
      </c>
      <c r="J60">
        <v>8.11</v>
      </c>
      <c r="K60">
        <v>370</v>
      </c>
      <c r="L60">
        <v>370</v>
      </c>
      <c r="S60" t="s">
        <v>1629</v>
      </c>
      <c r="T60" s="58" t="s">
        <v>1299</v>
      </c>
      <c r="U60">
        <v>9999999</v>
      </c>
      <c r="V60">
        <v>29123</v>
      </c>
      <c r="Y60" t="str">
        <f t="shared" si="1"/>
        <v>9999999</v>
      </c>
    </row>
    <row r="61" spans="1:25" x14ac:dyDescent="0.25">
      <c r="A61" t="s">
        <v>1629</v>
      </c>
      <c r="B61" s="58" t="s">
        <v>1299</v>
      </c>
      <c r="D61">
        <v>1486</v>
      </c>
      <c r="E61" t="s">
        <v>1183</v>
      </c>
      <c r="F61">
        <f t="shared" si="0"/>
        <v>0</v>
      </c>
      <c r="H61" t="s">
        <v>1637</v>
      </c>
      <c r="I61" t="s">
        <v>1640</v>
      </c>
      <c r="J61">
        <v>2.2799999999999998</v>
      </c>
      <c r="K61">
        <v>317</v>
      </c>
      <c r="L61">
        <v>317</v>
      </c>
      <c r="S61" t="s">
        <v>1629</v>
      </c>
      <c r="T61" s="58" t="s">
        <v>1299</v>
      </c>
      <c r="V61">
        <v>1486</v>
      </c>
      <c r="Y61" t="str">
        <f t="shared" si="1"/>
        <v/>
      </c>
    </row>
    <row r="62" spans="1:25" x14ac:dyDescent="0.25">
      <c r="A62" t="s">
        <v>1631</v>
      </c>
      <c r="B62" s="58" t="s">
        <v>1301</v>
      </c>
      <c r="C62" t="s">
        <v>1392</v>
      </c>
      <c r="D62">
        <v>112</v>
      </c>
      <c r="E62" t="s">
        <v>1183</v>
      </c>
      <c r="F62">
        <f t="shared" si="0"/>
        <v>0</v>
      </c>
      <c r="H62" t="s">
        <v>1637</v>
      </c>
      <c r="I62" t="s">
        <v>1640</v>
      </c>
      <c r="J62">
        <v>5.1100000000000003</v>
      </c>
      <c r="K62">
        <v>15</v>
      </c>
      <c r="L62">
        <v>15</v>
      </c>
      <c r="T62" s="58"/>
      <c r="Y62" t="str">
        <f t="shared" si="1"/>
        <v/>
      </c>
    </row>
    <row r="63" spans="1:25" x14ac:dyDescent="0.25">
      <c r="A63" t="s">
        <v>1631</v>
      </c>
      <c r="B63" s="58" t="s">
        <v>1301</v>
      </c>
      <c r="C63">
        <v>2004332</v>
      </c>
      <c r="D63">
        <v>5051</v>
      </c>
      <c r="E63" t="s">
        <v>1183</v>
      </c>
      <c r="F63">
        <f t="shared" si="0"/>
        <v>0</v>
      </c>
      <c r="H63" t="s">
        <v>1637</v>
      </c>
      <c r="I63" t="s">
        <v>1299</v>
      </c>
      <c r="J63">
        <v>2.0299999999999998</v>
      </c>
      <c r="K63">
        <v>8790</v>
      </c>
      <c r="L63">
        <v>8790</v>
      </c>
      <c r="S63" t="s">
        <v>1631</v>
      </c>
      <c r="T63" s="58" t="s">
        <v>1301</v>
      </c>
      <c r="U63" t="s">
        <v>1392</v>
      </c>
      <c r="V63">
        <v>112</v>
      </c>
      <c r="Y63" t="str">
        <f t="shared" si="1"/>
        <v>-</v>
      </c>
    </row>
    <row r="64" spans="1:25" x14ac:dyDescent="0.25">
      <c r="A64" t="s">
        <v>1631</v>
      </c>
      <c r="B64" s="58" t="s">
        <v>1301</v>
      </c>
      <c r="C64">
        <v>2004334</v>
      </c>
      <c r="D64">
        <v>96</v>
      </c>
      <c r="E64" t="s">
        <v>1183</v>
      </c>
      <c r="F64">
        <f t="shared" si="0"/>
        <v>5.1100000000000003</v>
      </c>
      <c r="H64" t="s">
        <v>1637</v>
      </c>
      <c r="I64" t="s">
        <v>1299</v>
      </c>
      <c r="J64">
        <v>2.2799999999999998</v>
      </c>
      <c r="K64">
        <v>46</v>
      </c>
      <c r="L64">
        <v>46</v>
      </c>
      <c r="S64" t="s">
        <v>1631</v>
      </c>
      <c r="T64" s="58" t="s">
        <v>1301</v>
      </c>
      <c r="U64">
        <v>2004332</v>
      </c>
      <c r="V64">
        <v>5051</v>
      </c>
      <c r="Y64" t="str">
        <f t="shared" si="1"/>
        <v>2004332</v>
      </c>
    </row>
    <row r="65" spans="1:25" x14ac:dyDescent="0.25">
      <c r="A65" t="s">
        <v>1631</v>
      </c>
      <c r="B65" s="58" t="s">
        <v>1301</v>
      </c>
      <c r="C65">
        <v>9999999</v>
      </c>
      <c r="D65">
        <v>6589</v>
      </c>
      <c r="E65" t="s">
        <v>1183</v>
      </c>
      <c r="F65">
        <f t="shared" si="0"/>
        <v>0</v>
      </c>
      <c r="H65" t="s">
        <v>1637</v>
      </c>
      <c r="I65" t="s">
        <v>1299</v>
      </c>
      <c r="J65">
        <v>5.1100000000000003</v>
      </c>
      <c r="K65">
        <v>4941</v>
      </c>
      <c r="L65">
        <v>4941</v>
      </c>
      <c r="S65" t="s">
        <v>1631</v>
      </c>
      <c r="T65" s="58" t="s">
        <v>1301</v>
      </c>
      <c r="U65">
        <v>2004334</v>
      </c>
      <c r="V65">
        <v>96</v>
      </c>
      <c r="W65">
        <v>5.1100000000000003</v>
      </c>
      <c r="Y65" t="str">
        <f t="shared" si="1"/>
        <v>20043345.11</v>
      </c>
    </row>
    <row r="66" spans="1:25" x14ac:dyDescent="0.25">
      <c r="A66" t="s">
        <v>1631</v>
      </c>
      <c r="B66" s="58" t="s">
        <v>1082</v>
      </c>
      <c r="C66">
        <v>2004331</v>
      </c>
      <c r="D66">
        <v>12</v>
      </c>
      <c r="E66" t="s">
        <v>1183</v>
      </c>
      <c r="F66">
        <f t="shared" si="0"/>
        <v>2.2799999999999998</v>
      </c>
      <c r="H66" t="s">
        <v>1637</v>
      </c>
      <c r="I66" t="s">
        <v>1299</v>
      </c>
      <c r="J66">
        <v>8.11</v>
      </c>
      <c r="K66">
        <v>2258</v>
      </c>
      <c r="L66">
        <v>2258</v>
      </c>
      <c r="S66" t="s">
        <v>1631</v>
      </c>
      <c r="T66" s="58" t="s">
        <v>1301</v>
      </c>
      <c r="U66">
        <v>9999999</v>
      </c>
      <c r="V66">
        <v>6589</v>
      </c>
      <c r="Y66" t="str">
        <f t="shared" si="1"/>
        <v>9999999</v>
      </c>
    </row>
    <row r="67" spans="1:25" x14ac:dyDescent="0.25">
      <c r="A67" t="s">
        <v>1631</v>
      </c>
      <c r="B67" s="58" t="s">
        <v>1632</v>
      </c>
      <c r="C67">
        <v>2004329</v>
      </c>
      <c r="D67">
        <v>7480</v>
      </c>
      <c r="E67" t="s">
        <v>1183</v>
      </c>
      <c r="F67">
        <f t="shared" ref="F67:F130" si="3">_xlfn.XLOOKUP(C67,$AD:$AD,$AE:$AE,0)</f>
        <v>0</v>
      </c>
      <c r="H67" t="s">
        <v>1637</v>
      </c>
      <c r="I67" t="s">
        <v>1086</v>
      </c>
      <c r="J67">
        <v>2.2799999999999998</v>
      </c>
      <c r="K67">
        <v>38856</v>
      </c>
      <c r="L67">
        <v>38856</v>
      </c>
      <c r="S67" t="s">
        <v>1631</v>
      </c>
      <c r="T67" s="58" t="s">
        <v>1082</v>
      </c>
      <c r="U67">
        <v>2004331</v>
      </c>
      <c r="V67">
        <v>12</v>
      </c>
      <c r="W67">
        <v>2.2799999999999998</v>
      </c>
      <c r="Y67" t="str">
        <f t="shared" ref="Y67:Y130" si="4">+U67&amp;W67</f>
        <v>20043312.28</v>
      </c>
    </row>
    <row r="68" spans="1:25" x14ac:dyDescent="0.25">
      <c r="A68" t="s">
        <v>1633</v>
      </c>
      <c r="B68" s="58" t="s">
        <v>1082</v>
      </c>
      <c r="C68">
        <v>2004331</v>
      </c>
      <c r="D68">
        <v>4017</v>
      </c>
      <c r="E68" t="s">
        <v>1183</v>
      </c>
      <c r="F68">
        <f t="shared" si="3"/>
        <v>2.2799999999999998</v>
      </c>
      <c r="H68" t="s">
        <v>1637</v>
      </c>
      <c r="I68" t="s">
        <v>1086</v>
      </c>
      <c r="J68">
        <v>5.1100000000000003</v>
      </c>
      <c r="K68">
        <v>26760</v>
      </c>
      <c r="L68">
        <v>26760</v>
      </c>
      <c r="S68" t="s">
        <v>1631</v>
      </c>
      <c r="T68" s="58" t="s">
        <v>1632</v>
      </c>
      <c r="U68">
        <v>2004329</v>
      </c>
      <c r="V68">
        <v>7480</v>
      </c>
      <c r="Y68" t="str">
        <f t="shared" si="4"/>
        <v>2004329</v>
      </c>
    </row>
    <row r="69" spans="1:25" x14ac:dyDescent="0.25">
      <c r="A69" t="s">
        <v>1633</v>
      </c>
      <c r="B69" s="58" t="s">
        <v>1300</v>
      </c>
      <c r="C69">
        <v>2004194</v>
      </c>
      <c r="D69">
        <v>102</v>
      </c>
      <c r="E69" t="s">
        <v>1183</v>
      </c>
      <c r="F69">
        <f t="shared" si="3"/>
        <v>0</v>
      </c>
      <c r="H69" t="s">
        <v>1637</v>
      </c>
      <c r="I69" t="s">
        <v>1086</v>
      </c>
      <c r="J69">
        <v>8.11</v>
      </c>
      <c r="K69">
        <v>126</v>
      </c>
      <c r="L69">
        <v>126</v>
      </c>
      <c r="T69" s="58"/>
      <c r="Y69" t="str">
        <f t="shared" si="4"/>
        <v/>
      </c>
    </row>
    <row r="70" spans="1:25" x14ac:dyDescent="0.25">
      <c r="A70" t="s">
        <v>1633</v>
      </c>
      <c r="B70" s="58" t="s">
        <v>1300</v>
      </c>
      <c r="C70">
        <v>2004316</v>
      </c>
      <c r="D70">
        <v>12</v>
      </c>
      <c r="E70" t="s">
        <v>1183</v>
      </c>
      <c r="F70">
        <f t="shared" si="3"/>
        <v>8.11</v>
      </c>
      <c r="H70" t="s">
        <v>1641</v>
      </c>
      <c r="I70" t="s">
        <v>1084</v>
      </c>
      <c r="J70">
        <v>5.1100000000000003</v>
      </c>
      <c r="K70">
        <v>355</v>
      </c>
      <c r="L70">
        <v>355</v>
      </c>
      <c r="S70" t="s">
        <v>1633</v>
      </c>
      <c r="T70" s="58" t="s">
        <v>1082</v>
      </c>
      <c r="U70">
        <v>2004331</v>
      </c>
      <c r="V70">
        <v>4017</v>
      </c>
      <c r="W70">
        <v>2.2799999999999998</v>
      </c>
      <c r="Y70" t="str">
        <f t="shared" si="4"/>
        <v>20043312.28</v>
      </c>
    </row>
    <row r="71" spans="1:25" x14ac:dyDescent="0.25">
      <c r="A71" t="s">
        <v>1633</v>
      </c>
      <c r="B71" s="58" t="s">
        <v>1300</v>
      </c>
      <c r="C71">
        <v>2004331</v>
      </c>
      <c r="D71">
        <v>76</v>
      </c>
      <c r="E71" t="s">
        <v>1183</v>
      </c>
      <c r="F71">
        <f t="shared" si="3"/>
        <v>2.2799999999999998</v>
      </c>
      <c r="H71" t="s">
        <v>97</v>
      </c>
      <c r="K71">
        <v>93086009</v>
      </c>
      <c r="L71">
        <v>93086009</v>
      </c>
      <c r="S71" t="s">
        <v>1633</v>
      </c>
      <c r="T71" s="58" t="s">
        <v>1300</v>
      </c>
      <c r="U71">
        <v>2004194</v>
      </c>
      <c r="V71">
        <v>102</v>
      </c>
      <c r="Y71" t="str">
        <f t="shared" si="4"/>
        <v>2004194</v>
      </c>
    </row>
    <row r="72" spans="1:25" x14ac:dyDescent="0.25">
      <c r="A72" t="s">
        <v>1633</v>
      </c>
      <c r="B72" s="58" t="s">
        <v>1300</v>
      </c>
      <c r="C72">
        <v>2004332</v>
      </c>
      <c r="D72">
        <v>259</v>
      </c>
      <c r="E72" t="s">
        <v>1183</v>
      </c>
      <c r="F72">
        <f t="shared" si="3"/>
        <v>0</v>
      </c>
      <c r="S72" t="s">
        <v>1633</v>
      </c>
      <c r="T72" s="58" t="s">
        <v>1300</v>
      </c>
      <c r="U72">
        <v>2004316</v>
      </c>
      <c r="V72">
        <v>12</v>
      </c>
      <c r="W72">
        <v>8.11</v>
      </c>
      <c r="Y72" t="str">
        <f t="shared" si="4"/>
        <v>20043168.11</v>
      </c>
    </row>
    <row r="73" spans="1:25" x14ac:dyDescent="0.25">
      <c r="A73" t="s">
        <v>1633</v>
      </c>
      <c r="B73" s="58" t="s">
        <v>1300</v>
      </c>
      <c r="C73">
        <v>2004334</v>
      </c>
      <c r="D73">
        <v>7241</v>
      </c>
      <c r="E73" t="s">
        <v>1183</v>
      </c>
      <c r="F73">
        <f t="shared" si="3"/>
        <v>5.1100000000000003</v>
      </c>
      <c r="S73" t="s">
        <v>1633</v>
      </c>
      <c r="T73" s="58" t="s">
        <v>1300</v>
      </c>
      <c r="U73">
        <v>2004331</v>
      </c>
      <c r="V73">
        <v>76</v>
      </c>
      <c r="W73">
        <v>2.2799999999999998</v>
      </c>
      <c r="Y73" t="str">
        <f t="shared" si="4"/>
        <v>20043312.28</v>
      </c>
    </row>
    <row r="74" spans="1:25" x14ac:dyDescent="0.25">
      <c r="A74" t="s">
        <v>1633</v>
      </c>
      <c r="B74" s="58" t="s">
        <v>1630</v>
      </c>
      <c r="C74" t="s">
        <v>1392</v>
      </c>
      <c r="D74">
        <v>75015</v>
      </c>
      <c r="E74" t="s">
        <v>1183</v>
      </c>
      <c r="F74">
        <f t="shared" si="3"/>
        <v>0</v>
      </c>
      <c r="S74" t="s">
        <v>1633</v>
      </c>
      <c r="T74" s="58" t="s">
        <v>1300</v>
      </c>
      <c r="U74">
        <v>2004332</v>
      </c>
      <c r="V74">
        <v>259</v>
      </c>
      <c r="Y74" t="str">
        <f t="shared" si="4"/>
        <v>2004332</v>
      </c>
    </row>
    <row r="75" spans="1:25" x14ac:dyDescent="0.25">
      <c r="A75" t="s">
        <v>1633</v>
      </c>
      <c r="B75" s="58" t="s">
        <v>1630</v>
      </c>
      <c r="C75">
        <v>2002890</v>
      </c>
      <c r="D75">
        <v>426</v>
      </c>
      <c r="E75" t="s">
        <v>1183</v>
      </c>
      <c r="F75">
        <f t="shared" si="3"/>
        <v>0</v>
      </c>
      <c r="S75" t="s">
        <v>1633</v>
      </c>
      <c r="T75" s="58" t="s">
        <v>1300</v>
      </c>
      <c r="U75">
        <v>2004334</v>
      </c>
      <c r="V75">
        <v>7241</v>
      </c>
      <c r="W75">
        <v>5.1100000000000003</v>
      </c>
      <c r="Y75" t="str">
        <f t="shared" si="4"/>
        <v>20043345.11</v>
      </c>
    </row>
    <row r="76" spans="1:25" x14ac:dyDescent="0.25">
      <c r="A76" t="s">
        <v>1633</v>
      </c>
      <c r="B76" s="58" t="s">
        <v>1630</v>
      </c>
      <c r="C76">
        <v>2004182</v>
      </c>
      <c r="D76">
        <v>738</v>
      </c>
      <c r="E76" t="s">
        <v>1183</v>
      </c>
      <c r="F76">
        <f t="shared" si="3"/>
        <v>0</v>
      </c>
      <c r="S76" t="s">
        <v>1633</v>
      </c>
      <c r="T76" s="58" t="s">
        <v>1630</v>
      </c>
      <c r="U76" t="s">
        <v>1392</v>
      </c>
      <c r="V76">
        <v>75015</v>
      </c>
      <c r="Y76" t="str">
        <f t="shared" si="4"/>
        <v>-</v>
      </c>
    </row>
    <row r="77" spans="1:25" x14ac:dyDescent="0.25">
      <c r="A77" t="s">
        <v>1633</v>
      </c>
      <c r="B77" s="58" t="s">
        <v>1630</v>
      </c>
      <c r="C77">
        <v>2004186</v>
      </c>
      <c r="D77">
        <v>942</v>
      </c>
      <c r="E77" t="s">
        <v>1183</v>
      </c>
      <c r="F77">
        <f t="shared" si="3"/>
        <v>0</v>
      </c>
      <c r="S77" t="s">
        <v>1633</v>
      </c>
      <c r="T77" s="58" t="s">
        <v>1630</v>
      </c>
      <c r="U77">
        <v>2002890</v>
      </c>
      <c r="V77">
        <v>426</v>
      </c>
      <c r="Y77" t="str">
        <f t="shared" si="4"/>
        <v>2002890</v>
      </c>
    </row>
    <row r="78" spans="1:25" x14ac:dyDescent="0.25">
      <c r="A78" t="s">
        <v>1633</v>
      </c>
      <c r="B78" s="58" t="s">
        <v>1630</v>
      </c>
      <c r="C78">
        <v>2004189</v>
      </c>
      <c r="D78">
        <v>564</v>
      </c>
      <c r="E78" t="s">
        <v>1183</v>
      </c>
      <c r="F78">
        <f t="shared" si="3"/>
        <v>0</v>
      </c>
      <c r="S78" t="s">
        <v>1633</v>
      </c>
      <c r="T78" s="58" t="s">
        <v>1630</v>
      </c>
      <c r="U78">
        <v>2004182</v>
      </c>
      <c r="V78">
        <v>738</v>
      </c>
      <c r="Y78" t="str">
        <f t="shared" si="4"/>
        <v>2004182</v>
      </c>
    </row>
    <row r="79" spans="1:25" x14ac:dyDescent="0.25">
      <c r="A79" t="s">
        <v>1633</v>
      </c>
      <c r="B79" s="58" t="s">
        <v>1630</v>
      </c>
      <c r="C79">
        <v>2004191</v>
      </c>
      <c r="D79">
        <v>479</v>
      </c>
      <c r="E79" t="s">
        <v>1183</v>
      </c>
      <c r="F79">
        <f t="shared" si="3"/>
        <v>0</v>
      </c>
      <c r="S79" t="s">
        <v>1633</v>
      </c>
      <c r="T79" s="58" t="s">
        <v>1630</v>
      </c>
      <c r="U79">
        <v>2004186</v>
      </c>
      <c r="V79">
        <v>942</v>
      </c>
      <c r="Y79" t="str">
        <f t="shared" si="4"/>
        <v>2004186</v>
      </c>
    </row>
    <row r="80" spans="1:25" x14ac:dyDescent="0.25">
      <c r="A80" t="s">
        <v>1633</v>
      </c>
      <c r="B80" s="58" t="s">
        <v>1630</v>
      </c>
      <c r="C80">
        <v>2004194</v>
      </c>
      <c r="D80">
        <v>4419</v>
      </c>
      <c r="E80" t="s">
        <v>1183</v>
      </c>
      <c r="F80">
        <f t="shared" si="3"/>
        <v>0</v>
      </c>
      <c r="S80" t="s">
        <v>1633</v>
      </c>
      <c r="T80" s="58" t="s">
        <v>1630</v>
      </c>
      <c r="U80">
        <v>2004189</v>
      </c>
      <c r="V80">
        <v>564</v>
      </c>
      <c r="Y80" t="str">
        <f t="shared" si="4"/>
        <v>2004189</v>
      </c>
    </row>
    <row r="81" spans="1:25" x14ac:dyDescent="0.25">
      <c r="A81" t="s">
        <v>1633</v>
      </c>
      <c r="B81" s="58" t="s">
        <v>1630</v>
      </c>
      <c r="C81">
        <v>2004316</v>
      </c>
      <c r="D81">
        <v>21050094</v>
      </c>
      <c r="E81" t="s">
        <v>1183</v>
      </c>
      <c r="F81">
        <f t="shared" si="3"/>
        <v>8.11</v>
      </c>
      <c r="S81" t="s">
        <v>1633</v>
      </c>
      <c r="T81" s="58" t="s">
        <v>1630</v>
      </c>
      <c r="U81">
        <v>2004191</v>
      </c>
      <c r="V81">
        <v>479</v>
      </c>
      <c r="Y81" t="str">
        <f t="shared" si="4"/>
        <v>2004191</v>
      </c>
    </row>
    <row r="82" spans="1:25" x14ac:dyDescent="0.25">
      <c r="A82" t="s">
        <v>1633</v>
      </c>
      <c r="B82" s="58" t="s">
        <v>1630</v>
      </c>
      <c r="C82">
        <v>2004322</v>
      </c>
      <c r="D82">
        <v>140</v>
      </c>
      <c r="E82" t="s">
        <v>1183</v>
      </c>
      <c r="F82">
        <f t="shared" si="3"/>
        <v>0</v>
      </c>
      <c r="S82" t="s">
        <v>1633</v>
      </c>
      <c r="T82" s="58" t="s">
        <v>1630</v>
      </c>
      <c r="U82">
        <v>2004194</v>
      </c>
      <c r="V82">
        <v>4419</v>
      </c>
      <c r="Y82" t="str">
        <f t="shared" si="4"/>
        <v>2004194</v>
      </c>
    </row>
    <row r="83" spans="1:25" x14ac:dyDescent="0.25">
      <c r="A83" t="s">
        <v>1633</v>
      </c>
      <c r="B83" s="58" t="s">
        <v>1630</v>
      </c>
      <c r="C83">
        <v>2004331</v>
      </c>
      <c r="D83">
        <v>30453</v>
      </c>
      <c r="E83" t="s">
        <v>1183</v>
      </c>
      <c r="F83">
        <f t="shared" si="3"/>
        <v>2.2799999999999998</v>
      </c>
      <c r="S83" t="s">
        <v>1633</v>
      </c>
      <c r="T83" s="58" t="s">
        <v>1630</v>
      </c>
      <c r="U83">
        <v>2004316</v>
      </c>
      <c r="V83">
        <v>21050094</v>
      </c>
      <c r="W83">
        <v>8.11</v>
      </c>
      <c r="Y83" t="str">
        <f t="shared" si="4"/>
        <v>20043168.11</v>
      </c>
    </row>
    <row r="84" spans="1:25" x14ac:dyDescent="0.25">
      <c r="A84" t="s">
        <v>1633</v>
      </c>
      <c r="B84" s="58" t="s">
        <v>1630</v>
      </c>
      <c r="C84">
        <v>2004332</v>
      </c>
      <c r="D84">
        <v>996</v>
      </c>
      <c r="E84" t="s">
        <v>1183</v>
      </c>
      <c r="F84">
        <f t="shared" si="3"/>
        <v>0</v>
      </c>
      <c r="S84" t="s">
        <v>1633</v>
      </c>
      <c r="T84" s="58" t="s">
        <v>1630</v>
      </c>
      <c r="U84">
        <v>2004322</v>
      </c>
      <c r="V84">
        <v>140</v>
      </c>
      <c r="Y84" t="str">
        <f t="shared" si="4"/>
        <v>2004322</v>
      </c>
    </row>
    <row r="85" spans="1:25" x14ac:dyDescent="0.25">
      <c r="A85" t="s">
        <v>1633</v>
      </c>
      <c r="B85" s="58" t="s">
        <v>1630</v>
      </c>
      <c r="C85">
        <v>2004334</v>
      </c>
      <c r="D85">
        <v>3011784</v>
      </c>
      <c r="E85" t="s">
        <v>1183</v>
      </c>
      <c r="F85">
        <f t="shared" si="3"/>
        <v>5.1100000000000003</v>
      </c>
      <c r="S85" t="s">
        <v>1633</v>
      </c>
      <c r="T85" s="58" t="s">
        <v>1630</v>
      </c>
      <c r="U85">
        <v>2004331</v>
      </c>
      <c r="V85">
        <v>30453</v>
      </c>
      <c r="W85">
        <v>2.2799999999999998</v>
      </c>
      <c r="Y85" t="str">
        <f t="shared" si="4"/>
        <v>20043312.28</v>
      </c>
    </row>
    <row r="86" spans="1:25" x14ac:dyDescent="0.25">
      <c r="A86" t="s">
        <v>1633</v>
      </c>
      <c r="B86" s="58" t="s">
        <v>1630</v>
      </c>
      <c r="C86">
        <v>2004336</v>
      </c>
      <c r="D86">
        <v>2835316</v>
      </c>
      <c r="E86" t="s">
        <v>1183</v>
      </c>
      <c r="F86">
        <f t="shared" si="3"/>
        <v>2.0299999999999998</v>
      </c>
      <c r="S86" t="s">
        <v>1633</v>
      </c>
      <c r="T86" s="58" t="s">
        <v>1630</v>
      </c>
      <c r="U86">
        <v>2004332</v>
      </c>
      <c r="V86">
        <v>996</v>
      </c>
      <c r="Y86" t="str">
        <f t="shared" si="4"/>
        <v>2004332</v>
      </c>
    </row>
    <row r="87" spans="1:25" x14ac:dyDescent="0.25">
      <c r="A87" t="s">
        <v>1633</v>
      </c>
      <c r="B87" s="58" t="s">
        <v>1630</v>
      </c>
      <c r="C87">
        <v>9999999</v>
      </c>
      <c r="D87">
        <v>148260</v>
      </c>
      <c r="E87" t="s">
        <v>1183</v>
      </c>
      <c r="F87">
        <f t="shared" si="3"/>
        <v>0</v>
      </c>
      <c r="S87" t="s">
        <v>1633</v>
      </c>
      <c r="T87" s="58" t="s">
        <v>1630</v>
      </c>
      <c r="U87">
        <v>2004334</v>
      </c>
      <c r="V87">
        <v>3011784</v>
      </c>
      <c r="W87">
        <v>5.1100000000000003</v>
      </c>
      <c r="Y87" t="str">
        <f t="shared" si="4"/>
        <v>20043345.11</v>
      </c>
    </row>
    <row r="88" spans="1:25" x14ac:dyDescent="0.25">
      <c r="A88" t="s">
        <v>1633</v>
      </c>
      <c r="B88" s="58" t="s">
        <v>1630</v>
      </c>
      <c r="D88">
        <v>29937</v>
      </c>
      <c r="E88" t="s">
        <v>1183</v>
      </c>
      <c r="F88">
        <f t="shared" si="3"/>
        <v>0</v>
      </c>
      <c r="S88" t="s">
        <v>1633</v>
      </c>
      <c r="T88" s="58" t="s">
        <v>1630</v>
      </c>
      <c r="U88">
        <v>2004336</v>
      </c>
      <c r="V88">
        <v>2835316</v>
      </c>
      <c r="W88">
        <v>2.0299999999999998</v>
      </c>
      <c r="Y88" t="str">
        <f t="shared" si="4"/>
        <v>20043362.03</v>
      </c>
    </row>
    <row r="89" spans="1:25" x14ac:dyDescent="0.25">
      <c r="A89" t="s">
        <v>1633</v>
      </c>
      <c r="B89" s="58" t="s">
        <v>1299</v>
      </c>
      <c r="C89">
        <v>2004183</v>
      </c>
      <c r="D89">
        <v>15</v>
      </c>
      <c r="E89" t="s">
        <v>1183</v>
      </c>
      <c r="F89">
        <f t="shared" si="3"/>
        <v>0</v>
      </c>
      <c r="S89" t="s">
        <v>1633</v>
      </c>
      <c r="T89" s="58" t="s">
        <v>1630</v>
      </c>
      <c r="U89">
        <v>9999999</v>
      </c>
      <c r="V89">
        <v>148260</v>
      </c>
      <c r="Y89" t="str">
        <f t="shared" si="4"/>
        <v>9999999</v>
      </c>
    </row>
    <row r="90" spans="1:25" x14ac:dyDescent="0.25">
      <c r="A90" t="s">
        <v>1633</v>
      </c>
      <c r="B90" s="58" t="s">
        <v>1299</v>
      </c>
      <c r="C90">
        <v>2004336</v>
      </c>
      <c r="D90">
        <v>2150</v>
      </c>
      <c r="E90" t="s">
        <v>1183</v>
      </c>
      <c r="F90">
        <f t="shared" si="3"/>
        <v>2.0299999999999998</v>
      </c>
      <c r="S90" t="s">
        <v>1633</v>
      </c>
      <c r="T90" s="58" t="s">
        <v>1630</v>
      </c>
      <c r="V90">
        <v>29937</v>
      </c>
      <c r="Y90" t="str">
        <f t="shared" si="4"/>
        <v/>
      </c>
    </row>
    <row r="91" spans="1:25" x14ac:dyDescent="0.25">
      <c r="A91" t="s">
        <v>1633</v>
      </c>
      <c r="B91" s="58" t="s">
        <v>1299</v>
      </c>
      <c r="C91">
        <v>9999999</v>
      </c>
      <c r="D91">
        <v>396</v>
      </c>
      <c r="E91" t="s">
        <v>1183</v>
      </c>
      <c r="F91">
        <f t="shared" si="3"/>
        <v>0</v>
      </c>
      <c r="S91" t="s">
        <v>1633</v>
      </c>
      <c r="T91" s="58" t="s">
        <v>1299</v>
      </c>
      <c r="U91">
        <v>2004183</v>
      </c>
      <c r="V91">
        <v>15</v>
      </c>
      <c r="Y91" t="str">
        <f t="shared" si="4"/>
        <v>2004183</v>
      </c>
    </row>
    <row r="92" spans="1:25" x14ac:dyDescent="0.25">
      <c r="A92" t="s">
        <v>1633</v>
      </c>
      <c r="B92" s="58" t="s">
        <v>1634</v>
      </c>
      <c r="C92" t="s">
        <v>1392</v>
      </c>
      <c r="D92">
        <v>1686</v>
      </c>
      <c r="E92" t="s">
        <v>1183</v>
      </c>
      <c r="F92">
        <f t="shared" si="3"/>
        <v>0</v>
      </c>
      <c r="S92" t="s">
        <v>1633</v>
      </c>
      <c r="T92" s="58" t="s">
        <v>1299</v>
      </c>
      <c r="U92">
        <v>2004336</v>
      </c>
      <c r="V92">
        <v>2150</v>
      </c>
      <c r="W92">
        <v>2.0299999999999998</v>
      </c>
      <c r="Y92" t="str">
        <f t="shared" si="4"/>
        <v>20043362.03</v>
      </c>
    </row>
    <row r="93" spans="1:25" x14ac:dyDescent="0.25">
      <c r="A93" t="s">
        <v>1633</v>
      </c>
      <c r="B93" s="58" t="s">
        <v>1634</v>
      </c>
      <c r="C93">
        <v>2004186</v>
      </c>
      <c r="D93">
        <v>849</v>
      </c>
      <c r="E93" t="s">
        <v>1183</v>
      </c>
      <c r="F93">
        <f t="shared" si="3"/>
        <v>0</v>
      </c>
      <c r="S93" t="s">
        <v>1633</v>
      </c>
      <c r="T93" s="58" t="s">
        <v>1299</v>
      </c>
      <c r="U93">
        <v>9999999</v>
      </c>
      <c r="V93">
        <v>396</v>
      </c>
      <c r="Y93" t="str">
        <f t="shared" si="4"/>
        <v>9999999</v>
      </c>
    </row>
    <row r="94" spans="1:25" x14ac:dyDescent="0.25">
      <c r="A94" t="s">
        <v>1633</v>
      </c>
      <c r="B94" s="58" t="s">
        <v>1634</v>
      </c>
      <c r="C94">
        <v>2004316</v>
      </c>
      <c r="D94">
        <v>2208</v>
      </c>
      <c r="E94" t="s">
        <v>1183</v>
      </c>
      <c r="F94">
        <f t="shared" si="3"/>
        <v>8.11</v>
      </c>
      <c r="S94" t="s">
        <v>1633</v>
      </c>
      <c r="T94" s="58" t="s">
        <v>1634</v>
      </c>
      <c r="U94" t="s">
        <v>1392</v>
      </c>
      <c r="V94">
        <v>1686</v>
      </c>
      <c r="Y94" t="str">
        <f t="shared" si="4"/>
        <v>-</v>
      </c>
    </row>
    <row r="95" spans="1:25" x14ac:dyDescent="0.25">
      <c r="A95" t="s">
        <v>1633</v>
      </c>
      <c r="B95" s="58" t="s">
        <v>1634</v>
      </c>
      <c r="C95">
        <v>2004322</v>
      </c>
      <c r="D95">
        <v>434220</v>
      </c>
      <c r="E95" t="s">
        <v>1183</v>
      </c>
      <c r="F95">
        <f t="shared" si="3"/>
        <v>0</v>
      </c>
      <c r="S95" t="s">
        <v>1633</v>
      </c>
      <c r="T95" s="58" t="s">
        <v>1634</v>
      </c>
      <c r="U95">
        <v>2004186</v>
      </c>
      <c r="V95">
        <v>849</v>
      </c>
      <c r="Y95" t="str">
        <f t="shared" si="4"/>
        <v>2004186</v>
      </c>
    </row>
    <row r="96" spans="1:25" x14ac:dyDescent="0.25">
      <c r="A96" t="s">
        <v>1633</v>
      </c>
      <c r="B96" s="58" t="s">
        <v>1634</v>
      </c>
      <c r="C96">
        <v>2004331</v>
      </c>
      <c r="D96">
        <v>531</v>
      </c>
      <c r="E96" t="s">
        <v>1183</v>
      </c>
      <c r="F96">
        <f t="shared" si="3"/>
        <v>2.2799999999999998</v>
      </c>
      <c r="S96" t="s">
        <v>1633</v>
      </c>
      <c r="T96" s="58" t="s">
        <v>1634</v>
      </c>
      <c r="U96">
        <v>2004316</v>
      </c>
      <c r="V96">
        <v>2208</v>
      </c>
      <c r="W96">
        <v>8.11</v>
      </c>
      <c r="Y96" t="str">
        <f t="shared" si="4"/>
        <v>20043168.11</v>
      </c>
    </row>
    <row r="97" spans="1:25" x14ac:dyDescent="0.25">
      <c r="A97" t="s">
        <v>1633</v>
      </c>
      <c r="B97" s="58" t="s">
        <v>1634</v>
      </c>
      <c r="C97">
        <v>2004332</v>
      </c>
      <c r="D97">
        <v>72</v>
      </c>
      <c r="E97" t="s">
        <v>1183</v>
      </c>
      <c r="F97">
        <f t="shared" si="3"/>
        <v>0</v>
      </c>
      <c r="S97" t="s">
        <v>1633</v>
      </c>
      <c r="T97" s="58" t="s">
        <v>1634</v>
      </c>
      <c r="U97">
        <v>2004322</v>
      </c>
      <c r="V97">
        <v>434220</v>
      </c>
      <c r="Y97" t="str">
        <f t="shared" si="4"/>
        <v>2004322</v>
      </c>
    </row>
    <row r="98" spans="1:25" x14ac:dyDescent="0.25">
      <c r="A98" t="s">
        <v>1633</v>
      </c>
      <c r="B98" s="58" t="s">
        <v>1634</v>
      </c>
      <c r="C98">
        <v>2004334</v>
      </c>
      <c r="D98">
        <v>15165</v>
      </c>
      <c r="E98" t="s">
        <v>1183</v>
      </c>
      <c r="F98">
        <f t="shared" si="3"/>
        <v>5.1100000000000003</v>
      </c>
      <c r="S98" t="s">
        <v>1633</v>
      </c>
      <c r="T98" s="58" t="s">
        <v>1634</v>
      </c>
      <c r="U98">
        <v>2004331</v>
      </c>
      <c r="V98">
        <v>531</v>
      </c>
      <c r="W98">
        <v>2.2799999999999998</v>
      </c>
      <c r="Y98" t="str">
        <f t="shared" si="4"/>
        <v>20043312.28</v>
      </c>
    </row>
    <row r="99" spans="1:25" x14ac:dyDescent="0.25">
      <c r="A99" t="s">
        <v>1633</v>
      </c>
      <c r="B99" s="58" t="s">
        <v>1634</v>
      </c>
      <c r="C99">
        <v>2004336</v>
      </c>
      <c r="D99">
        <v>391113</v>
      </c>
      <c r="E99" t="s">
        <v>1183</v>
      </c>
      <c r="F99">
        <f t="shared" si="3"/>
        <v>2.0299999999999998</v>
      </c>
      <c r="S99" t="s">
        <v>1633</v>
      </c>
      <c r="T99" s="58" t="s">
        <v>1634</v>
      </c>
      <c r="U99">
        <v>2004332</v>
      </c>
      <c r="V99">
        <v>72</v>
      </c>
      <c r="Y99" t="str">
        <f t="shared" si="4"/>
        <v>2004332</v>
      </c>
    </row>
    <row r="100" spans="1:25" x14ac:dyDescent="0.25">
      <c r="A100" t="s">
        <v>1633</v>
      </c>
      <c r="B100" s="58" t="s">
        <v>1634</v>
      </c>
      <c r="C100">
        <v>9999999</v>
      </c>
      <c r="D100">
        <v>17478</v>
      </c>
      <c r="E100" t="s">
        <v>1183</v>
      </c>
      <c r="F100">
        <f t="shared" si="3"/>
        <v>0</v>
      </c>
      <c r="S100" t="s">
        <v>1633</v>
      </c>
      <c r="T100" s="58" t="s">
        <v>1634</v>
      </c>
      <c r="U100">
        <v>2004334</v>
      </c>
      <c r="V100">
        <v>15165</v>
      </c>
      <c r="W100">
        <v>5.1100000000000003</v>
      </c>
      <c r="Y100" t="str">
        <f t="shared" si="4"/>
        <v>20043345.11</v>
      </c>
    </row>
    <row r="101" spans="1:25" x14ac:dyDescent="0.25">
      <c r="A101" t="s">
        <v>1635</v>
      </c>
      <c r="B101" s="58" t="s">
        <v>1301</v>
      </c>
      <c r="C101" t="s">
        <v>1392</v>
      </c>
      <c r="D101">
        <v>2746</v>
      </c>
      <c r="E101" t="s">
        <v>1183</v>
      </c>
      <c r="F101">
        <f t="shared" si="3"/>
        <v>0</v>
      </c>
      <c r="S101" t="s">
        <v>1633</v>
      </c>
      <c r="T101" s="58" t="s">
        <v>1634</v>
      </c>
      <c r="U101">
        <v>2004336</v>
      </c>
      <c r="V101">
        <v>391113</v>
      </c>
      <c r="W101">
        <v>2.0299999999999998</v>
      </c>
      <c r="Y101" t="str">
        <f t="shared" si="4"/>
        <v>20043362.03</v>
      </c>
    </row>
    <row r="102" spans="1:25" x14ac:dyDescent="0.25">
      <c r="A102" t="s">
        <v>1635</v>
      </c>
      <c r="B102" s="58" t="s">
        <v>1301</v>
      </c>
      <c r="C102">
        <v>2004146</v>
      </c>
      <c r="D102">
        <v>2065</v>
      </c>
      <c r="E102" t="s">
        <v>1183</v>
      </c>
      <c r="F102">
        <f t="shared" si="3"/>
        <v>0</v>
      </c>
      <c r="S102" t="s">
        <v>1633</v>
      </c>
      <c r="T102" s="58" t="s">
        <v>1634</v>
      </c>
      <c r="U102">
        <v>9999999</v>
      </c>
      <c r="V102">
        <v>17478</v>
      </c>
      <c r="Y102" t="str">
        <f t="shared" si="4"/>
        <v>9999999</v>
      </c>
    </row>
    <row r="103" spans="1:25" x14ac:dyDescent="0.25">
      <c r="A103" t="s">
        <v>1635</v>
      </c>
      <c r="B103" s="58" t="s">
        <v>1301</v>
      </c>
      <c r="C103">
        <v>2004182</v>
      </c>
      <c r="D103">
        <v>675</v>
      </c>
      <c r="E103" t="s">
        <v>1183</v>
      </c>
      <c r="F103">
        <f t="shared" si="3"/>
        <v>0</v>
      </c>
      <c r="T103" s="58"/>
      <c r="Y103" t="str">
        <f t="shared" si="4"/>
        <v/>
      </c>
    </row>
    <row r="104" spans="1:25" x14ac:dyDescent="0.25">
      <c r="A104" t="s">
        <v>1635</v>
      </c>
      <c r="B104" s="58" t="s">
        <v>1301</v>
      </c>
      <c r="C104">
        <v>2004185</v>
      </c>
      <c r="D104">
        <v>156</v>
      </c>
      <c r="E104" t="s">
        <v>1183</v>
      </c>
      <c r="F104">
        <f t="shared" si="3"/>
        <v>0</v>
      </c>
      <c r="S104" t="s">
        <v>1635</v>
      </c>
      <c r="T104" s="58" t="s">
        <v>1301</v>
      </c>
      <c r="U104" t="s">
        <v>1392</v>
      </c>
      <c r="V104">
        <v>2746</v>
      </c>
      <c r="Y104" t="str">
        <f t="shared" si="4"/>
        <v>-</v>
      </c>
    </row>
    <row r="105" spans="1:25" x14ac:dyDescent="0.25">
      <c r="A105" t="s">
        <v>1635</v>
      </c>
      <c r="B105" s="58" t="s">
        <v>1301</v>
      </c>
      <c r="C105">
        <v>2004186</v>
      </c>
      <c r="D105">
        <v>1404</v>
      </c>
      <c r="E105" t="s">
        <v>1183</v>
      </c>
      <c r="F105">
        <f t="shared" si="3"/>
        <v>0</v>
      </c>
      <c r="S105" t="s">
        <v>1635</v>
      </c>
      <c r="T105" s="58" t="s">
        <v>1301</v>
      </c>
      <c r="U105">
        <v>2004146</v>
      </c>
      <c r="V105">
        <v>2065</v>
      </c>
      <c r="Y105" t="str">
        <f t="shared" si="4"/>
        <v>2004146</v>
      </c>
    </row>
    <row r="106" spans="1:25" x14ac:dyDescent="0.25">
      <c r="A106" t="s">
        <v>1635</v>
      </c>
      <c r="B106" s="58" t="s">
        <v>1301</v>
      </c>
      <c r="C106">
        <v>2004316</v>
      </c>
      <c r="D106">
        <v>1593</v>
      </c>
      <c r="E106" t="s">
        <v>1183</v>
      </c>
      <c r="F106">
        <f t="shared" si="3"/>
        <v>8.11</v>
      </c>
      <c r="S106" t="s">
        <v>1635</v>
      </c>
      <c r="T106" s="58" t="s">
        <v>1301</v>
      </c>
      <c r="U106">
        <v>2004182</v>
      </c>
      <c r="V106">
        <v>675</v>
      </c>
      <c r="Y106" t="str">
        <f t="shared" si="4"/>
        <v>2004182</v>
      </c>
    </row>
    <row r="107" spans="1:25" x14ac:dyDescent="0.25">
      <c r="A107" t="s">
        <v>1635</v>
      </c>
      <c r="B107" s="58" t="s">
        <v>1301</v>
      </c>
      <c r="C107">
        <v>2004322</v>
      </c>
      <c r="D107">
        <v>178</v>
      </c>
      <c r="E107" t="s">
        <v>1183</v>
      </c>
      <c r="F107">
        <f t="shared" si="3"/>
        <v>0</v>
      </c>
      <c r="S107" t="s">
        <v>1635</v>
      </c>
      <c r="T107" s="58" t="s">
        <v>1301</v>
      </c>
      <c r="U107">
        <v>2004185</v>
      </c>
      <c r="V107">
        <v>156</v>
      </c>
      <c r="Y107" t="str">
        <f t="shared" si="4"/>
        <v>2004185</v>
      </c>
    </row>
    <row r="108" spans="1:25" x14ac:dyDescent="0.25">
      <c r="A108" t="s">
        <v>1635</v>
      </c>
      <c r="B108" s="58" t="s">
        <v>1301</v>
      </c>
      <c r="C108">
        <v>2004331</v>
      </c>
      <c r="D108">
        <v>27694</v>
      </c>
      <c r="E108" t="s">
        <v>1183</v>
      </c>
      <c r="F108">
        <f t="shared" si="3"/>
        <v>2.2799999999999998</v>
      </c>
      <c r="S108" t="s">
        <v>1635</v>
      </c>
      <c r="T108" s="58" t="s">
        <v>1301</v>
      </c>
      <c r="U108">
        <v>2004186</v>
      </c>
      <c r="V108">
        <v>1404</v>
      </c>
      <c r="Y108" t="str">
        <f t="shared" si="4"/>
        <v>2004186</v>
      </c>
    </row>
    <row r="109" spans="1:25" x14ac:dyDescent="0.25">
      <c r="A109" t="s">
        <v>1635</v>
      </c>
      <c r="B109" s="58" t="s">
        <v>1301</v>
      </c>
      <c r="C109">
        <v>2004332</v>
      </c>
      <c r="D109">
        <v>658903</v>
      </c>
      <c r="E109" t="s">
        <v>1183</v>
      </c>
      <c r="F109">
        <f t="shared" si="3"/>
        <v>0</v>
      </c>
      <c r="S109" t="s">
        <v>1635</v>
      </c>
      <c r="T109" s="58" t="s">
        <v>1301</v>
      </c>
      <c r="U109">
        <v>2004316</v>
      </c>
      <c r="V109">
        <v>1593</v>
      </c>
      <c r="W109">
        <v>8.11</v>
      </c>
      <c r="Y109" t="str">
        <f t="shared" si="4"/>
        <v>20043168.11</v>
      </c>
    </row>
    <row r="110" spans="1:25" x14ac:dyDescent="0.25">
      <c r="A110" t="s">
        <v>1635</v>
      </c>
      <c r="B110" s="58" t="s">
        <v>1301</v>
      </c>
      <c r="C110">
        <v>2004334</v>
      </c>
      <c r="D110">
        <v>1531</v>
      </c>
      <c r="E110" t="s">
        <v>1183</v>
      </c>
      <c r="F110">
        <f t="shared" si="3"/>
        <v>5.1100000000000003</v>
      </c>
      <c r="S110" t="s">
        <v>1635</v>
      </c>
      <c r="T110" s="58" t="s">
        <v>1301</v>
      </c>
      <c r="U110">
        <v>2004322</v>
      </c>
      <c r="V110">
        <v>178</v>
      </c>
      <c r="Y110" t="str">
        <f t="shared" si="4"/>
        <v>2004322</v>
      </c>
    </row>
    <row r="111" spans="1:25" x14ac:dyDescent="0.25">
      <c r="A111" t="s">
        <v>1635</v>
      </c>
      <c r="B111" s="58" t="s">
        <v>1301</v>
      </c>
      <c r="C111">
        <v>2004336</v>
      </c>
      <c r="D111">
        <v>1075</v>
      </c>
      <c r="E111" t="s">
        <v>1183</v>
      </c>
      <c r="F111">
        <f t="shared" si="3"/>
        <v>2.0299999999999998</v>
      </c>
      <c r="S111" t="s">
        <v>1635</v>
      </c>
      <c r="T111" s="58" t="s">
        <v>1301</v>
      </c>
      <c r="U111">
        <v>2004331</v>
      </c>
      <c r="V111">
        <v>27694</v>
      </c>
      <c r="W111">
        <v>2.2799999999999998</v>
      </c>
      <c r="Y111" t="str">
        <f t="shared" si="4"/>
        <v>20043312.28</v>
      </c>
    </row>
    <row r="112" spans="1:25" x14ac:dyDescent="0.25">
      <c r="A112" t="s">
        <v>1635</v>
      </c>
      <c r="B112" s="58" t="s">
        <v>1301</v>
      </c>
      <c r="C112">
        <v>9999999</v>
      </c>
      <c r="D112">
        <v>193</v>
      </c>
      <c r="E112" t="s">
        <v>1183</v>
      </c>
      <c r="F112">
        <f t="shared" si="3"/>
        <v>0</v>
      </c>
      <c r="S112" t="s">
        <v>1635</v>
      </c>
      <c r="T112" s="58" t="s">
        <v>1301</v>
      </c>
      <c r="U112">
        <v>2004332</v>
      </c>
      <c r="V112">
        <v>658903</v>
      </c>
      <c r="Y112" t="str">
        <f t="shared" si="4"/>
        <v>2004332</v>
      </c>
    </row>
    <row r="113" spans="1:25" x14ac:dyDescent="0.25">
      <c r="A113" t="s">
        <v>1635</v>
      </c>
      <c r="B113" s="58" t="s">
        <v>1082</v>
      </c>
      <c r="C113">
        <v>2004331</v>
      </c>
      <c r="D113">
        <v>15</v>
      </c>
      <c r="E113" t="s">
        <v>1183</v>
      </c>
      <c r="F113">
        <f t="shared" si="3"/>
        <v>2.2799999999999998</v>
      </c>
      <c r="S113" t="s">
        <v>1635</v>
      </c>
      <c r="T113" s="58" t="s">
        <v>1301</v>
      </c>
      <c r="U113">
        <v>2004334</v>
      </c>
      <c r="V113">
        <v>1531</v>
      </c>
      <c r="W113">
        <v>5.1100000000000003</v>
      </c>
      <c r="Y113" t="str">
        <f t="shared" si="4"/>
        <v>20043345.11</v>
      </c>
    </row>
    <row r="114" spans="1:25" x14ac:dyDescent="0.25">
      <c r="A114" t="s">
        <v>1635</v>
      </c>
      <c r="B114" s="58" t="s">
        <v>1636</v>
      </c>
      <c r="C114">
        <v>2004183</v>
      </c>
      <c r="D114">
        <v>139</v>
      </c>
      <c r="E114" t="s">
        <v>1183</v>
      </c>
      <c r="F114">
        <f t="shared" si="3"/>
        <v>0</v>
      </c>
      <c r="S114" t="s">
        <v>1635</v>
      </c>
      <c r="T114" s="58" t="s">
        <v>1301</v>
      </c>
      <c r="U114">
        <v>2004336</v>
      </c>
      <c r="V114">
        <v>1075</v>
      </c>
      <c r="W114">
        <v>2.0299999999999998</v>
      </c>
      <c r="Y114" t="str">
        <f t="shared" si="4"/>
        <v>20043362.03</v>
      </c>
    </row>
    <row r="115" spans="1:25" x14ac:dyDescent="0.25">
      <c r="A115" t="s">
        <v>1635</v>
      </c>
      <c r="B115" s="58" t="s">
        <v>1636</v>
      </c>
      <c r="C115">
        <v>2004203</v>
      </c>
      <c r="D115">
        <v>456</v>
      </c>
      <c r="E115" t="s">
        <v>1183</v>
      </c>
      <c r="F115">
        <f t="shared" si="3"/>
        <v>0</v>
      </c>
      <c r="S115" t="s">
        <v>1635</v>
      </c>
      <c r="T115" s="58" t="s">
        <v>1301</v>
      </c>
      <c r="U115">
        <v>9999999</v>
      </c>
      <c r="V115">
        <v>193</v>
      </c>
      <c r="Y115" t="str">
        <f t="shared" si="4"/>
        <v>9999999</v>
      </c>
    </row>
    <row r="116" spans="1:25" x14ac:dyDescent="0.25">
      <c r="A116" t="s">
        <v>1635</v>
      </c>
      <c r="B116" s="58" t="s">
        <v>1636</v>
      </c>
      <c r="C116">
        <v>2004204</v>
      </c>
      <c r="D116">
        <v>13290</v>
      </c>
      <c r="E116" t="s">
        <v>1183</v>
      </c>
      <c r="F116">
        <f t="shared" si="3"/>
        <v>0</v>
      </c>
      <c r="S116" t="s">
        <v>1635</v>
      </c>
      <c r="T116" s="58" t="s">
        <v>1082</v>
      </c>
      <c r="U116">
        <v>2004331</v>
      </c>
      <c r="V116">
        <v>15</v>
      </c>
      <c r="W116">
        <v>2.2799999999999998</v>
      </c>
      <c r="Y116" t="str">
        <f t="shared" si="4"/>
        <v>20043312.28</v>
      </c>
    </row>
    <row r="117" spans="1:25" x14ac:dyDescent="0.25">
      <c r="A117" t="s">
        <v>1635</v>
      </c>
      <c r="B117" s="58" t="s">
        <v>1636</v>
      </c>
      <c r="C117">
        <v>2004316</v>
      </c>
      <c r="D117">
        <v>241</v>
      </c>
      <c r="E117" t="s">
        <v>1183</v>
      </c>
      <c r="F117">
        <f t="shared" si="3"/>
        <v>8.11</v>
      </c>
      <c r="S117" t="s">
        <v>1635</v>
      </c>
      <c r="T117" s="58" t="s">
        <v>1636</v>
      </c>
      <c r="U117">
        <v>2004183</v>
      </c>
      <c r="V117">
        <v>139</v>
      </c>
      <c r="Y117" t="str">
        <f t="shared" si="4"/>
        <v>2004183</v>
      </c>
    </row>
    <row r="118" spans="1:25" x14ac:dyDescent="0.25">
      <c r="A118" t="s">
        <v>1635</v>
      </c>
      <c r="B118" s="58" t="s">
        <v>1636</v>
      </c>
      <c r="C118">
        <v>2004331</v>
      </c>
      <c r="D118">
        <v>788</v>
      </c>
      <c r="E118" t="s">
        <v>1183</v>
      </c>
      <c r="F118">
        <f t="shared" si="3"/>
        <v>2.2799999999999998</v>
      </c>
      <c r="S118" t="s">
        <v>1635</v>
      </c>
      <c r="T118" s="58" t="s">
        <v>1636</v>
      </c>
      <c r="U118">
        <v>2004203</v>
      </c>
      <c r="V118">
        <v>456</v>
      </c>
      <c r="Y118" t="str">
        <f t="shared" si="4"/>
        <v>2004203</v>
      </c>
    </row>
    <row r="119" spans="1:25" x14ac:dyDescent="0.25">
      <c r="A119" t="s">
        <v>1635</v>
      </c>
      <c r="B119" s="58" t="s">
        <v>1300</v>
      </c>
      <c r="C119">
        <v>2004204</v>
      </c>
      <c r="D119">
        <v>276</v>
      </c>
      <c r="E119" t="s">
        <v>1183</v>
      </c>
      <c r="F119">
        <f t="shared" si="3"/>
        <v>0</v>
      </c>
      <c r="S119" t="s">
        <v>1635</v>
      </c>
      <c r="T119" s="58" t="s">
        <v>1636</v>
      </c>
      <c r="U119">
        <v>2004204</v>
      </c>
      <c r="V119">
        <v>13290</v>
      </c>
      <c r="Y119" t="str">
        <f t="shared" si="4"/>
        <v>2004204</v>
      </c>
    </row>
    <row r="120" spans="1:25" x14ac:dyDescent="0.25">
      <c r="A120" t="s">
        <v>1635</v>
      </c>
      <c r="B120" s="58" t="s">
        <v>1300</v>
      </c>
      <c r="C120">
        <v>2004331</v>
      </c>
      <c r="D120">
        <v>32</v>
      </c>
      <c r="E120" t="s">
        <v>1183</v>
      </c>
      <c r="F120">
        <f t="shared" si="3"/>
        <v>2.2799999999999998</v>
      </c>
      <c r="S120" t="s">
        <v>1635</v>
      </c>
      <c r="T120" s="58" t="s">
        <v>1636</v>
      </c>
      <c r="U120">
        <v>2004316</v>
      </c>
      <c r="V120">
        <v>241</v>
      </c>
      <c r="W120">
        <v>8.11</v>
      </c>
      <c r="Y120" t="str">
        <f t="shared" si="4"/>
        <v>20043168.11</v>
      </c>
    </row>
    <row r="121" spans="1:25" x14ac:dyDescent="0.25">
      <c r="A121" t="s">
        <v>1635</v>
      </c>
      <c r="B121" s="58" t="s">
        <v>1300</v>
      </c>
      <c r="C121">
        <v>2004334</v>
      </c>
      <c r="D121">
        <v>1141</v>
      </c>
      <c r="E121" t="s">
        <v>1183</v>
      </c>
      <c r="F121">
        <f t="shared" si="3"/>
        <v>5.1100000000000003</v>
      </c>
      <c r="S121" t="s">
        <v>1635</v>
      </c>
      <c r="T121" s="58" t="s">
        <v>1636</v>
      </c>
      <c r="U121">
        <v>2004331</v>
      </c>
      <c r="V121">
        <v>788</v>
      </c>
      <c r="W121">
        <v>2.2799999999999998</v>
      </c>
      <c r="Y121" t="str">
        <f t="shared" si="4"/>
        <v>20043312.28</v>
      </c>
    </row>
    <row r="122" spans="1:25" x14ac:dyDescent="0.25">
      <c r="A122" t="s">
        <v>1635</v>
      </c>
      <c r="B122" s="58" t="s">
        <v>1300</v>
      </c>
      <c r="C122">
        <v>9999999</v>
      </c>
      <c r="D122">
        <v>123</v>
      </c>
      <c r="E122" t="s">
        <v>1183</v>
      </c>
      <c r="F122">
        <f t="shared" si="3"/>
        <v>0</v>
      </c>
      <c r="S122" t="s">
        <v>1635</v>
      </c>
      <c r="T122" s="58" t="s">
        <v>1300</v>
      </c>
      <c r="U122">
        <v>2004204</v>
      </c>
      <c r="V122">
        <v>276</v>
      </c>
      <c r="Y122" t="str">
        <f t="shared" si="4"/>
        <v>2004204</v>
      </c>
    </row>
    <row r="123" spans="1:25" x14ac:dyDescent="0.25">
      <c r="A123" t="s">
        <v>1637</v>
      </c>
      <c r="B123" s="58" t="s">
        <v>1301</v>
      </c>
      <c r="C123">
        <v>2004146</v>
      </c>
      <c r="D123">
        <v>9760</v>
      </c>
      <c r="E123" t="s">
        <v>1183</v>
      </c>
      <c r="F123">
        <f t="shared" si="3"/>
        <v>0</v>
      </c>
      <c r="S123" t="s">
        <v>1635</v>
      </c>
      <c r="T123" s="58" t="s">
        <v>1300</v>
      </c>
      <c r="U123">
        <v>2004331</v>
      </c>
      <c r="V123">
        <v>32</v>
      </c>
      <c r="W123">
        <v>2.2799999999999998</v>
      </c>
      <c r="Y123" t="str">
        <f t="shared" si="4"/>
        <v>20043312.28</v>
      </c>
    </row>
    <row r="124" spans="1:25" x14ac:dyDescent="0.25">
      <c r="A124" t="s">
        <v>1637</v>
      </c>
      <c r="B124" s="58" t="s">
        <v>1301</v>
      </c>
      <c r="C124">
        <v>2004191</v>
      </c>
      <c r="D124">
        <v>483</v>
      </c>
      <c r="E124" t="s">
        <v>1183</v>
      </c>
      <c r="F124">
        <f t="shared" si="3"/>
        <v>0</v>
      </c>
      <c r="S124" t="s">
        <v>1635</v>
      </c>
      <c r="T124" s="58" t="s">
        <v>1300</v>
      </c>
      <c r="U124">
        <v>2004334</v>
      </c>
      <c r="V124">
        <v>1141</v>
      </c>
      <c r="W124">
        <v>5.1100000000000003</v>
      </c>
      <c r="Y124" t="str">
        <f t="shared" si="4"/>
        <v>20043345.11</v>
      </c>
    </row>
    <row r="125" spans="1:25" x14ac:dyDescent="0.25">
      <c r="A125" t="s">
        <v>1637</v>
      </c>
      <c r="B125" s="58" t="s">
        <v>1301</v>
      </c>
      <c r="C125">
        <v>2004194</v>
      </c>
      <c r="D125">
        <v>632</v>
      </c>
      <c r="E125" t="s">
        <v>1183</v>
      </c>
      <c r="F125">
        <f t="shared" si="3"/>
        <v>0</v>
      </c>
      <c r="S125" t="s">
        <v>1635</v>
      </c>
      <c r="T125" s="58" t="s">
        <v>1300</v>
      </c>
      <c r="U125">
        <v>9999999</v>
      </c>
      <c r="V125">
        <v>123</v>
      </c>
      <c r="Y125" t="str">
        <f t="shared" si="4"/>
        <v>9999999</v>
      </c>
    </row>
    <row r="126" spans="1:25" x14ac:dyDescent="0.25">
      <c r="A126" t="s">
        <v>1637</v>
      </c>
      <c r="B126" s="58" t="s">
        <v>1301</v>
      </c>
      <c r="C126">
        <v>2004198</v>
      </c>
      <c r="D126">
        <v>435</v>
      </c>
      <c r="E126" t="s">
        <v>1183</v>
      </c>
      <c r="F126">
        <f t="shared" si="3"/>
        <v>0</v>
      </c>
      <c r="T126" s="58"/>
      <c r="Y126" t="str">
        <f t="shared" si="4"/>
        <v/>
      </c>
    </row>
    <row r="127" spans="1:25" x14ac:dyDescent="0.25">
      <c r="A127" t="s">
        <v>1637</v>
      </c>
      <c r="B127" s="58" t="s">
        <v>1301</v>
      </c>
      <c r="C127">
        <v>2004332</v>
      </c>
      <c r="D127">
        <v>366</v>
      </c>
      <c r="E127" t="s">
        <v>1183</v>
      </c>
      <c r="F127">
        <f t="shared" si="3"/>
        <v>0</v>
      </c>
      <c r="S127" t="s">
        <v>1637</v>
      </c>
      <c r="T127" s="58" t="s">
        <v>1301</v>
      </c>
      <c r="U127">
        <v>2004146</v>
      </c>
      <c r="V127">
        <v>9760</v>
      </c>
      <c r="Y127" t="str">
        <f t="shared" si="4"/>
        <v>2004146</v>
      </c>
    </row>
    <row r="128" spans="1:25" x14ac:dyDescent="0.25">
      <c r="A128" t="s">
        <v>1637</v>
      </c>
      <c r="B128" s="58" t="s">
        <v>1082</v>
      </c>
      <c r="C128" t="s">
        <v>1392</v>
      </c>
      <c r="D128">
        <v>85</v>
      </c>
      <c r="E128" t="s">
        <v>1183</v>
      </c>
      <c r="F128">
        <f t="shared" si="3"/>
        <v>0</v>
      </c>
      <c r="S128" t="s">
        <v>1637</v>
      </c>
      <c r="T128" s="58" t="s">
        <v>1301</v>
      </c>
      <c r="U128">
        <v>2004191</v>
      </c>
      <c r="V128">
        <v>483</v>
      </c>
      <c r="Y128" t="str">
        <f t="shared" si="4"/>
        <v>2004191</v>
      </c>
    </row>
    <row r="129" spans="1:25" x14ac:dyDescent="0.25">
      <c r="A129" t="s">
        <v>1637</v>
      </c>
      <c r="B129" s="58" t="s">
        <v>1082</v>
      </c>
      <c r="C129">
        <v>2004182</v>
      </c>
      <c r="D129">
        <v>3569</v>
      </c>
      <c r="E129" t="s">
        <v>1183</v>
      </c>
      <c r="F129">
        <f t="shared" si="3"/>
        <v>0</v>
      </c>
      <c r="S129" t="s">
        <v>1637</v>
      </c>
      <c r="T129" s="58" t="s">
        <v>1301</v>
      </c>
      <c r="U129">
        <v>2004194</v>
      </c>
      <c r="V129">
        <v>632</v>
      </c>
      <c r="Y129" t="str">
        <f t="shared" si="4"/>
        <v>2004194</v>
      </c>
    </row>
    <row r="130" spans="1:25" x14ac:dyDescent="0.25">
      <c r="A130" t="s">
        <v>1637</v>
      </c>
      <c r="B130" s="58" t="s">
        <v>1082</v>
      </c>
      <c r="C130">
        <v>2004183</v>
      </c>
      <c r="D130">
        <v>706</v>
      </c>
      <c r="E130" t="s">
        <v>1183</v>
      </c>
      <c r="F130">
        <f t="shared" si="3"/>
        <v>0</v>
      </c>
      <c r="S130" t="s">
        <v>1637</v>
      </c>
      <c r="T130" s="58" t="s">
        <v>1301</v>
      </c>
      <c r="U130">
        <v>2004198</v>
      </c>
      <c r="V130">
        <v>435</v>
      </c>
      <c r="Y130" t="str">
        <f t="shared" si="4"/>
        <v>2004198</v>
      </c>
    </row>
    <row r="131" spans="1:25" x14ac:dyDescent="0.25">
      <c r="A131" t="s">
        <v>1637</v>
      </c>
      <c r="B131" s="58" t="s">
        <v>1082</v>
      </c>
      <c r="C131">
        <v>2004185</v>
      </c>
      <c r="D131">
        <v>786</v>
      </c>
      <c r="E131" t="s">
        <v>1183</v>
      </c>
      <c r="F131">
        <f t="shared" ref="F131:F194" si="5">_xlfn.XLOOKUP(C131,$AD:$AD,$AE:$AE,0)</f>
        <v>0</v>
      </c>
      <c r="S131" t="s">
        <v>1637</v>
      </c>
      <c r="T131" s="58" t="s">
        <v>1301</v>
      </c>
      <c r="U131">
        <v>2004332</v>
      </c>
      <c r="V131">
        <v>366</v>
      </c>
      <c r="Y131" t="str">
        <f t="shared" ref="Y131:Y194" si="6">+U131&amp;W131</f>
        <v>2004332</v>
      </c>
    </row>
    <row r="132" spans="1:25" x14ac:dyDescent="0.25">
      <c r="A132" t="s">
        <v>1637</v>
      </c>
      <c r="B132" s="58" t="s">
        <v>1082</v>
      </c>
      <c r="C132">
        <v>2004186</v>
      </c>
      <c r="D132">
        <v>48799</v>
      </c>
      <c r="E132" t="s">
        <v>1183</v>
      </c>
      <c r="F132">
        <f t="shared" si="5"/>
        <v>0</v>
      </c>
      <c r="S132" t="s">
        <v>1637</v>
      </c>
      <c r="T132" s="58" t="s">
        <v>1082</v>
      </c>
      <c r="U132" t="s">
        <v>1392</v>
      </c>
      <c r="V132">
        <v>85</v>
      </c>
      <c r="Y132" t="str">
        <f t="shared" si="6"/>
        <v>-</v>
      </c>
    </row>
    <row r="133" spans="1:25" x14ac:dyDescent="0.25">
      <c r="A133" t="s">
        <v>1637</v>
      </c>
      <c r="B133" s="58" t="s">
        <v>1082</v>
      </c>
      <c r="C133">
        <v>2004191</v>
      </c>
      <c r="D133">
        <v>6954</v>
      </c>
      <c r="E133" t="s">
        <v>1183</v>
      </c>
      <c r="F133">
        <f t="shared" si="5"/>
        <v>0</v>
      </c>
      <c r="S133" t="s">
        <v>1637</v>
      </c>
      <c r="T133" s="58" t="s">
        <v>1082</v>
      </c>
      <c r="U133">
        <v>2004182</v>
      </c>
      <c r="V133">
        <v>3569</v>
      </c>
      <c r="Y133" t="str">
        <f t="shared" si="6"/>
        <v>2004182</v>
      </c>
    </row>
    <row r="134" spans="1:25" x14ac:dyDescent="0.25">
      <c r="A134" t="s">
        <v>1637</v>
      </c>
      <c r="B134" s="58" t="s">
        <v>1082</v>
      </c>
      <c r="C134">
        <v>2004194</v>
      </c>
      <c r="D134">
        <v>5332</v>
      </c>
      <c r="E134" t="s">
        <v>1183</v>
      </c>
      <c r="F134">
        <f t="shared" si="5"/>
        <v>0</v>
      </c>
      <c r="S134" t="s">
        <v>1637</v>
      </c>
      <c r="T134" s="58" t="s">
        <v>1082</v>
      </c>
      <c r="U134">
        <v>2004183</v>
      </c>
      <c r="V134">
        <v>706</v>
      </c>
      <c r="Y134" t="str">
        <f t="shared" si="6"/>
        <v>2004183</v>
      </c>
    </row>
    <row r="135" spans="1:25" x14ac:dyDescent="0.25">
      <c r="A135" t="s">
        <v>1637</v>
      </c>
      <c r="B135" s="58" t="s">
        <v>1082</v>
      </c>
      <c r="C135">
        <v>2004331</v>
      </c>
      <c r="D135">
        <v>8250</v>
      </c>
      <c r="E135" t="s">
        <v>1183</v>
      </c>
      <c r="F135">
        <f t="shared" si="5"/>
        <v>2.2799999999999998</v>
      </c>
      <c r="S135" t="s">
        <v>1637</v>
      </c>
      <c r="T135" s="58" t="s">
        <v>1082</v>
      </c>
      <c r="U135">
        <v>2004185</v>
      </c>
      <c r="V135">
        <v>786</v>
      </c>
      <c r="Y135" t="str">
        <f t="shared" si="6"/>
        <v>2004185</v>
      </c>
    </row>
    <row r="136" spans="1:25" x14ac:dyDescent="0.25">
      <c r="A136" t="s">
        <v>1637</v>
      </c>
      <c r="B136" s="58" t="s">
        <v>1082</v>
      </c>
      <c r="C136">
        <v>2004332</v>
      </c>
      <c r="D136">
        <v>1263</v>
      </c>
      <c r="E136" t="s">
        <v>1183</v>
      </c>
      <c r="F136">
        <f t="shared" si="5"/>
        <v>0</v>
      </c>
      <c r="S136" t="s">
        <v>1637</v>
      </c>
      <c r="T136" s="58" t="s">
        <v>1082</v>
      </c>
      <c r="U136">
        <v>2004186</v>
      </c>
      <c r="V136">
        <v>48799</v>
      </c>
      <c r="Y136" t="str">
        <f t="shared" si="6"/>
        <v>2004186</v>
      </c>
    </row>
    <row r="137" spans="1:25" x14ac:dyDescent="0.25">
      <c r="A137" t="s">
        <v>1637</v>
      </c>
      <c r="B137" s="58" t="s">
        <v>1082</v>
      </c>
      <c r="C137">
        <v>2004334</v>
      </c>
      <c r="D137">
        <v>1910</v>
      </c>
      <c r="E137" t="s">
        <v>1183</v>
      </c>
      <c r="F137">
        <f t="shared" si="5"/>
        <v>5.1100000000000003</v>
      </c>
      <c r="S137" t="s">
        <v>1637</v>
      </c>
      <c r="T137" s="58" t="s">
        <v>1082</v>
      </c>
      <c r="U137">
        <v>2004191</v>
      </c>
      <c r="V137">
        <v>6954</v>
      </c>
      <c r="Y137" t="str">
        <f t="shared" si="6"/>
        <v>2004191</v>
      </c>
    </row>
    <row r="138" spans="1:25" x14ac:dyDescent="0.25">
      <c r="A138" t="s">
        <v>1637</v>
      </c>
      <c r="B138" s="58" t="s">
        <v>1082</v>
      </c>
      <c r="C138">
        <v>2004336</v>
      </c>
      <c r="D138">
        <v>436</v>
      </c>
      <c r="E138" t="s">
        <v>1183</v>
      </c>
      <c r="F138">
        <f t="shared" si="5"/>
        <v>2.0299999999999998</v>
      </c>
      <c r="S138" t="s">
        <v>1637</v>
      </c>
      <c r="T138" s="58" t="s">
        <v>1082</v>
      </c>
      <c r="U138">
        <v>2004194</v>
      </c>
      <c r="V138">
        <v>5332</v>
      </c>
      <c r="Y138" t="str">
        <f t="shared" si="6"/>
        <v>2004194</v>
      </c>
    </row>
    <row r="139" spans="1:25" x14ac:dyDescent="0.25">
      <c r="A139" t="s">
        <v>1637</v>
      </c>
      <c r="B139" s="58" t="s">
        <v>1082</v>
      </c>
      <c r="C139">
        <v>9999999</v>
      </c>
      <c r="D139">
        <v>10048</v>
      </c>
      <c r="E139" t="s">
        <v>1183</v>
      </c>
      <c r="F139">
        <f t="shared" si="5"/>
        <v>0</v>
      </c>
      <c r="S139" t="s">
        <v>1637</v>
      </c>
      <c r="T139" s="58" t="s">
        <v>1082</v>
      </c>
      <c r="U139">
        <v>2004331</v>
      </c>
      <c r="V139">
        <v>8250</v>
      </c>
      <c r="W139">
        <v>2.2799999999999998</v>
      </c>
      <c r="Y139" t="str">
        <f t="shared" si="6"/>
        <v>20043312.28</v>
      </c>
    </row>
    <row r="140" spans="1:25" x14ac:dyDescent="0.25">
      <c r="A140" t="s">
        <v>1637</v>
      </c>
      <c r="B140" s="58" t="s">
        <v>1082</v>
      </c>
      <c r="D140">
        <v>348</v>
      </c>
      <c r="E140" t="s">
        <v>1183</v>
      </c>
      <c r="F140">
        <f t="shared" si="5"/>
        <v>0</v>
      </c>
      <c r="S140" t="s">
        <v>1637</v>
      </c>
      <c r="T140" s="58" t="s">
        <v>1082</v>
      </c>
      <c r="U140">
        <v>2004332</v>
      </c>
      <c r="V140">
        <v>1263</v>
      </c>
      <c r="Y140" t="str">
        <f t="shared" si="6"/>
        <v>2004332</v>
      </c>
    </row>
    <row r="141" spans="1:25" x14ac:dyDescent="0.25">
      <c r="A141" t="s">
        <v>1637</v>
      </c>
      <c r="B141" s="58" t="s">
        <v>1638</v>
      </c>
      <c r="C141" t="s">
        <v>1392</v>
      </c>
      <c r="D141">
        <v>161</v>
      </c>
      <c r="E141" t="s">
        <v>1183</v>
      </c>
      <c r="F141">
        <f t="shared" si="5"/>
        <v>0</v>
      </c>
      <c r="S141" t="s">
        <v>1637</v>
      </c>
      <c r="T141" s="58" t="s">
        <v>1082</v>
      </c>
      <c r="U141">
        <v>2004334</v>
      </c>
      <c r="V141">
        <v>1910</v>
      </c>
      <c r="W141">
        <v>5.1100000000000003</v>
      </c>
      <c r="Y141" t="str">
        <f t="shared" si="6"/>
        <v>20043345.11</v>
      </c>
    </row>
    <row r="142" spans="1:25" x14ac:dyDescent="0.25">
      <c r="A142" t="s">
        <v>1637</v>
      </c>
      <c r="B142" s="58" t="s">
        <v>1638</v>
      </c>
      <c r="C142">
        <v>2004182</v>
      </c>
      <c r="D142">
        <v>278</v>
      </c>
      <c r="E142" t="s">
        <v>1183</v>
      </c>
      <c r="F142">
        <f t="shared" si="5"/>
        <v>0</v>
      </c>
      <c r="S142" t="s">
        <v>1637</v>
      </c>
      <c r="T142" s="58" t="s">
        <v>1082</v>
      </c>
      <c r="U142">
        <v>2004336</v>
      </c>
      <c r="V142">
        <v>436</v>
      </c>
      <c r="W142">
        <v>2.0299999999999998</v>
      </c>
      <c r="Y142" t="str">
        <f t="shared" si="6"/>
        <v>20043362.03</v>
      </c>
    </row>
    <row r="143" spans="1:25" x14ac:dyDescent="0.25">
      <c r="A143" t="s">
        <v>1637</v>
      </c>
      <c r="B143" s="58" t="s">
        <v>1638</v>
      </c>
      <c r="C143">
        <v>2004183</v>
      </c>
      <c r="D143">
        <v>2121</v>
      </c>
      <c r="E143" t="s">
        <v>1183</v>
      </c>
      <c r="F143">
        <f t="shared" si="5"/>
        <v>0</v>
      </c>
      <c r="S143" t="s">
        <v>1637</v>
      </c>
      <c r="T143" s="58" t="s">
        <v>1082</v>
      </c>
      <c r="U143">
        <v>9999999</v>
      </c>
      <c r="V143">
        <v>10048</v>
      </c>
      <c r="Y143" t="str">
        <f t="shared" si="6"/>
        <v>9999999</v>
      </c>
    </row>
    <row r="144" spans="1:25" x14ac:dyDescent="0.25">
      <c r="A144" t="s">
        <v>1637</v>
      </c>
      <c r="B144" s="58" t="s">
        <v>1638</v>
      </c>
      <c r="C144">
        <v>2004189</v>
      </c>
      <c r="D144">
        <v>1272</v>
      </c>
      <c r="E144" t="s">
        <v>1183</v>
      </c>
      <c r="F144">
        <f t="shared" si="5"/>
        <v>0</v>
      </c>
      <c r="S144" t="s">
        <v>1637</v>
      </c>
      <c r="T144" s="58" t="s">
        <v>1082</v>
      </c>
      <c r="V144">
        <v>348</v>
      </c>
      <c r="Y144" t="str">
        <f t="shared" si="6"/>
        <v/>
      </c>
    </row>
    <row r="145" spans="1:25" x14ac:dyDescent="0.25">
      <c r="A145" t="s">
        <v>1637</v>
      </c>
      <c r="B145" s="58" t="s">
        <v>1638</v>
      </c>
      <c r="C145">
        <v>2004191</v>
      </c>
      <c r="D145">
        <v>355</v>
      </c>
      <c r="E145" t="s">
        <v>1183</v>
      </c>
      <c r="F145">
        <f t="shared" si="5"/>
        <v>0</v>
      </c>
      <c r="S145" t="s">
        <v>1637</v>
      </c>
      <c r="T145" s="58" t="s">
        <v>1638</v>
      </c>
      <c r="U145" t="s">
        <v>1392</v>
      </c>
      <c r="V145">
        <v>161</v>
      </c>
      <c r="Y145" t="str">
        <f t="shared" si="6"/>
        <v>-</v>
      </c>
    </row>
    <row r="146" spans="1:25" x14ac:dyDescent="0.25">
      <c r="A146" t="s">
        <v>1637</v>
      </c>
      <c r="B146" s="58" t="s">
        <v>1638</v>
      </c>
      <c r="C146">
        <v>2004194</v>
      </c>
      <c r="D146">
        <v>90743</v>
      </c>
      <c r="E146" t="s">
        <v>1183</v>
      </c>
      <c r="F146">
        <f t="shared" si="5"/>
        <v>0</v>
      </c>
      <c r="S146" t="s">
        <v>1637</v>
      </c>
      <c r="T146" s="58" t="s">
        <v>1638</v>
      </c>
      <c r="U146">
        <v>2004182</v>
      </c>
      <c r="V146">
        <v>278</v>
      </c>
      <c r="Y146" t="str">
        <f t="shared" si="6"/>
        <v>2004182</v>
      </c>
    </row>
    <row r="147" spans="1:25" x14ac:dyDescent="0.25">
      <c r="A147" t="s">
        <v>1637</v>
      </c>
      <c r="B147" s="58" t="s">
        <v>1638</v>
      </c>
      <c r="C147">
        <v>2004316</v>
      </c>
      <c r="D147">
        <v>1774</v>
      </c>
      <c r="E147" t="s">
        <v>1183</v>
      </c>
      <c r="F147">
        <f t="shared" si="5"/>
        <v>8.11</v>
      </c>
      <c r="S147" t="s">
        <v>1637</v>
      </c>
      <c r="T147" s="58" t="s">
        <v>1638</v>
      </c>
      <c r="U147">
        <v>2004183</v>
      </c>
      <c r="V147">
        <v>2121</v>
      </c>
      <c r="Y147" t="str">
        <f t="shared" si="6"/>
        <v>2004183</v>
      </c>
    </row>
    <row r="148" spans="1:25" x14ac:dyDescent="0.25">
      <c r="A148" t="s">
        <v>1637</v>
      </c>
      <c r="B148" s="58" t="s">
        <v>1638</v>
      </c>
      <c r="C148">
        <v>2004322</v>
      </c>
      <c r="D148">
        <v>364</v>
      </c>
      <c r="E148" t="s">
        <v>1183</v>
      </c>
      <c r="F148">
        <f t="shared" si="5"/>
        <v>0</v>
      </c>
      <c r="S148" t="s">
        <v>1637</v>
      </c>
      <c r="T148" s="58" t="s">
        <v>1638</v>
      </c>
      <c r="U148">
        <v>2004189</v>
      </c>
      <c r="V148">
        <v>1272</v>
      </c>
      <c r="Y148" t="str">
        <f t="shared" si="6"/>
        <v>2004189</v>
      </c>
    </row>
    <row r="149" spans="1:25" x14ac:dyDescent="0.25">
      <c r="A149" t="s">
        <v>1637</v>
      </c>
      <c r="B149" s="58" t="s">
        <v>1638</v>
      </c>
      <c r="C149">
        <v>2004331</v>
      </c>
      <c r="D149">
        <v>4520</v>
      </c>
      <c r="E149" t="s">
        <v>1183</v>
      </c>
      <c r="F149">
        <f t="shared" si="5"/>
        <v>2.2799999999999998</v>
      </c>
      <c r="S149" t="s">
        <v>1637</v>
      </c>
      <c r="T149" s="58" t="s">
        <v>1638</v>
      </c>
      <c r="U149">
        <v>2004191</v>
      </c>
      <c r="V149">
        <v>355</v>
      </c>
      <c r="Y149" t="str">
        <f t="shared" si="6"/>
        <v>2004191</v>
      </c>
    </row>
    <row r="150" spans="1:25" x14ac:dyDescent="0.25">
      <c r="A150" t="s">
        <v>1637</v>
      </c>
      <c r="B150" s="58" t="s">
        <v>1638</v>
      </c>
      <c r="C150">
        <v>2004332</v>
      </c>
      <c r="D150">
        <v>387</v>
      </c>
      <c r="E150" t="s">
        <v>1183</v>
      </c>
      <c r="F150">
        <f t="shared" si="5"/>
        <v>0</v>
      </c>
      <c r="S150" t="s">
        <v>1637</v>
      </c>
      <c r="T150" s="58" t="s">
        <v>1638</v>
      </c>
      <c r="U150">
        <v>2004194</v>
      </c>
      <c r="V150">
        <v>90743</v>
      </c>
      <c r="Y150" t="str">
        <f t="shared" si="6"/>
        <v>2004194</v>
      </c>
    </row>
    <row r="151" spans="1:25" x14ac:dyDescent="0.25">
      <c r="A151" t="s">
        <v>1637</v>
      </c>
      <c r="B151" s="58" t="s">
        <v>1638</v>
      </c>
      <c r="C151">
        <v>2004334</v>
      </c>
      <c r="D151">
        <v>1178</v>
      </c>
      <c r="E151" t="s">
        <v>1183</v>
      </c>
      <c r="F151">
        <f t="shared" si="5"/>
        <v>5.1100000000000003</v>
      </c>
      <c r="S151" t="s">
        <v>1637</v>
      </c>
      <c r="T151" s="58" t="s">
        <v>1638</v>
      </c>
      <c r="U151">
        <v>2004316</v>
      </c>
      <c r="V151">
        <v>1774</v>
      </c>
      <c r="W151">
        <v>8.11</v>
      </c>
      <c r="Y151" t="str">
        <f t="shared" si="6"/>
        <v>20043168.11</v>
      </c>
    </row>
    <row r="152" spans="1:25" x14ac:dyDescent="0.25">
      <c r="A152" t="s">
        <v>1637</v>
      </c>
      <c r="B152" s="58" t="s">
        <v>1638</v>
      </c>
      <c r="C152">
        <v>9999999</v>
      </c>
      <c r="D152">
        <v>4756</v>
      </c>
      <c r="E152" t="s">
        <v>1183</v>
      </c>
      <c r="F152">
        <f t="shared" si="5"/>
        <v>0</v>
      </c>
      <c r="S152" t="s">
        <v>1637</v>
      </c>
      <c r="T152" s="58" t="s">
        <v>1638</v>
      </c>
      <c r="U152">
        <v>2004322</v>
      </c>
      <c r="V152">
        <v>364</v>
      </c>
      <c r="Y152" t="str">
        <f t="shared" si="6"/>
        <v>2004322</v>
      </c>
    </row>
    <row r="153" spans="1:25" x14ac:dyDescent="0.25">
      <c r="A153" t="s">
        <v>1637</v>
      </c>
      <c r="B153" s="58" t="s">
        <v>1636</v>
      </c>
      <c r="C153" t="s">
        <v>1392</v>
      </c>
      <c r="D153">
        <v>170</v>
      </c>
      <c r="E153" t="s">
        <v>1183</v>
      </c>
      <c r="F153">
        <f t="shared" si="5"/>
        <v>0</v>
      </c>
      <c r="S153" t="s">
        <v>1637</v>
      </c>
      <c r="T153" s="58" t="s">
        <v>1638</v>
      </c>
      <c r="U153">
        <v>2004331</v>
      </c>
      <c r="V153">
        <v>4520</v>
      </c>
      <c r="W153">
        <v>2.2799999999999998</v>
      </c>
      <c r="Y153" t="str">
        <f t="shared" si="6"/>
        <v>20043312.28</v>
      </c>
    </row>
    <row r="154" spans="1:25" x14ac:dyDescent="0.25">
      <c r="A154" t="s">
        <v>1637</v>
      </c>
      <c r="B154" s="58" t="s">
        <v>1636</v>
      </c>
      <c r="C154">
        <v>2004182</v>
      </c>
      <c r="D154">
        <v>1747</v>
      </c>
      <c r="E154" t="s">
        <v>1183</v>
      </c>
      <c r="F154">
        <f t="shared" si="5"/>
        <v>0</v>
      </c>
      <c r="S154" t="s">
        <v>1637</v>
      </c>
      <c r="T154" s="58" t="s">
        <v>1638</v>
      </c>
      <c r="U154">
        <v>2004332</v>
      </c>
      <c r="V154">
        <v>387</v>
      </c>
      <c r="Y154" t="str">
        <f t="shared" si="6"/>
        <v>2004332</v>
      </c>
    </row>
    <row r="155" spans="1:25" x14ac:dyDescent="0.25">
      <c r="A155" t="s">
        <v>1637</v>
      </c>
      <c r="B155" s="58" t="s">
        <v>1636</v>
      </c>
      <c r="C155">
        <v>2004185</v>
      </c>
      <c r="D155">
        <v>13099</v>
      </c>
      <c r="E155" t="s">
        <v>1183</v>
      </c>
      <c r="F155">
        <f t="shared" si="5"/>
        <v>0</v>
      </c>
      <c r="S155" t="s">
        <v>1637</v>
      </c>
      <c r="T155" s="58" t="s">
        <v>1638</v>
      </c>
      <c r="U155">
        <v>2004334</v>
      </c>
      <c r="V155">
        <v>1178</v>
      </c>
      <c r="W155">
        <v>5.1100000000000003</v>
      </c>
      <c r="Y155" t="str">
        <f t="shared" si="6"/>
        <v>20043345.11</v>
      </c>
    </row>
    <row r="156" spans="1:25" x14ac:dyDescent="0.25">
      <c r="A156" t="s">
        <v>1637</v>
      </c>
      <c r="B156" s="58" t="s">
        <v>1636</v>
      </c>
      <c r="C156">
        <v>2004191</v>
      </c>
      <c r="D156">
        <v>349</v>
      </c>
      <c r="E156" t="s">
        <v>1183</v>
      </c>
      <c r="F156">
        <f t="shared" si="5"/>
        <v>0</v>
      </c>
      <c r="S156" t="s">
        <v>1637</v>
      </c>
      <c r="T156" s="58" t="s">
        <v>1638</v>
      </c>
      <c r="U156">
        <v>9999999</v>
      </c>
      <c r="V156">
        <v>4756</v>
      </c>
      <c r="Y156" t="str">
        <f t="shared" si="6"/>
        <v>9999999</v>
      </c>
    </row>
    <row r="157" spans="1:25" x14ac:dyDescent="0.25">
      <c r="A157" t="s">
        <v>1637</v>
      </c>
      <c r="B157" s="58" t="s">
        <v>1636</v>
      </c>
      <c r="C157">
        <v>2004194</v>
      </c>
      <c r="D157">
        <v>122</v>
      </c>
      <c r="E157" t="s">
        <v>1183</v>
      </c>
      <c r="F157">
        <f t="shared" si="5"/>
        <v>0</v>
      </c>
      <c r="S157" t="s">
        <v>1637</v>
      </c>
      <c r="T157" s="58" t="s">
        <v>1636</v>
      </c>
      <c r="U157" t="s">
        <v>1392</v>
      </c>
      <c r="V157">
        <v>170</v>
      </c>
      <c r="Y157" t="str">
        <f t="shared" si="6"/>
        <v>-</v>
      </c>
    </row>
    <row r="158" spans="1:25" x14ac:dyDescent="0.25">
      <c r="A158" t="s">
        <v>1637</v>
      </c>
      <c r="B158" s="58" t="s">
        <v>1636</v>
      </c>
      <c r="C158">
        <v>2004331</v>
      </c>
      <c r="D158">
        <v>783</v>
      </c>
      <c r="E158" t="s">
        <v>1183</v>
      </c>
      <c r="F158">
        <f t="shared" si="5"/>
        <v>2.2799999999999998</v>
      </c>
      <c r="S158" t="s">
        <v>1637</v>
      </c>
      <c r="T158" s="58" t="s">
        <v>1636</v>
      </c>
      <c r="U158">
        <v>2004182</v>
      </c>
      <c r="V158">
        <v>1747</v>
      </c>
      <c r="Y158" t="str">
        <f t="shared" si="6"/>
        <v>2004182</v>
      </c>
    </row>
    <row r="159" spans="1:25" x14ac:dyDescent="0.25">
      <c r="A159" t="s">
        <v>1637</v>
      </c>
      <c r="B159" s="58" t="s">
        <v>1636</v>
      </c>
      <c r="C159">
        <v>2004334</v>
      </c>
      <c r="D159">
        <v>921</v>
      </c>
      <c r="E159" t="s">
        <v>1183</v>
      </c>
      <c r="F159">
        <f t="shared" si="5"/>
        <v>5.1100000000000003</v>
      </c>
      <c r="S159" t="s">
        <v>1637</v>
      </c>
      <c r="T159" s="58" t="s">
        <v>1636</v>
      </c>
      <c r="U159">
        <v>2004185</v>
      </c>
      <c r="V159">
        <v>13099</v>
      </c>
      <c r="Y159" t="str">
        <f t="shared" si="6"/>
        <v>2004185</v>
      </c>
    </row>
    <row r="160" spans="1:25" x14ac:dyDescent="0.25">
      <c r="A160" t="s">
        <v>1637</v>
      </c>
      <c r="B160" s="58" t="s">
        <v>1636</v>
      </c>
      <c r="C160">
        <v>2004336</v>
      </c>
      <c r="D160">
        <v>54</v>
      </c>
      <c r="E160" t="s">
        <v>1183</v>
      </c>
      <c r="F160">
        <f t="shared" si="5"/>
        <v>2.0299999999999998</v>
      </c>
      <c r="S160" t="s">
        <v>1637</v>
      </c>
      <c r="T160" s="58" t="s">
        <v>1636</v>
      </c>
      <c r="U160">
        <v>2004191</v>
      </c>
      <c r="V160">
        <v>349</v>
      </c>
      <c r="Y160" t="str">
        <f t="shared" si="6"/>
        <v>2004191</v>
      </c>
    </row>
    <row r="161" spans="1:25" x14ac:dyDescent="0.25">
      <c r="A161" t="s">
        <v>1637</v>
      </c>
      <c r="B161" s="58" t="s">
        <v>1636</v>
      </c>
      <c r="C161">
        <v>9999999</v>
      </c>
      <c r="D161">
        <v>819</v>
      </c>
      <c r="E161" t="s">
        <v>1183</v>
      </c>
      <c r="F161">
        <f t="shared" si="5"/>
        <v>0</v>
      </c>
      <c r="S161" t="s">
        <v>1637</v>
      </c>
      <c r="T161" s="58" t="s">
        <v>1636</v>
      </c>
      <c r="U161">
        <v>2004194</v>
      </c>
      <c r="V161">
        <v>122</v>
      </c>
      <c r="Y161" t="str">
        <f t="shared" si="6"/>
        <v>2004194</v>
      </c>
    </row>
    <row r="162" spans="1:25" x14ac:dyDescent="0.25">
      <c r="A162" t="s">
        <v>1637</v>
      </c>
      <c r="B162" s="58" t="s">
        <v>1300</v>
      </c>
      <c r="C162" t="s">
        <v>1392</v>
      </c>
      <c r="D162">
        <v>4369</v>
      </c>
      <c r="E162" t="s">
        <v>1183</v>
      </c>
      <c r="F162">
        <f t="shared" si="5"/>
        <v>0</v>
      </c>
      <c r="S162" t="s">
        <v>1637</v>
      </c>
      <c r="T162" s="58" t="s">
        <v>1636</v>
      </c>
      <c r="U162">
        <v>2004331</v>
      </c>
      <c r="V162">
        <v>783</v>
      </c>
      <c r="W162">
        <v>2.2799999999999998</v>
      </c>
      <c r="Y162" t="str">
        <f t="shared" si="6"/>
        <v>20043312.28</v>
      </c>
    </row>
    <row r="163" spans="1:25" x14ac:dyDescent="0.25">
      <c r="A163" t="s">
        <v>1637</v>
      </c>
      <c r="B163" s="58" t="s">
        <v>1300</v>
      </c>
      <c r="C163">
        <v>2004182</v>
      </c>
      <c r="D163">
        <v>2108</v>
      </c>
      <c r="E163" t="s">
        <v>1183</v>
      </c>
      <c r="F163">
        <f t="shared" si="5"/>
        <v>0</v>
      </c>
      <c r="S163" t="s">
        <v>1637</v>
      </c>
      <c r="T163" s="58" t="s">
        <v>1636</v>
      </c>
      <c r="U163">
        <v>2004334</v>
      </c>
      <c r="V163">
        <v>921</v>
      </c>
      <c r="W163">
        <v>5.1100000000000003</v>
      </c>
      <c r="Y163" t="str">
        <f t="shared" si="6"/>
        <v>20043345.11</v>
      </c>
    </row>
    <row r="164" spans="1:25" x14ac:dyDescent="0.25">
      <c r="A164" t="s">
        <v>1637</v>
      </c>
      <c r="B164" s="58" t="s">
        <v>1300</v>
      </c>
      <c r="C164">
        <v>2004183</v>
      </c>
      <c r="D164">
        <v>1467</v>
      </c>
      <c r="E164" t="s">
        <v>1183</v>
      </c>
      <c r="F164">
        <f t="shared" si="5"/>
        <v>0</v>
      </c>
      <c r="S164" t="s">
        <v>1637</v>
      </c>
      <c r="T164" s="58" t="s">
        <v>1636</v>
      </c>
      <c r="U164">
        <v>2004336</v>
      </c>
      <c r="V164">
        <v>54</v>
      </c>
      <c r="W164">
        <v>2.0299999999999998</v>
      </c>
      <c r="Y164" t="str">
        <f t="shared" si="6"/>
        <v>20043362.03</v>
      </c>
    </row>
    <row r="165" spans="1:25" x14ac:dyDescent="0.25">
      <c r="A165" t="s">
        <v>1637</v>
      </c>
      <c r="B165" s="58" t="s">
        <v>1300</v>
      </c>
      <c r="C165">
        <v>2004185</v>
      </c>
      <c r="D165">
        <v>2208</v>
      </c>
      <c r="E165" t="s">
        <v>1183</v>
      </c>
      <c r="F165">
        <f t="shared" si="5"/>
        <v>0</v>
      </c>
      <c r="S165" t="s">
        <v>1637</v>
      </c>
      <c r="T165" s="58" t="s">
        <v>1636</v>
      </c>
      <c r="U165">
        <v>9999999</v>
      </c>
      <c r="V165">
        <v>819</v>
      </c>
      <c r="Y165" t="str">
        <f t="shared" si="6"/>
        <v>9999999</v>
      </c>
    </row>
    <row r="166" spans="1:25" x14ac:dyDescent="0.25">
      <c r="A166" t="s">
        <v>1637</v>
      </c>
      <c r="B166" s="58" t="s">
        <v>1300</v>
      </c>
      <c r="C166">
        <v>2004186</v>
      </c>
      <c r="D166">
        <v>14678</v>
      </c>
      <c r="E166" t="s">
        <v>1183</v>
      </c>
      <c r="F166">
        <f t="shared" si="5"/>
        <v>0</v>
      </c>
      <c r="S166" t="s">
        <v>1637</v>
      </c>
      <c r="T166" s="58" t="s">
        <v>1300</v>
      </c>
      <c r="U166" t="s">
        <v>1392</v>
      </c>
      <c r="V166">
        <v>4369</v>
      </c>
      <c r="Y166" t="str">
        <f t="shared" si="6"/>
        <v>-</v>
      </c>
    </row>
    <row r="167" spans="1:25" x14ac:dyDescent="0.25">
      <c r="A167" t="s">
        <v>1637</v>
      </c>
      <c r="B167" s="58" t="s">
        <v>1300</v>
      </c>
      <c r="C167">
        <v>2004189</v>
      </c>
      <c r="D167">
        <v>134987</v>
      </c>
      <c r="E167" t="s">
        <v>1183</v>
      </c>
      <c r="F167">
        <f t="shared" si="5"/>
        <v>0</v>
      </c>
      <c r="S167" t="s">
        <v>1637</v>
      </c>
      <c r="T167" s="58" t="s">
        <v>1300</v>
      </c>
      <c r="U167">
        <v>2004182</v>
      </c>
      <c r="V167">
        <v>2108</v>
      </c>
      <c r="Y167" t="str">
        <f t="shared" si="6"/>
        <v>2004182</v>
      </c>
    </row>
    <row r="168" spans="1:25" x14ac:dyDescent="0.25">
      <c r="A168" t="s">
        <v>1637</v>
      </c>
      <c r="B168" s="58" t="s">
        <v>1300</v>
      </c>
      <c r="C168">
        <v>2004191</v>
      </c>
      <c r="D168">
        <v>57259</v>
      </c>
      <c r="E168" t="s">
        <v>1183</v>
      </c>
      <c r="F168">
        <f t="shared" si="5"/>
        <v>0</v>
      </c>
      <c r="S168" t="s">
        <v>1637</v>
      </c>
      <c r="T168" s="58" t="s">
        <v>1300</v>
      </c>
      <c r="U168">
        <v>2004183</v>
      </c>
      <c r="V168">
        <v>1467</v>
      </c>
      <c r="Y168" t="str">
        <f t="shared" si="6"/>
        <v>2004183</v>
      </c>
    </row>
    <row r="169" spans="1:25" x14ac:dyDescent="0.25">
      <c r="A169" t="s">
        <v>1637</v>
      </c>
      <c r="B169" s="58" t="s">
        <v>1300</v>
      </c>
      <c r="C169">
        <v>2004194</v>
      </c>
      <c r="D169">
        <v>4914</v>
      </c>
      <c r="E169" t="s">
        <v>1183</v>
      </c>
      <c r="F169">
        <f t="shared" si="5"/>
        <v>0</v>
      </c>
      <c r="S169" t="s">
        <v>1637</v>
      </c>
      <c r="T169" s="58" t="s">
        <v>1300</v>
      </c>
      <c r="U169">
        <v>2004185</v>
      </c>
      <c r="V169">
        <v>2208</v>
      </c>
      <c r="Y169" t="str">
        <f t="shared" si="6"/>
        <v>2004185</v>
      </c>
    </row>
    <row r="170" spans="1:25" x14ac:dyDescent="0.25">
      <c r="A170" t="s">
        <v>1637</v>
      </c>
      <c r="B170" s="58" t="s">
        <v>1300</v>
      </c>
      <c r="C170">
        <v>2004198</v>
      </c>
      <c r="D170">
        <v>9037</v>
      </c>
      <c r="E170" t="s">
        <v>1183</v>
      </c>
      <c r="F170">
        <f t="shared" si="5"/>
        <v>0</v>
      </c>
      <c r="S170" t="s">
        <v>1637</v>
      </c>
      <c r="T170" s="58" t="s">
        <v>1300</v>
      </c>
      <c r="U170">
        <v>2004186</v>
      </c>
      <c r="V170">
        <v>14678</v>
      </c>
      <c r="Y170" t="str">
        <f t="shared" si="6"/>
        <v>2004186</v>
      </c>
    </row>
    <row r="171" spans="1:25" x14ac:dyDescent="0.25">
      <c r="A171" t="s">
        <v>1637</v>
      </c>
      <c r="B171" s="58" t="s">
        <v>1300</v>
      </c>
      <c r="C171">
        <v>2004316</v>
      </c>
      <c r="D171">
        <v>2649</v>
      </c>
      <c r="E171" t="s">
        <v>1183</v>
      </c>
      <c r="F171">
        <f t="shared" si="5"/>
        <v>8.11</v>
      </c>
      <c r="S171" t="s">
        <v>1637</v>
      </c>
      <c r="T171" s="58" t="s">
        <v>1300</v>
      </c>
      <c r="U171">
        <v>2004189</v>
      </c>
      <c r="V171">
        <v>134987</v>
      </c>
      <c r="Y171" t="str">
        <f t="shared" si="6"/>
        <v>2004189</v>
      </c>
    </row>
    <row r="172" spans="1:25" x14ac:dyDescent="0.25">
      <c r="A172" t="s">
        <v>1637</v>
      </c>
      <c r="B172" s="58" t="s">
        <v>1300</v>
      </c>
      <c r="C172">
        <v>2004331</v>
      </c>
      <c r="D172">
        <v>8316</v>
      </c>
      <c r="E172" t="s">
        <v>1183</v>
      </c>
      <c r="F172">
        <f t="shared" si="5"/>
        <v>2.2799999999999998</v>
      </c>
      <c r="S172" t="s">
        <v>1637</v>
      </c>
      <c r="T172" s="58" t="s">
        <v>1300</v>
      </c>
      <c r="U172">
        <v>2004191</v>
      </c>
      <c r="V172">
        <v>57259</v>
      </c>
      <c r="Y172" t="str">
        <f t="shared" si="6"/>
        <v>2004191</v>
      </c>
    </row>
    <row r="173" spans="1:25" x14ac:dyDescent="0.25">
      <c r="A173" t="s">
        <v>1637</v>
      </c>
      <c r="B173" s="58" t="s">
        <v>1300</v>
      </c>
      <c r="C173">
        <v>2004332</v>
      </c>
      <c r="D173">
        <v>870</v>
      </c>
      <c r="E173" t="s">
        <v>1183</v>
      </c>
      <c r="F173">
        <f t="shared" si="5"/>
        <v>0</v>
      </c>
      <c r="S173" t="s">
        <v>1637</v>
      </c>
      <c r="T173" s="58" t="s">
        <v>1300</v>
      </c>
      <c r="U173">
        <v>2004194</v>
      </c>
      <c r="V173">
        <v>4914</v>
      </c>
      <c r="Y173" t="str">
        <f t="shared" si="6"/>
        <v>2004194</v>
      </c>
    </row>
    <row r="174" spans="1:25" x14ac:dyDescent="0.25">
      <c r="A174" t="s">
        <v>1637</v>
      </c>
      <c r="B174" s="58" t="s">
        <v>1300</v>
      </c>
      <c r="C174">
        <v>2004334</v>
      </c>
      <c r="D174">
        <v>19385</v>
      </c>
      <c r="E174" t="s">
        <v>1183</v>
      </c>
      <c r="F174">
        <f t="shared" si="5"/>
        <v>5.1100000000000003</v>
      </c>
      <c r="S174" t="s">
        <v>1637</v>
      </c>
      <c r="T174" s="58" t="s">
        <v>1300</v>
      </c>
      <c r="U174">
        <v>2004198</v>
      </c>
      <c r="V174">
        <v>9037</v>
      </c>
      <c r="Y174" t="str">
        <f t="shared" si="6"/>
        <v>2004198</v>
      </c>
    </row>
    <row r="175" spans="1:25" x14ac:dyDescent="0.25">
      <c r="A175" t="s">
        <v>1637</v>
      </c>
      <c r="B175" s="58" t="s">
        <v>1300</v>
      </c>
      <c r="C175">
        <v>2004336</v>
      </c>
      <c r="D175">
        <v>3559</v>
      </c>
      <c r="E175" t="s">
        <v>1183</v>
      </c>
      <c r="F175">
        <f t="shared" si="5"/>
        <v>2.0299999999999998</v>
      </c>
      <c r="S175" t="s">
        <v>1637</v>
      </c>
      <c r="T175" s="58" t="s">
        <v>1300</v>
      </c>
      <c r="U175">
        <v>2004316</v>
      </c>
      <c r="V175">
        <v>2649</v>
      </c>
      <c r="W175">
        <v>8.11</v>
      </c>
      <c r="Y175" t="str">
        <f t="shared" si="6"/>
        <v>20043168.11</v>
      </c>
    </row>
    <row r="176" spans="1:25" x14ac:dyDescent="0.25">
      <c r="A176" t="s">
        <v>1637</v>
      </c>
      <c r="B176" s="58" t="s">
        <v>1300</v>
      </c>
      <c r="C176">
        <v>9999999</v>
      </c>
      <c r="D176">
        <v>4497</v>
      </c>
      <c r="E176" t="s">
        <v>1183</v>
      </c>
      <c r="F176">
        <f t="shared" si="5"/>
        <v>0</v>
      </c>
      <c r="S176" t="s">
        <v>1637</v>
      </c>
      <c r="T176" s="58" t="s">
        <v>1300</v>
      </c>
      <c r="U176">
        <v>2004331</v>
      </c>
      <c r="V176">
        <v>8316</v>
      </c>
      <c r="W176">
        <v>2.2799999999999998</v>
      </c>
      <c r="Y176" t="str">
        <f t="shared" si="6"/>
        <v>20043312.28</v>
      </c>
    </row>
    <row r="177" spans="1:25" x14ac:dyDescent="0.25">
      <c r="A177" t="s">
        <v>1637</v>
      </c>
      <c r="B177" s="58" t="s">
        <v>1084</v>
      </c>
      <c r="C177">
        <v>2004331</v>
      </c>
      <c r="D177">
        <v>406</v>
      </c>
      <c r="E177" t="s">
        <v>1183</v>
      </c>
      <c r="F177">
        <f t="shared" si="5"/>
        <v>2.2799999999999998</v>
      </c>
      <c r="S177" t="s">
        <v>1637</v>
      </c>
      <c r="T177" s="58" t="s">
        <v>1300</v>
      </c>
      <c r="U177">
        <v>2004332</v>
      </c>
      <c r="V177">
        <v>870</v>
      </c>
      <c r="Y177" t="str">
        <f t="shared" si="6"/>
        <v>2004332</v>
      </c>
    </row>
    <row r="178" spans="1:25" x14ac:dyDescent="0.25">
      <c r="A178" t="s">
        <v>1637</v>
      </c>
      <c r="B178" s="58" t="s">
        <v>1084</v>
      </c>
      <c r="C178">
        <v>2004334</v>
      </c>
      <c r="D178">
        <v>384</v>
      </c>
      <c r="E178" t="s">
        <v>1183</v>
      </c>
      <c r="F178">
        <f t="shared" si="5"/>
        <v>5.1100000000000003</v>
      </c>
      <c r="S178" t="s">
        <v>1637</v>
      </c>
      <c r="T178" s="58" t="s">
        <v>1300</v>
      </c>
      <c r="U178">
        <v>2004334</v>
      </c>
      <c r="V178">
        <v>19385</v>
      </c>
      <c r="W178">
        <v>5.1100000000000003</v>
      </c>
      <c r="Y178" t="str">
        <f t="shared" si="6"/>
        <v>20043345.11</v>
      </c>
    </row>
    <row r="179" spans="1:25" x14ac:dyDescent="0.25">
      <c r="A179" t="s">
        <v>1637</v>
      </c>
      <c r="B179" s="58" t="s">
        <v>1084</v>
      </c>
      <c r="C179">
        <v>9999999</v>
      </c>
      <c r="D179">
        <v>7793</v>
      </c>
      <c r="E179" t="s">
        <v>1183</v>
      </c>
      <c r="F179">
        <f t="shared" si="5"/>
        <v>0</v>
      </c>
      <c r="S179" t="s">
        <v>1637</v>
      </c>
      <c r="T179" s="58" t="s">
        <v>1300</v>
      </c>
      <c r="U179">
        <v>2004336</v>
      </c>
      <c r="V179">
        <v>3559</v>
      </c>
      <c r="W179">
        <v>2.0299999999999998</v>
      </c>
      <c r="Y179" t="str">
        <f t="shared" si="6"/>
        <v>20043362.03</v>
      </c>
    </row>
    <row r="180" spans="1:25" x14ac:dyDescent="0.25">
      <c r="A180" t="s">
        <v>1637</v>
      </c>
      <c r="B180" s="58" t="s">
        <v>1639</v>
      </c>
      <c r="C180" t="s">
        <v>1392</v>
      </c>
      <c r="D180">
        <v>2919</v>
      </c>
      <c r="E180" t="s">
        <v>1183</v>
      </c>
      <c r="F180">
        <f t="shared" si="5"/>
        <v>0</v>
      </c>
      <c r="S180" t="s">
        <v>1637</v>
      </c>
      <c r="T180" s="58" t="s">
        <v>1300</v>
      </c>
      <c r="U180">
        <v>9999999</v>
      </c>
      <c r="V180">
        <v>4497</v>
      </c>
      <c r="Y180" t="str">
        <f t="shared" si="6"/>
        <v>9999999</v>
      </c>
    </row>
    <row r="181" spans="1:25" x14ac:dyDescent="0.25">
      <c r="A181" t="s">
        <v>1637</v>
      </c>
      <c r="B181" s="58" t="s">
        <v>1639</v>
      </c>
      <c r="C181">
        <v>2004182</v>
      </c>
      <c r="D181">
        <v>38408</v>
      </c>
      <c r="E181" t="s">
        <v>1183</v>
      </c>
      <c r="F181">
        <f t="shared" si="5"/>
        <v>0</v>
      </c>
      <c r="S181" t="s">
        <v>1637</v>
      </c>
      <c r="T181" s="58" t="s">
        <v>1084</v>
      </c>
      <c r="U181">
        <v>2004331</v>
      </c>
      <c r="V181">
        <v>406</v>
      </c>
      <c r="W181">
        <v>2.2799999999999998</v>
      </c>
      <c r="Y181" t="str">
        <f t="shared" si="6"/>
        <v>20043312.28</v>
      </c>
    </row>
    <row r="182" spans="1:25" x14ac:dyDescent="0.25">
      <c r="A182" t="s">
        <v>1637</v>
      </c>
      <c r="B182" s="58" t="s">
        <v>1639</v>
      </c>
      <c r="C182">
        <v>2004183</v>
      </c>
      <c r="D182">
        <v>265078</v>
      </c>
      <c r="E182" t="s">
        <v>1183</v>
      </c>
      <c r="F182">
        <f t="shared" si="5"/>
        <v>0</v>
      </c>
      <c r="S182" t="s">
        <v>1637</v>
      </c>
      <c r="T182" s="58" t="s">
        <v>1084</v>
      </c>
      <c r="U182">
        <v>2004334</v>
      </c>
      <c r="V182">
        <v>384</v>
      </c>
      <c r="Y182" t="str">
        <f t="shared" si="6"/>
        <v>2004334</v>
      </c>
    </row>
    <row r="183" spans="1:25" x14ac:dyDescent="0.25">
      <c r="A183" t="s">
        <v>1637</v>
      </c>
      <c r="B183" s="58" t="s">
        <v>1639</v>
      </c>
      <c r="C183">
        <v>2004185</v>
      </c>
      <c r="D183">
        <v>210</v>
      </c>
      <c r="E183" t="s">
        <v>1183</v>
      </c>
      <c r="F183">
        <f t="shared" si="5"/>
        <v>0</v>
      </c>
      <c r="S183" t="s">
        <v>1637</v>
      </c>
      <c r="T183" s="58" t="s">
        <v>1084</v>
      </c>
      <c r="U183">
        <v>9999999</v>
      </c>
      <c r="V183">
        <v>7793</v>
      </c>
      <c r="Y183" t="str">
        <f t="shared" si="6"/>
        <v>9999999</v>
      </c>
    </row>
    <row r="184" spans="1:25" x14ac:dyDescent="0.25">
      <c r="A184" t="s">
        <v>1637</v>
      </c>
      <c r="B184" s="58" t="s">
        <v>1639</v>
      </c>
      <c r="C184">
        <v>2004186</v>
      </c>
      <c r="D184">
        <v>229</v>
      </c>
      <c r="E184" t="s">
        <v>1183</v>
      </c>
      <c r="F184">
        <f t="shared" si="5"/>
        <v>0</v>
      </c>
      <c r="S184" t="s">
        <v>1637</v>
      </c>
      <c r="T184" s="58" t="s">
        <v>1639</v>
      </c>
      <c r="U184" t="s">
        <v>1392</v>
      </c>
      <c r="V184">
        <v>2919</v>
      </c>
      <c r="Y184" t="str">
        <f t="shared" si="6"/>
        <v>-</v>
      </c>
    </row>
    <row r="185" spans="1:25" x14ac:dyDescent="0.25">
      <c r="A185" t="s">
        <v>1637</v>
      </c>
      <c r="B185" s="58" t="s">
        <v>1639</v>
      </c>
      <c r="C185">
        <v>2004189</v>
      </c>
      <c r="D185">
        <v>344</v>
      </c>
      <c r="E185" t="s">
        <v>1183</v>
      </c>
      <c r="F185">
        <f t="shared" si="5"/>
        <v>0</v>
      </c>
      <c r="S185" t="s">
        <v>1637</v>
      </c>
      <c r="T185" s="58" t="s">
        <v>1639</v>
      </c>
      <c r="U185">
        <v>2004182</v>
      </c>
      <c r="V185">
        <v>38408</v>
      </c>
      <c r="Y185" t="str">
        <f t="shared" si="6"/>
        <v>2004182</v>
      </c>
    </row>
    <row r="186" spans="1:25" x14ac:dyDescent="0.25">
      <c r="A186" t="s">
        <v>1637</v>
      </c>
      <c r="B186" s="58" t="s">
        <v>1639</v>
      </c>
      <c r="C186">
        <v>2004191</v>
      </c>
      <c r="D186">
        <v>803</v>
      </c>
      <c r="E186" t="s">
        <v>1183</v>
      </c>
      <c r="F186">
        <f t="shared" si="5"/>
        <v>0</v>
      </c>
      <c r="S186" t="s">
        <v>1637</v>
      </c>
      <c r="T186" s="58" t="s">
        <v>1639</v>
      </c>
      <c r="U186">
        <v>2004183</v>
      </c>
      <c r="V186">
        <v>265078</v>
      </c>
      <c r="Y186" t="str">
        <f t="shared" si="6"/>
        <v>2004183</v>
      </c>
    </row>
    <row r="187" spans="1:25" x14ac:dyDescent="0.25">
      <c r="A187" t="s">
        <v>1637</v>
      </c>
      <c r="B187" s="58" t="s">
        <v>1639</v>
      </c>
      <c r="C187">
        <v>2004194</v>
      </c>
      <c r="D187">
        <v>2517</v>
      </c>
      <c r="E187" t="s">
        <v>1183</v>
      </c>
      <c r="F187">
        <f t="shared" si="5"/>
        <v>0</v>
      </c>
      <c r="S187" t="s">
        <v>1637</v>
      </c>
      <c r="T187" s="58" t="s">
        <v>1639</v>
      </c>
      <c r="U187">
        <v>2004185</v>
      </c>
      <c r="V187">
        <v>210</v>
      </c>
      <c r="Y187" t="str">
        <f t="shared" si="6"/>
        <v>2004185</v>
      </c>
    </row>
    <row r="188" spans="1:25" x14ac:dyDescent="0.25">
      <c r="A188" t="s">
        <v>1637</v>
      </c>
      <c r="B188" s="58" t="s">
        <v>1639</v>
      </c>
      <c r="C188">
        <v>2004316</v>
      </c>
      <c r="D188">
        <v>370</v>
      </c>
      <c r="E188" t="s">
        <v>1183</v>
      </c>
      <c r="F188">
        <f t="shared" si="5"/>
        <v>8.11</v>
      </c>
      <c r="S188" t="s">
        <v>1637</v>
      </c>
      <c r="T188" s="58" t="s">
        <v>1639</v>
      </c>
      <c r="U188">
        <v>2004186</v>
      </c>
      <c r="V188">
        <v>229</v>
      </c>
      <c r="Y188" t="str">
        <f t="shared" si="6"/>
        <v>2004186</v>
      </c>
    </row>
    <row r="189" spans="1:25" x14ac:dyDescent="0.25">
      <c r="A189" t="s">
        <v>1637</v>
      </c>
      <c r="B189" s="58" t="s">
        <v>1639</v>
      </c>
      <c r="C189">
        <v>2004331</v>
      </c>
      <c r="D189">
        <v>27504</v>
      </c>
      <c r="E189" t="s">
        <v>1183</v>
      </c>
      <c r="F189">
        <f t="shared" si="5"/>
        <v>2.2799999999999998</v>
      </c>
      <c r="S189" t="s">
        <v>1637</v>
      </c>
      <c r="T189" s="58" t="s">
        <v>1639</v>
      </c>
      <c r="U189">
        <v>2004189</v>
      </c>
      <c r="V189">
        <v>344</v>
      </c>
      <c r="Y189" t="str">
        <f t="shared" si="6"/>
        <v>2004189</v>
      </c>
    </row>
    <row r="190" spans="1:25" x14ac:dyDescent="0.25">
      <c r="A190" t="s">
        <v>1637</v>
      </c>
      <c r="B190" s="58" t="s">
        <v>1639</v>
      </c>
      <c r="C190">
        <v>2004332</v>
      </c>
      <c r="D190">
        <v>2189</v>
      </c>
      <c r="E190" t="s">
        <v>1183</v>
      </c>
      <c r="F190">
        <f t="shared" si="5"/>
        <v>0</v>
      </c>
      <c r="S190" t="s">
        <v>1637</v>
      </c>
      <c r="T190" s="58" t="s">
        <v>1639</v>
      </c>
      <c r="U190">
        <v>2004191</v>
      </c>
      <c r="V190">
        <v>803</v>
      </c>
      <c r="Y190" t="str">
        <f t="shared" si="6"/>
        <v>2004191</v>
      </c>
    </row>
    <row r="191" spans="1:25" x14ac:dyDescent="0.25">
      <c r="A191" t="s">
        <v>1637</v>
      </c>
      <c r="B191" s="58" t="s">
        <v>1639</v>
      </c>
      <c r="C191">
        <v>2004334</v>
      </c>
      <c r="D191">
        <v>5719</v>
      </c>
      <c r="E191" t="s">
        <v>1183</v>
      </c>
      <c r="F191">
        <f t="shared" si="5"/>
        <v>5.1100000000000003</v>
      </c>
      <c r="S191" t="s">
        <v>1637</v>
      </c>
      <c r="T191" s="58" t="s">
        <v>1639</v>
      </c>
      <c r="U191">
        <v>2004194</v>
      </c>
      <c r="V191">
        <v>2517</v>
      </c>
      <c r="Y191" t="str">
        <f t="shared" si="6"/>
        <v>2004194</v>
      </c>
    </row>
    <row r="192" spans="1:25" x14ac:dyDescent="0.25">
      <c r="A192" t="s">
        <v>1637</v>
      </c>
      <c r="B192" s="58" t="s">
        <v>1639</v>
      </c>
      <c r="C192">
        <v>2004336</v>
      </c>
      <c r="D192">
        <v>922</v>
      </c>
      <c r="E192" t="s">
        <v>1183</v>
      </c>
      <c r="F192">
        <f t="shared" si="5"/>
        <v>2.0299999999999998</v>
      </c>
      <c r="S192" t="s">
        <v>1637</v>
      </c>
      <c r="T192" s="58" t="s">
        <v>1639</v>
      </c>
      <c r="U192">
        <v>2004316</v>
      </c>
      <c r="V192">
        <v>370</v>
      </c>
      <c r="W192">
        <v>8.11</v>
      </c>
      <c r="Y192" t="str">
        <f t="shared" si="6"/>
        <v>20043168.11</v>
      </c>
    </row>
    <row r="193" spans="1:25" x14ac:dyDescent="0.25">
      <c r="A193" t="s">
        <v>1637</v>
      </c>
      <c r="B193" s="58" t="s">
        <v>1639</v>
      </c>
      <c r="C193">
        <v>9999999</v>
      </c>
      <c r="D193">
        <v>2793</v>
      </c>
      <c r="E193" t="s">
        <v>1183</v>
      </c>
      <c r="F193">
        <f t="shared" si="5"/>
        <v>0</v>
      </c>
      <c r="S193" t="s">
        <v>1637</v>
      </c>
      <c r="T193" s="58" t="s">
        <v>1639</v>
      </c>
      <c r="U193">
        <v>2004331</v>
      </c>
      <c r="V193">
        <v>27504</v>
      </c>
      <c r="W193">
        <v>2.2799999999999998</v>
      </c>
      <c r="Y193" t="str">
        <f t="shared" si="6"/>
        <v>20043312.28</v>
      </c>
    </row>
    <row r="194" spans="1:25" x14ac:dyDescent="0.25">
      <c r="A194" t="s">
        <v>1637</v>
      </c>
      <c r="B194" s="58" t="s">
        <v>1640</v>
      </c>
      <c r="C194">
        <v>2004183</v>
      </c>
      <c r="D194">
        <v>1583</v>
      </c>
      <c r="E194" t="s">
        <v>1183</v>
      </c>
      <c r="F194">
        <f t="shared" si="5"/>
        <v>0</v>
      </c>
      <c r="S194" t="s">
        <v>1637</v>
      </c>
      <c r="T194" s="58" t="s">
        <v>1639</v>
      </c>
      <c r="U194">
        <v>2004332</v>
      </c>
      <c r="V194">
        <v>2189</v>
      </c>
      <c r="Y194" t="str">
        <f t="shared" si="6"/>
        <v>2004332</v>
      </c>
    </row>
    <row r="195" spans="1:25" x14ac:dyDescent="0.25">
      <c r="A195" t="s">
        <v>1637</v>
      </c>
      <c r="B195" s="58" t="s">
        <v>1640</v>
      </c>
      <c r="C195">
        <v>2004202</v>
      </c>
      <c r="D195">
        <v>911</v>
      </c>
      <c r="E195" t="s">
        <v>1183</v>
      </c>
      <c r="F195">
        <f t="shared" ref="F195:F258" si="7">_xlfn.XLOOKUP(C195,$AD:$AD,$AE:$AE,0)</f>
        <v>0</v>
      </c>
      <c r="S195" t="s">
        <v>1637</v>
      </c>
      <c r="T195" s="58" t="s">
        <v>1639</v>
      </c>
      <c r="U195">
        <v>2004334</v>
      </c>
      <c r="V195">
        <v>5719</v>
      </c>
      <c r="W195">
        <v>5.1100000000000003</v>
      </c>
      <c r="Y195" t="str">
        <f t="shared" ref="Y195:Y258" si="8">+U195&amp;W195</f>
        <v>20043345.11</v>
      </c>
    </row>
    <row r="196" spans="1:25" x14ac:dyDescent="0.25">
      <c r="A196" t="s">
        <v>1637</v>
      </c>
      <c r="B196" s="58" t="s">
        <v>1640</v>
      </c>
      <c r="C196">
        <v>2004331</v>
      </c>
      <c r="D196">
        <v>317</v>
      </c>
      <c r="E196" t="s">
        <v>1183</v>
      </c>
      <c r="F196">
        <f t="shared" si="7"/>
        <v>2.2799999999999998</v>
      </c>
      <c r="S196" t="s">
        <v>1637</v>
      </c>
      <c r="T196" s="58" t="s">
        <v>1639</v>
      </c>
      <c r="U196">
        <v>2004336</v>
      </c>
      <c r="V196">
        <v>922</v>
      </c>
      <c r="W196">
        <v>2.0299999999999998</v>
      </c>
      <c r="Y196" t="str">
        <f t="shared" si="8"/>
        <v>20043362.03</v>
      </c>
    </row>
    <row r="197" spans="1:25" x14ac:dyDescent="0.25">
      <c r="A197" t="s">
        <v>1637</v>
      </c>
      <c r="B197" s="58" t="s">
        <v>1640</v>
      </c>
      <c r="C197">
        <v>2004334</v>
      </c>
      <c r="D197">
        <v>15</v>
      </c>
      <c r="E197" t="s">
        <v>1183</v>
      </c>
      <c r="F197">
        <f t="shared" si="7"/>
        <v>5.1100000000000003</v>
      </c>
      <c r="S197" t="s">
        <v>1637</v>
      </c>
      <c r="T197" s="58" t="s">
        <v>1639</v>
      </c>
      <c r="U197">
        <v>9999999</v>
      </c>
      <c r="V197">
        <v>2793</v>
      </c>
      <c r="Y197" t="str">
        <f t="shared" si="8"/>
        <v>9999999</v>
      </c>
    </row>
    <row r="198" spans="1:25" x14ac:dyDescent="0.25">
      <c r="A198" t="s">
        <v>1637</v>
      </c>
      <c r="B198" s="58" t="s">
        <v>1299</v>
      </c>
      <c r="C198" t="s">
        <v>1392</v>
      </c>
      <c r="D198">
        <v>5716</v>
      </c>
      <c r="E198" t="s">
        <v>1183</v>
      </c>
      <c r="F198">
        <f t="shared" si="7"/>
        <v>0</v>
      </c>
      <c r="S198" t="s">
        <v>1637</v>
      </c>
      <c r="T198" s="58" t="s">
        <v>1640</v>
      </c>
      <c r="U198">
        <v>2004183</v>
      </c>
      <c r="V198">
        <v>1583</v>
      </c>
      <c r="Y198" t="str">
        <f t="shared" si="8"/>
        <v>2004183</v>
      </c>
    </row>
    <row r="199" spans="1:25" x14ac:dyDescent="0.25">
      <c r="A199" t="s">
        <v>1637</v>
      </c>
      <c r="B199" s="58" t="s">
        <v>1299</v>
      </c>
      <c r="C199">
        <v>2004146</v>
      </c>
      <c r="D199">
        <v>1809</v>
      </c>
      <c r="E199" t="s">
        <v>1183</v>
      </c>
      <c r="F199">
        <f t="shared" si="7"/>
        <v>0</v>
      </c>
      <c r="S199" t="s">
        <v>1637</v>
      </c>
      <c r="T199" s="58" t="s">
        <v>1640</v>
      </c>
      <c r="U199">
        <v>2004202</v>
      </c>
      <c r="V199">
        <v>911</v>
      </c>
      <c r="Y199" t="str">
        <f t="shared" si="8"/>
        <v>2004202</v>
      </c>
    </row>
    <row r="200" spans="1:25" x14ac:dyDescent="0.25">
      <c r="A200" t="s">
        <v>1637</v>
      </c>
      <c r="B200" s="58" t="s">
        <v>1299</v>
      </c>
      <c r="C200">
        <v>2004185</v>
      </c>
      <c r="D200">
        <v>843</v>
      </c>
      <c r="E200" t="s">
        <v>1183</v>
      </c>
      <c r="F200">
        <f t="shared" si="7"/>
        <v>0</v>
      </c>
      <c r="S200" t="s">
        <v>1637</v>
      </c>
      <c r="T200" s="58" t="s">
        <v>1640</v>
      </c>
      <c r="U200">
        <v>2004331</v>
      </c>
      <c r="V200">
        <v>317</v>
      </c>
      <c r="W200">
        <v>2.2799999999999998</v>
      </c>
      <c r="Y200" t="str">
        <f t="shared" si="8"/>
        <v>20043312.28</v>
      </c>
    </row>
    <row r="201" spans="1:25" x14ac:dyDescent="0.25">
      <c r="A201" t="s">
        <v>1637</v>
      </c>
      <c r="B201" s="58" t="s">
        <v>1299</v>
      </c>
      <c r="C201">
        <v>2004186</v>
      </c>
      <c r="D201">
        <v>1095</v>
      </c>
      <c r="E201" t="s">
        <v>1183</v>
      </c>
      <c r="F201">
        <f t="shared" si="7"/>
        <v>0</v>
      </c>
      <c r="S201" t="s">
        <v>1637</v>
      </c>
      <c r="T201" s="58" t="s">
        <v>1640</v>
      </c>
      <c r="U201">
        <v>2004334</v>
      </c>
      <c r="V201">
        <v>15</v>
      </c>
      <c r="W201">
        <v>5.1100000000000003</v>
      </c>
      <c r="Y201" t="str">
        <f t="shared" si="8"/>
        <v>20043345.11</v>
      </c>
    </row>
    <row r="202" spans="1:25" x14ac:dyDescent="0.25">
      <c r="A202" t="s">
        <v>1637</v>
      </c>
      <c r="B202" s="58" t="s">
        <v>1299</v>
      </c>
      <c r="C202">
        <v>2004189</v>
      </c>
      <c r="D202">
        <v>74709</v>
      </c>
      <c r="E202" t="s">
        <v>1183</v>
      </c>
      <c r="F202">
        <f t="shared" si="7"/>
        <v>0</v>
      </c>
      <c r="S202" t="s">
        <v>1637</v>
      </c>
      <c r="T202" s="58" t="s">
        <v>1299</v>
      </c>
      <c r="U202" t="s">
        <v>1392</v>
      </c>
      <c r="V202">
        <v>5716</v>
      </c>
      <c r="Y202" t="str">
        <f t="shared" si="8"/>
        <v>-</v>
      </c>
    </row>
    <row r="203" spans="1:25" x14ac:dyDescent="0.25">
      <c r="A203" t="s">
        <v>1637</v>
      </c>
      <c r="B203" s="58" t="s">
        <v>1299</v>
      </c>
      <c r="C203">
        <v>2004191</v>
      </c>
      <c r="D203">
        <v>320950</v>
      </c>
      <c r="E203" t="s">
        <v>1183</v>
      </c>
      <c r="F203">
        <f t="shared" si="7"/>
        <v>0</v>
      </c>
      <c r="S203" t="s">
        <v>1637</v>
      </c>
      <c r="T203" s="58" t="s">
        <v>1299</v>
      </c>
      <c r="U203">
        <v>2004146</v>
      </c>
      <c r="V203">
        <v>1809</v>
      </c>
      <c r="Y203" t="str">
        <f t="shared" si="8"/>
        <v>2004146</v>
      </c>
    </row>
    <row r="204" spans="1:25" x14ac:dyDescent="0.25">
      <c r="A204" t="s">
        <v>1637</v>
      </c>
      <c r="B204" s="58" t="s">
        <v>1299</v>
      </c>
      <c r="C204">
        <v>2004194</v>
      </c>
      <c r="D204">
        <v>1725</v>
      </c>
      <c r="E204" t="s">
        <v>1183</v>
      </c>
      <c r="F204">
        <f t="shared" si="7"/>
        <v>0</v>
      </c>
      <c r="S204" t="s">
        <v>1637</v>
      </c>
      <c r="T204" s="58" t="s">
        <v>1299</v>
      </c>
      <c r="U204">
        <v>2004185</v>
      </c>
      <c r="V204">
        <v>843</v>
      </c>
      <c r="Y204" t="str">
        <f t="shared" si="8"/>
        <v>2004185</v>
      </c>
    </row>
    <row r="205" spans="1:25" x14ac:dyDescent="0.25">
      <c r="A205" t="s">
        <v>1637</v>
      </c>
      <c r="B205" s="58" t="s">
        <v>1299</v>
      </c>
      <c r="C205">
        <v>2004198</v>
      </c>
      <c r="D205">
        <v>6063</v>
      </c>
      <c r="E205" t="s">
        <v>1183</v>
      </c>
      <c r="F205">
        <f t="shared" si="7"/>
        <v>0</v>
      </c>
      <c r="S205" t="s">
        <v>1637</v>
      </c>
      <c r="T205" s="58" t="s">
        <v>1299</v>
      </c>
      <c r="U205">
        <v>2004186</v>
      </c>
      <c r="V205">
        <v>1095</v>
      </c>
      <c r="Y205" t="str">
        <f t="shared" si="8"/>
        <v>2004186</v>
      </c>
    </row>
    <row r="206" spans="1:25" x14ac:dyDescent="0.25">
      <c r="A206" t="s">
        <v>1637</v>
      </c>
      <c r="B206" s="58" t="s">
        <v>1299</v>
      </c>
      <c r="C206">
        <v>2004316</v>
      </c>
      <c r="D206">
        <v>2258</v>
      </c>
      <c r="E206" t="s">
        <v>1183</v>
      </c>
      <c r="F206">
        <f t="shared" si="7"/>
        <v>8.11</v>
      </c>
      <c r="S206" t="s">
        <v>1637</v>
      </c>
      <c r="T206" s="58" t="s">
        <v>1299</v>
      </c>
      <c r="U206">
        <v>2004189</v>
      </c>
      <c r="V206">
        <v>74709</v>
      </c>
      <c r="Y206" t="str">
        <f t="shared" si="8"/>
        <v>2004189</v>
      </c>
    </row>
    <row r="207" spans="1:25" x14ac:dyDescent="0.25">
      <c r="A207" t="s">
        <v>1637</v>
      </c>
      <c r="B207" s="58" t="s">
        <v>1299</v>
      </c>
      <c r="C207">
        <v>2004331</v>
      </c>
      <c r="D207">
        <v>46</v>
      </c>
      <c r="E207" t="s">
        <v>1183</v>
      </c>
      <c r="F207">
        <f t="shared" si="7"/>
        <v>2.2799999999999998</v>
      </c>
      <c r="S207" t="s">
        <v>1637</v>
      </c>
      <c r="T207" s="58" t="s">
        <v>1299</v>
      </c>
      <c r="U207">
        <v>2004191</v>
      </c>
      <c r="V207">
        <v>320950</v>
      </c>
      <c r="Y207" t="str">
        <f t="shared" si="8"/>
        <v>2004191</v>
      </c>
    </row>
    <row r="208" spans="1:25" x14ac:dyDescent="0.25">
      <c r="A208" t="s">
        <v>1637</v>
      </c>
      <c r="B208" s="58" t="s">
        <v>1299</v>
      </c>
      <c r="C208">
        <v>2004332</v>
      </c>
      <c r="D208">
        <v>342</v>
      </c>
      <c r="E208" t="s">
        <v>1183</v>
      </c>
      <c r="F208">
        <f t="shared" si="7"/>
        <v>0</v>
      </c>
      <c r="S208" t="s">
        <v>1637</v>
      </c>
      <c r="T208" s="58" t="s">
        <v>1299</v>
      </c>
      <c r="U208">
        <v>2004194</v>
      </c>
      <c r="V208">
        <v>1725</v>
      </c>
      <c r="Y208" t="str">
        <f t="shared" si="8"/>
        <v>2004194</v>
      </c>
    </row>
    <row r="209" spans="1:25" x14ac:dyDescent="0.25">
      <c r="A209" t="s">
        <v>1637</v>
      </c>
      <c r="B209" s="58" t="s">
        <v>1299</v>
      </c>
      <c r="C209">
        <v>2004334</v>
      </c>
      <c r="D209">
        <v>4941</v>
      </c>
      <c r="E209" t="s">
        <v>1183</v>
      </c>
      <c r="F209">
        <f t="shared" si="7"/>
        <v>5.1100000000000003</v>
      </c>
      <c r="S209" t="s">
        <v>1637</v>
      </c>
      <c r="T209" s="58" t="s">
        <v>1299</v>
      </c>
      <c r="U209">
        <v>2004198</v>
      </c>
      <c r="V209">
        <v>6063</v>
      </c>
      <c r="Y209" t="str">
        <f t="shared" si="8"/>
        <v>2004198</v>
      </c>
    </row>
    <row r="210" spans="1:25" x14ac:dyDescent="0.25">
      <c r="A210" t="s">
        <v>1637</v>
      </c>
      <c r="B210" s="58" t="s">
        <v>1299</v>
      </c>
      <c r="C210">
        <v>2004336</v>
      </c>
      <c r="D210">
        <v>8790</v>
      </c>
      <c r="E210" t="s">
        <v>1183</v>
      </c>
      <c r="F210">
        <f t="shared" si="7"/>
        <v>2.0299999999999998</v>
      </c>
      <c r="S210" t="s">
        <v>1637</v>
      </c>
      <c r="T210" s="58" t="s">
        <v>1299</v>
      </c>
      <c r="U210">
        <v>2004316</v>
      </c>
      <c r="V210">
        <v>2258</v>
      </c>
      <c r="W210">
        <v>8.11</v>
      </c>
      <c r="Y210" t="str">
        <f t="shared" si="8"/>
        <v>20043168.11</v>
      </c>
    </row>
    <row r="211" spans="1:25" x14ac:dyDescent="0.25">
      <c r="A211" t="s">
        <v>1637</v>
      </c>
      <c r="B211" s="58" t="s">
        <v>1299</v>
      </c>
      <c r="C211">
        <v>9999999</v>
      </c>
      <c r="D211">
        <v>2739</v>
      </c>
      <c r="E211" t="s">
        <v>1183</v>
      </c>
      <c r="F211">
        <f t="shared" si="7"/>
        <v>0</v>
      </c>
      <c r="S211" t="s">
        <v>1637</v>
      </c>
      <c r="T211" s="58" t="s">
        <v>1299</v>
      </c>
      <c r="U211">
        <v>2004331</v>
      </c>
      <c r="V211">
        <v>46</v>
      </c>
      <c r="W211">
        <v>2.2799999999999998</v>
      </c>
      <c r="Y211" t="str">
        <f t="shared" si="8"/>
        <v>20043312.28</v>
      </c>
    </row>
    <row r="212" spans="1:25" x14ac:dyDescent="0.25">
      <c r="A212" t="s">
        <v>1637</v>
      </c>
      <c r="B212" s="58" t="s">
        <v>1086</v>
      </c>
      <c r="C212" t="s">
        <v>1392</v>
      </c>
      <c r="D212">
        <v>2459</v>
      </c>
      <c r="E212" t="s">
        <v>1183</v>
      </c>
      <c r="F212">
        <f t="shared" si="7"/>
        <v>0</v>
      </c>
      <c r="S212" t="s">
        <v>1637</v>
      </c>
      <c r="T212" s="58" t="s">
        <v>1299</v>
      </c>
      <c r="U212">
        <v>2004332</v>
      </c>
      <c r="V212">
        <v>342</v>
      </c>
      <c r="Y212" t="str">
        <f t="shared" si="8"/>
        <v>2004332</v>
      </c>
    </row>
    <row r="213" spans="1:25" x14ac:dyDescent="0.25">
      <c r="A213" t="s">
        <v>1637</v>
      </c>
      <c r="B213" s="58" t="s">
        <v>1086</v>
      </c>
      <c r="C213">
        <v>2004182</v>
      </c>
      <c r="D213">
        <v>1812651</v>
      </c>
      <c r="E213" t="s">
        <v>1183</v>
      </c>
      <c r="F213">
        <f t="shared" si="7"/>
        <v>0</v>
      </c>
      <c r="S213" t="s">
        <v>1637</v>
      </c>
      <c r="T213" s="58" t="s">
        <v>1299</v>
      </c>
      <c r="U213">
        <v>2004334</v>
      </c>
      <c r="V213">
        <v>4941</v>
      </c>
      <c r="W213">
        <v>5.1100000000000003</v>
      </c>
      <c r="Y213" t="str">
        <f t="shared" si="8"/>
        <v>20043345.11</v>
      </c>
    </row>
    <row r="214" spans="1:25" x14ac:dyDescent="0.25">
      <c r="A214" t="s">
        <v>1637</v>
      </c>
      <c r="B214" s="58" t="s">
        <v>1086</v>
      </c>
      <c r="C214">
        <v>2004183</v>
      </c>
      <c r="D214">
        <v>12354</v>
      </c>
      <c r="E214" t="s">
        <v>1183</v>
      </c>
      <c r="F214">
        <f t="shared" si="7"/>
        <v>0</v>
      </c>
      <c r="S214" t="s">
        <v>1637</v>
      </c>
      <c r="T214" s="58" t="s">
        <v>1299</v>
      </c>
      <c r="U214">
        <v>2004336</v>
      </c>
      <c r="V214">
        <v>8790</v>
      </c>
      <c r="W214">
        <v>2.0299999999999998</v>
      </c>
      <c r="Y214" t="str">
        <f t="shared" si="8"/>
        <v>20043362.03</v>
      </c>
    </row>
    <row r="215" spans="1:25" x14ac:dyDescent="0.25">
      <c r="A215" t="s">
        <v>1637</v>
      </c>
      <c r="B215" s="58" t="s">
        <v>1086</v>
      </c>
      <c r="C215">
        <v>2004185</v>
      </c>
      <c r="D215">
        <v>4744</v>
      </c>
      <c r="E215" t="s">
        <v>1183</v>
      </c>
      <c r="F215">
        <f t="shared" si="7"/>
        <v>0</v>
      </c>
      <c r="S215" t="s">
        <v>1637</v>
      </c>
      <c r="T215" s="58" t="s">
        <v>1299</v>
      </c>
      <c r="U215">
        <v>9999999</v>
      </c>
      <c r="V215">
        <v>2739</v>
      </c>
      <c r="Y215" t="str">
        <f t="shared" si="8"/>
        <v>9999999</v>
      </c>
    </row>
    <row r="216" spans="1:25" x14ac:dyDescent="0.25">
      <c r="A216" t="s">
        <v>1637</v>
      </c>
      <c r="B216" s="58" t="s">
        <v>1086</v>
      </c>
      <c r="C216">
        <v>2004186</v>
      </c>
      <c r="D216">
        <v>8505</v>
      </c>
      <c r="E216" t="s">
        <v>1183</v>
      </c>
      <c r="F216">
        <f t="shared" si="7"/>
        <v>0</v>
      </c>
      <c r="S216" t="s">
        <v>1637</v>
      </c>
      <c r="T216" s="58" t="s">
        <v>1086</v>
      </c>
      <c r="U216" t="s">
        <v>1392</v>
      </c>
      <c r="V216">
        <v>2459</v>
      </c>
      <c r="Y216" t="str">
        <f t="shared" si="8"/>
        <v>-</v>
      </c>
    </row>
    <row r="217" spans="1:25" x14ac:dyDescent="0.25">
      <c r="A217" t="s">
        <v>1637</v>
      </c>
      <c r="B217" s="58" t="s">
        <v>1086</v>
      </c>
      <c r="C217">
        <v>2004189</v>
      </c>
      <c r="D217">
        <v>298</v>
      </c>
      <c r="E217" t="s">
        <v>1183</v>
      </c>
      <c r="F217">
        <f t="shared" si="7"/>
        <v>0</v>
      </c>
      <c r="S217" t="s">
        <v>1637</v>
      </c>
      <c r="T217" s="58" t="s">
        <v>1086</v>
      </c>
      <c r="U217">
        <v>2004182</v>
      </c>
      <c r="V217">
        <v>1812651</v>
      </c>
      <c r="Y217" t="str">
        <f t="shared" si="8"/>
        <v>2004182</v>
      </c>
    </row>
    <row r="218" spans="1:25" x14ac:dyDescent="0.25">
      <c r="A218" t="s">
        <v>1637</v>
      </c>
      <c r="B218" s="58" t="s">
        <v>1086</v>
      </c>
      <c r="C218">
        <v>2004194</v>
      </c>
      <c r="D218">
        <v>5155</v>
      </c>
      <c r="E218" t="s">
        <v>1183</v>
      </c>
      <c r="F218">
        <f t="shared" si="7"/>
        <v>0</v>
      </c>
      <c r="S218" t="s">
        <v>1637</v>
      </c>
      <c r="T218" s="58" t="s">
        <v>1086</v>
      </c>
      <c r="U218">
        <v>2004183</v>
      </c>
      <c r="V218">
        <v>12354</v>
      </c>
      <c r="Y218" t="str">
        <f t="shared" si="8"/>
        <v>2004183</v>
      </c>
    </row>
    <row r="219" spans="1:25" x14ac:dyDescent="0.25">
      <c r="A219" t="s">
        <v>1637</v>
      </c>
      <c r="B219" s="58" t="s">
        <v>1086</v>
      </c>
      <c r="C219">
        <v>2004204</v>
      </c>
      <c r="D219">
        <v>422</v>
      </c>
      <c r="E219" t="s">
        <v>1183</v>
      </c>
      <c r="F219">
        <f t="shared" si="7"/>
        <v>0</v>
      </c>
      <c r="S219" t="s">
        <v>1637</v>
      </c>
      <c r="T219" s="58" t="s">
        <v>1086</v>
      </c>
      <c r="U219">
        <v>2004185</v>
      </c>
      <c r="V219">
        <v>4744</v>
      </c>
      <c r="Y219" t="str">
        <f t="shared" si="8"/>
        <v>2004185</v>
      </c>
    </row>
    <row r="220" spans="1:25" x14ac:dyDescent="0.25">
      <c r="A220" t="s">
        <v>1637</v>
      </c>
      <c r="B220" s="58" t="s">
        <v>1086</v>
      </c>
      <c r="C220">
        <v>2004316</v>
      </c>
      <c r="D220">
        <v>126</v>
      </c>
      <c r="E220" t="s">
        <v>1183</v>
      </c>
      <c r="F220">
        <f t="shared" si="7"/>
        <v>8.11</v>
      </c>
      <c r="S220" t="s">
        <v>1637</v>
      </c>
      <c r="T220" s="58" t="s">
        <v>1086</v>
      </c>
      <c r="U220">
        <v>2004186</v>
      </c>
      <c r="V220">
        <v>8505</v>
      </c>
      <c r="Y220" t="str">
        <f t="shared" si="8"/>
        <v>2004186</v>
      </c>
    </row>
    <row r="221" spans="1:25" x14ac:dyDescent="0.25">
      <c r="A221" t="s">
        <v>1637</v>
      </c>
      <c r="B221" s="58" t="s">
        <v>1086</v>
      </c>
      <c r="C221">
        <v>2004331</v>
      </c>
      <c r="D221">
        <v>38856</v>
      </c>
      <c r="E221" t="s">
        <v>1183</v>
      </c>
      <c r="F221">
        <f t="shared" si="7"/>
        <v>2.2799999999999998</v>
      </c>
      <c r="S221" t="s">
        <v>1637</v>
      </c>
      <c r="T221" s="58" t="s">
        <v>1086</v>
      </c>
      <c r="U221">
        <v>2004189</v>
      </c>
      <c r="V221">
        <v>298</v>
      </c>
      <c r="Y221" t="str">
        <f t="shared" si="8"/>
        <v>2004189</v>
      </c>
    </row>
    <row r="222" spans="1:25" x14ac:dyDescent="0.25">
      <c r="A222" t="s">
        <v>1637</v>
      </c>
      <c r="B222" s="58" t="s">
        <v>1086</v>
      </c>
      <c r="C222">
        <v>2004332</v>
      </c>
      <c r="D222">
        <v>10550</v>
      </c>
      <c r="E222" t="s">
        <v>1183</v>
      </c>
      <c r="F222">
        <f t="shared" si="7"/>
        <v>0</v>
      </c>
      <c r="S222" t="s">
        <v>1637</v>
      </c>
      <c r="T222" s="58" t="s">
        <v>1086</v>
      </c>
      <c r="U222">
        <v>2004194</v>
      </c>
      <c r="V222">
        <v>5155</v>
      </c>
      <c r="Y222" t="str">
        <f t="shared" si="8"/>
        <v>2004194</v>
      </c>
    </row>
    <row r="223" spans="1:25" x14ac:dyDescent="0.25">
      <c r="A223" t="s">
        <v>1637</v>
      </c>
      <c r="B223" s="58" t="s">
        <v>1086</v>
      </c>
      <c r="C223">
        <v>2004334</v>
      </c>
      <c r="D223">
        <v>26760</v>
      </c>
      <c r="E223" t="s">
        <v>1183</v>
      </c>
      <c r="F223">
        <f t="shared" si="7"/>
        <v>5.1100000000000003</v>
      </c>
      <c r="S223" t="s">
        <v>1637</v>
      </c>
      <c r="T223" s="58" t="s">
        <v>1086</v>
      </c>
      <c r="U223">
        <v>2004204</v>
      </c>
      <c r="V223">
        <v>422</v>
      </c>
      <c r="Y223" t="str">
        <f t="shared" si="8"/>
        <v>2004204</v>
      </c>
    </row>
    <row r="224" spans="1:25" x14ac:dyDescent="0.25">
      <c r="A224" t="s">
        <v>1637</v>
      </c>
      <c r="B224" s="58" t="s">
        <v>1086</v>
      </c>
      <c r="C224">
        <v>9999999</v>
      </c>
      <c r="D224">
        <v>21756</v>
      </c>
      <c r="E224" t="s">
        <v>1183</v>
      </c>
      <c r="F224">
        <f t="shared" si="7"/>
        <v>0</v>
      </c>
      <c r="S224" t="s">
        <v>1637</v>
      </c>
      <c r="T224" s="58" t="s">
        <v>1086</v>
      </c>
      <c r="U224">
        <v>2004316</v>
      </c>
      <c r="V224">
        <v>126</v>
      </c>
      <c r="W224">
        <v>8.11</v>
      </c>
      <c r="Y224" t="str">
        <f t="shared" si="8"/>
        <v>20043168.11</v>
      </c>
    </row>
    <row r="225" spans="1:25" x14ac:dyDescent="0.25">
      <c r="A225" t="s">
        <v>1641</v>
      </c>
      <c r="B225" s="58" t="s">
        <v>1084</v>
      </c>
      <c r="C225">
        <v>2004183</v>
      </c>
      <c r="D225">
        <v>7362</v>
      </c>
      <c r="E225" t="s">
        <v>1183</v>
      </c>
      <c r="F225">
        <f t="shared" si="7"/>
        <v>0</v>
      </c>
      <c r="S225" t="s">
        <v>1637</v>
      </c>
      <c r="T225" s="58" t="s">
        <v>1086</v>
      </c>
      <c r="U225">
        <v>2004331</v>
      </c>
      <c r="V225">
        <v>38856</v>
      </c>
      <c r="W225">
        <v>2.2799999999999998</v>
      </c>
      <c r="Y225" t="str">
        <f t="shared" si="8"/>
        <v>20043312.28</v>
      </c>
    </row>
    <row r="226" spans="1:25" x14ac:dyDescent="0.25">
      <c r="A226" t="s">
        <v>1641</v>
      </c>
      <c r="B226" s="58" t="s">
        <v>1084</v>
      </c>
      <c r="C226">
        <v>2004334</v>
      </c>
      <c r="D226">
        <v>355</v>
      </c>
      <c r="E226" t="s">
        <v>1183</v>
      </c>
      <c r="F226">
        <f t="shared" si="7"/>
        <v>5.1100000000000003</v>
      </c>
      <c r="S226" t="s">
        <v>1637</v>
      </c>
      <c r="T226" s="58" t="s">
        <v>1086</v>
      </c>
      <c r="U226">
        <v>2004332</v>
      </c>
      <c r="V226">
        <v>10550</v>
      </c>
      <c r="Y226" t="str">
        <f t="shared" si="8"/>
        <v>2004332</v>
      </c>
    </row>
    <row r="227" spans="1:25" x14ac:dyDescent="0.25">
      <c r="A227" t="s">
        <v>1641</v>
      </c>
      <c r="B227" s="58" t="s">
        <v>1084</v>
      </c>
      <c r="C227">
        <v>9999999</v>
      </c>
      <c r="D227">
        <v>1171</v>
      </c>
      <c r="E227" t="s">
        <v>1183</v>
      </c>
      <c r="F227">
        <f t="shared" si="7"/>
        <v>0</v>
      </c>
      <c r="S227" t="s">
        <v>1637</v>
      </c>
      <c r="T227" s="58" t="s">
        <v>1086</v>
      </c>
      <c r="U227">
        <v>2004334</v>
      </c>
      <c r="V227">
        <v>26760</v>
      </c>
      <c r="W227">
        <v>5.1100000000000003</v>
      </c>
      <c r="Y227" t="str">
        <f t="shared" si="8"/>
        <v>20043345.11</v>
      </c>
    </row>
    <row r="228" spans="1:25" x14ac:dyDescent="0.25">
      <c r="A228" t="s">
        <v>1392</v>
      </c>
      <c r="B228" t="s">
        <v>1392</v>
      </c>
      <c r="C228" t="s">
        <v>1392</v>
      </c>
      <c r="D228">
        <v>199295</v>
      </c>
      <c r="E228" t="s">
        <v>1185</v>
      </c>
      <c r="F228">
        <f t="shared" si="7"/>
        <v>0</v>
      </c>
      <c r="S228" t="s">
        <v>1637</v>
      </c>
      <c r="T228" s="58" t="s">
        <v>1086</v>
      </c>
      <c r="U228">
        <v>9999999</v>
      </c>
      <c r="V228">
        <v>21756</v>
      </c>
      <c r="Y228" t="str">
        <f t="shared" si="8"/>
        <v>9999999</v>
      </c>
    </row>
    <row r="229" spans="1:25" x14ac:dyDescent="0.25">
      <c r="A229" t="s">
        <v>1392</v>
      </c>
      <c r="B229" t="s">
        <v>1392</v>
      </c>
      <c r="C229">
        <v>2004360</v>
      </c>
      <c r="D229">
        <v>135</v>
      </c>
      <c r="E229" t="s">
        <v>1185</v>
      </c>
      <c r="F229">
        <f t="shared" si="7"/>
        <v>0</v>
      </c>
      <c r="T229" s="58"/>
      <c r="Y229" t="str">
        <f t="shared" si="8"/>
        <v/>
      </c>
    </row>
    <row r="230" spans="1:25" x14ac:dyDescent="0.25">
      <c r="A230" t="s">
        <v>1392</v>
      </c>
      <c r="B230" t="s">
        <v>1392</v>
      </c>
      <c r="C230">
        <v>2004362</v>
      </c>
      <c r="D230">
        <v>104</v>
      </c>
      <c r="E230" t="s">
        <v>1185</v>
      </c>
      <c r="F230">
        <f t="shared" si="7"/>
        <v>1.95</v>
      </c>
      <c r="S230" t="s">
        <v>1641</v>
      </c>
      <c r="T230" s="58" t="s">
        <v>1084</v>
      </c>
      <c r="U230">
        <v>2004183</v>
      </c>
      <c r="V230">
        <v>7362</v>
      </c>
      <c r="Y230" t="str">
        <f t="shared" si="8"/>
        <v>2004183</v>
      </c>
    </row>
    <row r="231" spans="1:25" x14ac:dyDescent="0.25">
      <c r="A231" t="s">
        <v>1392</v>
      </c>
      <c r="B231" t="s">
        <v>1392</v>
      </c>
      <c r="D231">
        <v>539</v>
      </c>
      <c r="E231" t="s">
        <v>1185</v>
      </c>
      <c r="F231">
        <f t="shared" si="7"/>
        <v>0</v>
      </c>
      <c r="S231" t="s">
        <v>1641</v>
      </c>
      <c r="T231" s="58" t="s">
        <v>1084</v>
      </c>
      <c r="U231">
        <v>2004334</v>
      </c>
      <c r="V231">
        <v>355</v>
      </c>
      <c r="W231">
        <v>5.1100000000000003</v>
      </c>
      <c r="Y231" t="str">
        <f t="shared" si="8"/>
        <v>20043345.11</v>
      </c>
    </row>
    <row r="232" spans="1:25" x14ac:dyDescent="0.25">
      <c r="A232" t="s">
        <v>1629</v>
      </c>
      <c r="B232" t="s">
        <v>1082</v>
      </c>
      <c r="C232">
        <v>2004182</v>
      </c>
      <c r="D232">
        <v>8619</v>
      </c>
      <c r="E232" t="s">
        <v>1185</v>
      </c>
      <c r="F232">
        <f t="shared" si="7"/>
        <v>0</v>
      </c>
      <c r="S232" t="s">
        <v>1641</v>
      </c>
      <c r="T232" s="58" t="s">
        <v>1084</v>
      </c>
      <c r="U232">
        <v>9999999</v>
      </c>
      <c r="V232">
        <v>1171</v>
      </c>
      <c r="Y232" t="str">
        <f t="shared" si="8"/>
        <v>9999999</v>
      </c>
    </row>
    <row r="233" spans="1:25" x14ac:dyDescent="0.25">
      <c r="A233" t="s">
        <v>1629</v>
      </c>
      <c r="B233" t="s">
        <v>1082</v>
      </c>
      <c r="C233">
        <v>2004183</v>
      </c>
      <c r="D233">
        <v>7018</v>
      </c>
      <c r="E233" t="s">
        <v>1185</v>
      </c>
      <c r="F233">
        <f t="shared" si="7"/>
        <v>0</v>
      </c>
      <c r="S233" t="s">
        <v>1392</v>
      </c>
      <c r="T233" s="58" t="s">
        <v>1392</v>
      </c>
      <c r="U233" t="s">
        <v>1392</v>
      </c>
      <c r="V233">
        <v>199295</v>
      </c>
      <c r="Y233" t="str">
        <f t="shared" si="8"/>
        <v>-</v>
      </c>
    </row>
    <row r="234" spans="1:25" x14ac:dyDescent="0.25">
      <c r="A234" t="s">
        <v>1629</v>
      </c>
      <c r="B234" t="s">
        <v>1082</v>
      </c>
      <c r="C234">
        <v>2004185</v>
      </c>
      <c r="D234">
        <v>2418</v>
      </c>
      <c r="E234" t="s">
        <v>1185</v>
      </c>
      <c r="F234">
        <f t="shared" si="7"/>
        <v>0</v>
      </c>
      <c r="S234" t="s">
        <v>1392</v>
      </c>
      <c r="T234" s="58" t="s">
        <v>1392</v>
      </c>
      <c r="U234">
        <v>2004360</v>
      </c>
      <c r="V234">
        <v>135</v>
      </c>
      <c r="Y234" t="str">
        <f t="shared" si="8"/>
        <v>2004360</v>
      </c>
    </row>
    <row r="235" spans="1:25" x14ac:dyDescent="0.25">
      <c r="A235" t="s">
        <v>1629</v>
      </c>
      <c r="B235" t="s">
        <v>1082</v>
      </c>
      <c r="C235">
        <v>2004194</v>
      </c>
      <c r="D235">
        <v>5520</v>
      </c>
      <c r="E235" t="s">
        <v>1185</v>
      </c>
      <c r="F235">
        <f t="shared" si="7"/>
        <v>0</v>
      </c>
      <c r="S235" t="s">
        <v>1392</v>
      </c>
      <c r="T235" s="58" t="s">
        <v>1392</v>
      </c>
      <c r="U235">
        <v>2004362</v>
      </c>
      <c r="V235">
        <v>104</v>
      </c>
      <c r="W235">
        <v>1.95</v>
      </c>
      <c r="Y235" t="str">
        <f t="shared" si="8"/>
        <v>20043621.95</v>
      </c>
    </row>
    <row r="236" spans="1:25" x14ac:dyDescent="0.25">
      <c r="A236" t="s">
        <v>1629</v>
      </c>
      <c r="B236" t="s">
        <v>1082</v>
      </c>
      <c r="C236">
        <v>2004331</v>
      </c>
      <c r="D236">
        <v>2728101</v>
      </c>
      <c r="E236" t="s">
        <v>1185</v>
      </c>
      <c r="F236">
        <f t="shared" si="7"/>
        <v>2.2799999999999998</v>
      </c>
      <c r="S236" t="s">
        <v>1392</v>
      </c>
      <c r="T236" s="58" t="s">
        <v>1392</v>
      </c>
      <c r="V236">
        <v>539</v>
      </c>
      <c r="Y236" t="str">
        <f t="shared" si="8"/>
        <v/>
      </c>
    </row>
    <row r="237" spans="1:25" x14ac:dyDescent="0.25">
      <c r="A237" t="s">
        <v>1629</v>
      </c>
      <c r="B237" t="s">
        <v>1082</v>
      </c>
      <c r="C237">
        <v>2004332</v>
      </c>
      <c r="D237">
        <v>3379</v>
      </c>
      <c r="E237" t="s">
        <v>1185</v>
      </c>
      <c r="F237">
        <f t="shared" si="7"/>
        <v>0</v>
      </c>
      <c r="T237" s="58"/>
      <c r="Y237" t="str">
        <f t="shared" si="8"/>
        <v/>
      </c>
    </row>
    <row r="238" spans="1:25" x14ac:dyDescent="0.25">
      <c r="A238" t="s">
        <v>1629</v>
      </c>
      <c r="B238" t="s">
        <v>1082</v>
      </c>
      <c r="C238">
        <v>2004334</v>
      </c>
      <c r="D238">
        <v>24887</v>
      </c>
      <c r="E238" t="s">
        <v>1185</v>
      </c>
      <c r="F238">
        <f t="shared" si="7"/>
        <v>5.1100000000000003</v>
      </c>
      <c r="S238" t="s">
        <v>1629</v>
      </c>
      <c r="T238" s="58" t="s">
        <v>1082</v>
      </c>
      <c r="U238">
        <v>2004182</v>
      </c>
      <c r="V238">
        <v>8619</v>
      </c>
      <c r="Y238" t="str">
        <f t="shared" si="8"/>
        <v>2004182</v>
      </c>
    </row>
    <row r="239" spans="1:25" x14ac:dyDescent="0.25">
      <c r="A239" t="s">
        <v>1629</v>
      </c>
      <c r="B239" t="s">
        <v>1082</v>
      </c>
      <c r="C239">
        <v>2004336</v>
      </c>
      <c r="D239">
        <v>4793</v>
      </c>
      <c r="E239" t="s">
        <v>1185</v>
      </c>
      <c r="F239">
        <f t="shared" si="7"/>
        <v>2.0299999999999998</v>
      </c>
      <c r="S239" t="s">
        <v>1629</v>
      </c>
      <c r="T239" s="58" t="s">
        <v>1082</v>
      </c>
      <c r="U239">
        <v>2004183</v>
      </c>
      <c r="V239">
        <v>7018</v>
      </c>
      <c r="Y239" t="str">
        <f t="shared" si="8"/>
        <v>2004183</v>
      </c>
    </row>
    <row r="240" spans="1:25" x14ac:dyDescent="0.25">
      <c r="A240" t="s">
        <v>1629</v>
      </c>
      <c r="B240" t="s">
        <v>1082</v>
      </c>
      <c r="C240">
        <v>2004338</v>
      </c>
      <c r="D240">
        <v>1520</v>
      </c>
      <c r="E240" t="s">
        <v>1185</v>
      </c>
      <c r="F240">
        <f t="shared" si="7"/>
        <v>2.4900000000000002</v>
      </c>
      <c r="S240" t="s">
        <v>1629</v>
      </c>
      <c r="T240" s="58" t="s">
        <v>1082</v>
      </c>
      <c r="U240">
        <v>2004185</v>
      </c>
      <c r="V240">
        <v>2418</v>
      </c>
      <c r="Y240" t="str">
        <f t="shared" si="8"/>
        <v>2004185</v>
      </c>
    </row>
    <row r="241" spans="1:25" x14ac:dyDescent="0.25">
      <c r="A241" t="s">
        <v>1629</v>
      </c>
      <c r="B241" t="s">
        <v>1082</v>
      </c>
      <c r="C241">
        <v>2004360</v>
      </c>
      <c r="D241">
        <v>378</v>
      </c>
      <c r="E241" t="s">
        <v>1185</v>
      </c>
      <c r="F241">
        <f t="shared" si="7"/>
        <v>0</v>
      </c>
      <c r="S241" t="s">
        <v>1629</v>
      </c>
      <c r="T241" s="58" t="s">
        <v>1082</v>
      </c>
      <c r="U241">
        <v>2004194</v>
      </c>
      <c r="V241">
        <v>5520</v>
      </c>
      <c r="Y241" t="str">
        <f t="shared" si="8"/>
        <v>2004194</v>
      </c>
    </row>
    <row r="242" spans="1:25" x14ac:dyDescent="0.25">
      <c r="A242" t="s">
        <v>1629</v>
      </c>
      <c r="B242" t="s">
        <v>1082</v>
      </c>
      <c r="C242">
        <v>2004361</v>
      </c>
      <c r="D242">
        <v>427</v>
      </c>
      <c r="E242" t="s">
        <v>1185</v>
      </c>
      <c r="F242">
        <f t="shared" si="7"/>
        <v>0</v>
      </c>
      <c r="S242" t="s">
        <v>1629</v>
      </c>
      <c r="T242" s="58" t="s">
        <v>1082</v>
      </c>
      <c r="U242">
        <v>2004331</v>
      </c>
      <c r="V242">
        <v>2728101</v>
      </c>
      <c r="W242">
        <v>2.2799999999999998</v>
      </c>
      <c r="Y242" t="str">
        <f t="shared" si="8"/>
        <v>20043312.28</v>
      </c>
    </row>
    <row r="243" spans="1:25" x14ac:dyDescent="0.25">
      <c r="A243" t="s">
        <v>1629</v>
      </c>
      <c r="B243" t="s">
        <v>1082</v>
      </c>
      <c r="C243">
        <v>2004362</v>
      </c>
      <c r="D243">
        <v>919</v>
      </c>
      <c r="E243" t="s">
        <v>1185</v>
      </c>
      <c r="F243">
        <f t="shared" si="7"/>
        <v>1.95</v>
      </c>
      <c r="S243" t="s">
        <v>1629</v>
      </c>
      <c r="T243" s="58" t="s">
        <v>1082</v>
      </c>
      <c r="U243">
        <v>2004332</v>
      </c>
      <c r="V243">
        <v>3379</v>
      </c>
      <c r="Y243" t="str">
        <f t="shared" si="8"/>
        <v>2004332</v>
      </c>
    </row>
    <row r="244" spans="1:25" x14ac:dyDescent="0.25">
      <c r="A244" t="s">
        <v>1629</v>
      </c>
      <c r="B244" t="s">
        <v>1082</v>
      </c>
      <c r="C244">
        <v>2004364</v>
      </c>
      <c r="D244">
        <v>205</v>
      </c>
      <c r="E244" t="s">
        <v>1185</v>
      </c>
      <c r="F244">
        <f t="shared" si="7"/>
        <v>1.95</v>
      </c>
      <c r="S244" t="s">
        <v>1629</v>
      </c>
      <c r="T244" s="58" t="s">
        <v>1082</v>
      </c>
      <c r="U244">
        <v>2004334</v>
      </c>
      <c r="V244">
        <v>24887</v>
      </c>
      <c r="W244">
        <v>5.1100000000000003</v>
      </c>
      <c r="Y244" t="str">
        <f t="shared" si="8"/>
        <v>20043345.11</v>
      </c>
    </row>
    <row r="245" spans="1:25" x14ac:dyDescent="0.25">
      <c r="A245" t="s">
        <v>1629</v>
      </c>
      <c r="B245" t="s">
        <v>1082</v>
      </c>
      <c r="D245">
        <v>8546</v>
      </c>
      <c r="E245" t="s">
        <v>1185</v>
      </c>
      <c r="F245">
        <f t="shared" si="7"/>
        <v>0</v>
      </c>
      <c r="S245" t="s">
        <v>1629</v>
      </c>
      <c r="T245" s="58" t="s">
        <v>1082</v>
      </c>
      <c r="U245">
        <v>2004336</v>
      </c>
      <c r="V245">
        <v>4793</v>
      </c>
      <c r="W245">
        <v>2.0299999999999998</v>
      </c>
      <c r="Y245" t="str">
        <f t="shared" si="8"/>
        <v>20043362.03</v>
      </c>
    </row>
    <row r="246" spans="1:25" x14ac:dyDescent="0.25">
      <c r="A246" t="s">
        <v>1629</v>
      </c>
      <c r="B246" t="s">
        <v>1300</v>
      </c>
      <c r="C246">
        <v>2004182</v>
      </c>
      <c r="D246">
        <v>3033</v>
      </c>
      <c r="E246" t="s">
        <v>1185</v>
      </c>
      <c r="F246">
        <f t="shared" si="7"/>
        <v>0</v>
      </c>
      <c r="S246" t="s">
        <v>1629</v>
      </c>
      <c r="T246" s="58" t="s">
        <v>1082</v>
      </c>
      <c r="U246">
        <v>2004338</v>
      </c>
      <c r="V246">
        <v>1520</v>
      </c>
      <c r="W246">
        <v>2.4900000000000002</v>
      </c>
      <c r="Y246" t="str">
        <f t="shared" si="8"/>
        <v>20043382.49</v>
      </c>
    </row>
    <row r="247" spans="1:25" x14ac:dyDescent="0.25">
      <c r="A247" t="s">
        <v>1629</v>
      </c>
      <c r="B247" t="s">
        <v>1300</v>
      </c>
      <c r="C247">
        <v>2004183</v>
      </c>
      <c r="D247">
        <v>2806</v>
      </c>
      <c r="E247" t="s">
        <v>1185</v>
      </c>
      <c r="F247">
        <f t="shared" si="7"/>
        <v>0</v>
      </c>
      <c r="S247" t="s">
        <v>1629</v>
      </c>
      <c r="T247" s="58" t="s">
        <v>1082</v>
      </c>
      <c r="U247">
        <v>2004360</v>
      </c>
      <c r="V247">
        <v>378</v>
      </c>
      <c r="Y247" t="str">
        <f t="shared" si="8"/>
        <v>2004360</v>
      </c>
    </row>
    <row r="248" spans="1:25" x14ac:dyDescent="0.25">
      <c r="A248" t="s">
        <v>1629</v>
      </c>
      <c r="B248" t="s">
        <v>1300</v>
      </c>
      <c r="C248">
        <v>2004185</v>
      </c>
      <c r="D248">
        <v>898</v>
      </c>
      <c r="E248" t="s">
        <v>1185</v>
      </c>
      <c r="F248">
        <f t="shared" si="7"/>
        <v>0</v>
      </c>
      <c r="S248" t="s">
        <v>1629</v>
      </c>
      <c r="T248" s="58" t="s">
        <v>1082</v>
      </c>
      <c r="U248">
        <v>2004361</v>
      </c>
      <c r="V248">
        <v>427</v>
      </c>
      <c r="Y248" t="str">
        <f t="shared" si="8"/>
        <v>2004361</v>
      </c>
    </row>
    <row r="249" spans="1:25" x14ac:dyDescent="0.25">
      <c r="A249" t="s">
        <v>1629</v>
      </c>
      <c r="B249" t="s">
        <v>1300</v>
      </c>
      <c r="C249">
        <v>2004188</v>
      </c>
      <c r="D249">
        <v>2112</v>
      </c>
      <c r="E249" t="s">
        <v>1185</v>
      </c>
      <c r="F249">
        <f t="shared" si="7"/>
        <v>0</v>
      </c>
      <c r="S249" t="s">
        <v>1629</v>
      </c>
      <c r="T249" s="58" t="s">
        <v>1082</v>
      </c>
      <c r="U249">
        <v>2004362</v>
      </c>
      <c r="V249">
        <v>919</v>
      </c>
      <c r="W249">
        <v>1.95</v>
      </c>
      <c r="Y249" t="str">
        <f t="shared" si="8"/>
        <v>20043621.95</v>
      </c>
    </row>
    <row r="250" spans="1:25" x14ac:dyDescent="0.25">
      <c r="A250" t="s">
        <v>1629</v>
      </c>
      <c r="B250" t="s">
        <v>1300</v>
      </c>
      <c r="C250">
        <v>2004189</v>
      </c>
      <c r="D250">
        <v>1040</v>
      </c>
      <c r="E250" t="s">
        <v>1185</v>
      </c>
      <c r="F250">
        <f t="shared" si="7"/>
        <v>0</v>
      </c>
      <c r="S250" t="s">
        <v>1629</v>
      </c>
      <c r="T250" s="58" t="s">
        <v>1082</v>
      </c>
      <c r="U250">
        <v>2004364</v>
      </c>
      <c r="V250">
        <v>205</v>
      </c>
      <c r="W250">
        <v>1.95</v>
      </c>
      <c r="Y250" t="str">
        <f t="shared" si="8"/>
        <v>20043641.95</v>
      </c>
    </row>
    <row r="251" spans="1:25" x14ac:dyDescent="0.25">
      <c r="A251" t="s">
        <v>1629</v>
      </c>
      <c r="B251" t="s">
        <v>1300</v>
      </c>
      <c r="C251">
        <v>2004193</v>
      </c>
      <c r="D251">
        <v>200</v>
      </c>
      <c r="E251" t="s">
        <v>1185</v>
      </c>
      <c r="F251">
        <f t="shared" si="7"/>
        <v>0</v>
      </c>
      <c r="S251" t="s">
        <v>1629</v>
      </c>
      <c r="T251" s="58" t="s">
        <v>1082</v>
      </c>
      <c r="V251">
        <v>8546</v>
      </c>
      <c r="Y251" t="str">
        <f t="shared" si="8"/>
        <v/>
      </c>
    </row>
    <row r="252" spans="1:25" x14ac:dyDescent="0.25">
      <c r="A252" t="s">
        <v>1629</v>
      </c>
      <c r="B252" t="s">
        <v>1300</v>
      </c>
      <c r="C252">
        <v>2004194</v>
      </c>
      <c r="D252">
        <v>1417</v>
      </c>
      <c r="E252" t="s">
        <v>1185</v>
      </c>
      <c r="F252">
        <f t="shared" si="7"/>
        <v>0</v>
      </c>
      <c r="S252" t="s">
        <v>1629</v>
      </c>
      <c r="T252" s="58" t="s">
        <v>1300</v>
      </c>
      <c r="U252">
        <v>2004182</v>
      </c>
      <c r="V252">
        <v>3033</v>
      </c>
      <c r="Y252" t="str">
        <f t="shared" si="8"/>
        <v>2004182</v>
      </c>
    </row>
    <row r="253" spans="1:25" x14ac:dyDescent="0.25">
      <c r="A253" t="s">
        <v>1629</v>
      </c>
      <c r="B253" t="s">
        <v>1300</v>
      </c>
      <c r="C253">
        <v>2004331</v>
      </c>
      <c r="D253">
        <v>23791</v>
      </c>
      <c r="E253" t="s">
        <v>1185</v>
      </c>
      <c r="F253">
        <f t="shared" si="7"/>
        <v>2.2799999999999998</v>
      </c>
      <c r="S253" t="s">
        <v>1629</v>
      </c>
      <c r="T253" s="58" t="s">
        <v>1300</v>
      </c>
      <c r="U253">
        <v>2004183</v>
      </c>
      <c r="V253">
        <v>2806</v>
      </c>
      <c r="Y253" t="str">
        <f t="shared" si="8"/>
        <v>2004183</v>
      </c>
    </row>
    <row r="254" spans="1:25" x14ac:dyDescent="0.25">
      <c r="A254" t="s">
        <v>1629</v>
      </c>
      <c r="B254" t="s">
        <v>1300</v>
      </c>
      <c r="C254">
        <v>2004332</v>
      </c>
      <c r="D254">
        <v>2340</v>
      </c>
      <c r="E254" t="s">
        <v>1185</v>
      </c>
      <c r="F254">
        <f t="shared" si="7"/>
        <v>0</v>
      </c>
      <c r="S254" t="s">
        <v>1629</v>
      </c>
      <c r="T254" s="58" t="s">
        <v>1300</v>
      </c>
      <c r="U254">
        <v>2004185</v>
      </c>
      <c r="V254">
        <v>898</v>
      </c>
      <c r="Y254" t="str">
        <f t="shared" si="8"/>
        <v>2004185</v>
      </c>
    </row>
    <row r="255" spans="1:25" x14ac:dyDescent="0.25">
      <c r="A255" t="s">
        <v>1629</v>
      </c>
      <c r="B255" t="s">
        <v>1300</v>
      </c>
      <c r="C255">
        <v>2004334</v>
      </c>
      <c r="D255">
        <v>1157091</v>
      </c>
      <c r="E255" t="s">
        <v>1185</v>
      </c>
      <c r="F255">
        <f t="shared" si="7"/>
        <v>5.1100000000000003</v>
      </c>
      <c r="S255" t="s">
        <v>1629</v>
      </c>
      <c r="T255" s="58" t="s">
        <v>1300</v>
      </c>
      <c r="U255">
        <v>2004188</v>
      </c>
      <c r="V255">
        <v>2112</v>
      </c>
      <c r="Y255" t="str">
        <f t="shared" si="8"/>
        <v>2004188</v>
      </c>
    </row>
    <row r="256" spans="1:25" x14ac:dyDescent="0.25">
      <c r="A256" t="s">
        <v>1629</v>
      </c>
      <c r="B256" t="s">
        <v>1300</v>
      </c>
      <c r="C256">
        <v>2004336</v>
      </c>
      <c r="D256">
        <v>5483</v>
      </c>
      <c r="E256" t="s">
        <v>1185</v>
      </c>
      <c r="F256">
        <f t="shared" si="7"/>
        <v>2.0299999999999998</v>
      </c>
      <c r="S256" t="s">
        <v>1629</v>
      </c>
      <c r="T256" s="58" t="s">
        <v>1300</v>
      </c>
      <c r="U256">
        <v>2004189</v>
      </c>
      <c r="V256">
        <v>1040</v>
      </c>
      <c r="Y256" t="str">
        <f t="shared" si="8"/>
        <v>2004189</v>
      </c>
    </row>
    <row r="257" spans="1:25" x14ac:dyDescent="0.25">
      <c r="A257" t="s">
        <v>1629</v>
      </c>
      <c r="B257" t="s">
        <v>1300</v>
      </c>
      <c r="C257">
        <v>2004338</v>
      </c>
      <c r="D257">
        <v>1108</v>
      </c>
      <c r="E257" t="s">
        <v>1185</v>
      </c>
      <c r="F257">
        <f t="shared" si="7"/>
        <v>2.4900000000000002</v>
      </c>
      <c r="S257" t="s">
        <v>1629</v>
      </c>
      <c r="T257" s="58" t="s">
        <v>1300</v>
      </c>
      <c r="U257">
        <v>2004193</v>
      </c>
      <c r="V257">
        <v>200</v>
      </c>
      <c r="Y257" t="str">
        <f t="shared" si="8"/>
        <v>2004193</v>
      </c>
    </row>
    <row r="258" spans="1:25" x14ac:dyDescent="0.25">
      <c r="A258" t="s">
        <v>1629</v>
      </c>
      <c r="B258" t="s">
        <v>1300</v>
      </c>
      <c r="C258">
        <v>2004340</v>
      </c>
      <c r="D258">
        <v>460</v>
      </c>
      <c r="E258" t="s">
        <v>1185</v>
      </c>
      <c r="F258">
        <f t="shared" si="7"/>
        <v>2.64</v>
      </c>
      <c r="S258" t="s">
        <v>1629</v>
      </c>
      <c r="T258" s="58" t="s">
        <v>1300</v>
      </c>
      <c r="U258">
        <v>2004194</v>
      </c>
      <c r="V258">
        <v>1417</v>
      </c>
      <c r="Y258" t="str">
        <f t="shared" si="8"/>
        <v>2004194</v>
      </c>
    </row>
    <row r="259" spans="1:25" x14ac:dyDescent="0.25">
      <c r="A259" t="s">
        <v>1629</v>
      </c>
      <c r="B259" t="s">
        <v>1300</v>
      </c>
      <c r="C259">
        <v>2004362</v>
      </c>
      <c r="D259">
        <v>501</v>
      </c>
      <c r="E259" t="s">
        <v>1185</v>
      </c>
      <c r="F259">
        <f t="shared" ref="F259:F322" si="9">_xlfn.XLOOKUP(C259,$AD:$AD,$AE:$AE,0)</f>
        <v>1.95</v>
      </c>
      <c r="S259" s="1" t="s">
        <v>1629</v>
      </c>
      <c r="T259" s="58" t="s">
        <v>1300</v>
      </c>
      <c r="U259">
        <v>2004331</v>
      </c>
      <c r="V259">
        <v>23791</v>
      </c>
      <c r="W259">
        <v>2.2799999999999998</v>
      </c>
      <c r="Y259" t="str">
        <f t="shared" ref="Y259:Y322" si="10">+U259&amp;W259</f>
        <v>20043312.28</v>
      </c>
    </row>
    <row r="260" spans="1:25" x14ac:dyDescent="0.25">
      <c r="A260" t="s">
        <v>1629</v>
      </c>
      <c r="B260" t="s">
        <v>1300</v>
      </c>
      <c r="C260">
        <v>2004364</v>
      </c>
      <c r="D260">
        <v>131</v>
      </c>
      <c r="E260" t="s">
        <v>1185</v>
      </c>
      <c r="F260">
        <f t="shared" si="9"/>
        <v>1.95</v>
      </c>
      <c r="S260" s="1" t="s">
        <v>1629</v>
      </c>
      <c r="T260" s="195" t="s">
        <v>1300</v>
      </c>
      <c r="U260" s="1">
        <v>2004332</v>
      </c>
      <c r="V260" s="1">
        <v>2340</v>
      </c>
      <c r="Y260" t="str">
        <f t="shared" si="10"/>
        <v>2004332</v>
      </c>
    </row>
    <row r="261" spans="1:25" x14ac:dyDescent="0.25">
      <c r="A261" t="s">
        <v>1629</v>
      </c>
      <c r="B261" t="s">
        <v>1300</v>
      </c>
      <c r="D261">
        <v>2169</v>
      </c>
      <c r="E261" t="s">
        <v>1185</v>
      </c>
      <c r="F261">
        <f t="shared" si="9"/>
        <v>0</v>
      </c>
      <c r="S261" t="s">
        <v>1629</v>
      </c>
      <c r="T261" s="58" t="s">
        <v>1300</v>
      </c>
      <c r="U261">
        <v>2004334</v>
      </c>
      <c r="V261">
        <v>1157091</v>
      </c>
      <c r="W261">
        <v>5.1100000000000003</v>
      </c>
      <c r="Y261" t="str">
        <f t="shared" si="10"/>
        <v>20043345.11</v>
      </c>
    </row>
    <row r="262" spans="1:25" x14ac:dyDescent="0.25">
      <c r="A262" t="s">
        <v>1629</v>
      </c>
      <c r="B262" t="s">
        <v>1299</v>
      </c>
      <c r="C262">
        <v>2004182</v>
      </c>
      <c r="D262">
        <v>169</v>
      </c>
      <c r="E262" t="s">
        <v>1185</v>
      </c>
      <c r="F262">
        <f t="shared" si="9"/>
        <v>0</v>
      </c>
      <c r="S262" t="s">
        <v>1629</v>
      </c>
      <c r="T262" s="58" t="s">
        <v>1300</v>
      </c>
      <c r="U262">
        <v>2004336</v>
      </c>
      <c r="V262">
        <v>5483</v>
      </c>
      <c r="W262">
        <v>2.0299999999999998</v>
      </c>
      <c r="Y262" t="str">
        <f t="shared" si="10"/>
        <v>20043362.03</v>
      </c>
    </row>
    <row r="263" spans="1:25" x14ac:dyDescent="0.25">
      <c r="A263" t="s">
        <v>1629</v>
      </c>
      <c r="B263" t="s">
        <v>1299</v>
      </c>
      <c r="C263">
        <v>2004183</v>
      </c>
      <c r="D263">
        <v>291</v>
      </c>
      <c r="E263" t="s">
        <v>1185</v>
      </c>
      <c r="F263">
        <f t="shared" si="9"/>
        <v>0</v>
      </c>
      <c r="S263" t="s">
        <v>1629</v>
      </c>
      <c r="T263" s="58" t="s">
        <v>1300</v>
      </c>
      <c r="U263">
        <v>2004338</v>
      </c>
      <c r="V263">
        <v>1108</v>
      </c>
      <c r="W263">
        <v>2.4900000000000002</v>
      </c>
      <c r="Y263" t="str">
        <f t="shared" si="10"/>
        <v>20043382.49</v>
      </c>
    </row>
    <row r="264" spans="1:25" x14ac:dyDescent="0.25">
      <c r="A264" t="s">
        <v>1629</v>
      </c>
      <c r="B264" t="s">
        <v>1299</v>
      </c>
      <c r="C264">
        <v>2004188</v>
      </c>
      <c r="D264">
        <v>244</v>
      </c>
      <c r="E264" t="s">
        <v>1185</v>
      </c>
      <c r="F264">
        <f t="shared" si="9"/>
        <v>0</v>
      </c>
      <c r="S264" t="s">
        <v>1629</v>
      </c>
      <c r="T264" s="58" t="s">
        <v>1300</v>
      </c>
      <c r="U264">
        <v>2004340</v>
      </c>
      <c r="V264">
        <v>460</v>
      </c>
      <c r="W264">
        <v>2.64</v>
      </c>
      <c r="Y264" t="str">
        <f t="shared" si="10"/>
        <v>20043402.64</v>
      </c>
    </row>
    <row r="265" spans="1:25" x14ac:dyDescent="0.25">
      <c r="A265" t="s">
        <v>1629</v>
      </c>
      <c r="B265" t="s">
        <v>1299</v>
      </c>
      <c r="C265">
        <v>2004189</v>
      </c>
      <c r="D265">
        <v>725</v>
      </c>
      <c r="E265" t="s">
        <v>1185</v>
      </c>
      <c r="F265">
        <f t="shared" si="9"/>
        <v>0</v>
      </c>
      <c r="S265" t="s">
        <v>1629</v>
      </c>
      <c r="T265" s="58" t="s">
        <v>1300</v>
      </c>
      <c r="U265">
        <v>2004362</v>
      </c>
      <c r="V265">
        <v>501</v>
      </c>
      <c r="W265">
        <v>1.95</v>
      </c>
      <c r="Y265" t="str">
        <f t="shared" si="10"/>
        <v>20043621.95</v>
      </c>
    </row>
    <row r="266" spans="1:25" x14ac:dyDescent="0.25">
      <c r="A266" t="s">
        <v>1629</v>
      </c>
      <c r="B266" t="s">
        <v>1299</v>
      </c>
      <c r="C266">
        <v>2004194</v>
      </c>
      <c r="D266">
        <v>76</v>
      </c>
      <c r="E266" t="s">
        <v>1185</v>
      </c>
      <c r="F266">
        <f t="shared" si="9"/>
        <v>0</v>
      </c>
      <c r="S266" t="s">
        <v>1629</v>
      </c>
      <c r="T266" s="58" t="s">
        <v>1300</v>
      </c>
      <c r="U266">
        <v>2004364</v>
      </c>
      <c r="V266">
        <v>131</v>
      </c>
      <c r="W266">
        <v>1.95</v>
      </c>
      <c r="Y266" t="str">
        <f t="shared" si="10"/>
        <v>20043641.95</v>
      </c>
    </row>
    <row r="267" spans="1:25" x14ac:dyDescent="0.25">
      <c r="A267" t="s">
        <v>1629</v>
      </c>
      <c r="B267" t="s">
        <v>1299</v>
      </c>
      <c r="C267">
        <v>2004331</v>
      </c>
      <c r="D267">
        <v>1164</v>
      </c>
      <c r="E267" t="s">
        <v>1185</v>
      </c>
      <c r="F267">
        <f t="shared" si="9"/>
        <v>2.2799999999999998</v>
      </c>
      <c r="S267" t="s">
        <v>1629</v>
      </c>
      <c r="T267" s="58" t="s">
        <v>1300</v>
      </c>
      <c r="V267">
        <v>2169</v>
      </c>
      <c r="Y267" t="str">
        <f t="shared" si="10"/>
        <v/>
      </c>
    </row>
    <row r="268" spans="1:25" x14ac:dyDescent="0.25">
      <c r="A268" t="s">
        <v>1629</v>
      </c>
      <c r="B268" t="s">
        <v>1299</v>
      </c>
      <c r="C268">
        <v>2004334</v>
      </c>
      <c r="D268">
        <v>2319</v>
      </c>
      <c r="E268" t="s">
        <v>1185</v>
      </c>
      <c r="F268">
        <f t="shared" si="9"/>
        <v>5.1100000000000003</v>
      </c>
      <c r="S268" t="s">
        <v>1629</v>
      </c>
      <c r="T268" s="58" t="s">
        <v>1299</v>
      </c>
      <c r="U268">
        <v>2004182</v>
      </c>
      <c r="V268">
        <v>169</v>
      </c>
      <c r="Y268" t="str">
        <f t="shared" si="10"/>
        <v>2004182</v>
      </c>
    </row>
    <row r="269" spans="1:25" x14ac:dyDescent="0.25">
      <c r="A269" t="s">
        <v>1629</v>
      </c>
      <c r="B269" t="s">
        <v>1299</v>
      </c>
      <c r="C269">
        <v>2004336</v>
      </c>
      <c r="D269">
        <v>84196</v>
      </c>
      <c r="E269" t="s">
        <v>1185</v>
      </c>
      <c r="F269">
        <f t="shared" si="9"/>
        <v>2.0299999999999998</v>
      </c>
      <c r="S269" t="s">
        <v>1629</v>
      </c>
      <c r="T269" s="58" t="s">
        <v>1299</v>
      </c>
      <c r="U269">
        <v>2004183</v>
      </c>
      <c r="V269">
        <v>291</v>
      </c>
      <c r="Y269" t="str">
        <f t="shared" si="10"/>
        <v>2004183</v>
      </c>
    </row>
    <row r="270" spans="1:25" x14ac:dyDescent="0.25">
      <c r="A270" t="s">
        <v>1629</v>
      </c>
      <c r="B270" t="s">
        <v>1299</v>
      </c>
      <c r="C270">
        <v>2004338</v>
      </c>
      <c r="D270">
        <v>49</v>
      </c>
      <c r="E270" t="s">
        <v>1185</v>
      </c>
      <c r="F270">
        <f t="shared" si="9"/>
        <v>2.4900000000000002</v>
      </c>
      <c r="S270" t="s">
        <v>1629</v>
      </c>
      <c r="T270" s="58" t="s">
        <v>1299</v>
      </c>
      <c r="U270">
        <v>2004188</v>
      </c>
      <c r="V270">
        <v>244</v>
      </c>
      <c r="Y270" t="str">
        <f t="shared" si="10"/>
        <v>2004188</v>
      </c>
    </row>
    <row r="271" spans="1:25" x14ac:dyDescent="0.25">
      <c r="A271" t="s">
        <v>1629</v>
      </c>
      <c r="B271" t="s">
        <v>1299</v>
      </c>
      <c r="C271">
        <v>2004365</v>
      </c>
      <c r="D271">
        <v>103</v>
      </c>
      <c r="E271" t="s">
        <v>1185</v>
      </c>
      <c r="F271">
        <f t="shared" si="9"/>
        <v>2.5499999999999998</v>
      </c>
      <c r="S271" t="s">
        <v>1629</v>
      </c>
      <c r="T271" s="58" t="s">
        <v>1299</v>
      </c>
      <c r="U271">
        <v>2004189</v>
      </c>
      <c r="V271">
        <v>725</v>
      </c>
      <c r="Y271" t="str">
        <f t="shared" si="10"/>
        <v>2004189</v>
      </c>
    </row>
    <row r="272" spans="1:25" x14ac:dyDescent="0.25">
      <c r="A272" t="s">
        <v>1631</v>
      </c>
      <c r="B272" t="s">
        <v>1640</v>
      </c>
      <c r="C272" t="s">
        <v>1392</v>
      </c>
      <c r="D272">
        <v>139</v>
      </c>
      <c r="E272" t="s">
        <v>1185</v>
      </c>
      <c r="F272">
        <f t="shared" si="9"/>
        <v>0</v>
      </c>
      <c r="S272" t="s">
        <v>1629</v>
      </c>
      <c r="T272" s="58" t="s">
        <v>1299</v>
      </c>
      <c r="U272">
        <v>2004194</v>
      </c>
      <c r="V272">
        <v>76</v>
      </c>
      <c r="Y272" t="str">
        <f t="shared" si="10"/>
        <v>2004194</v>
      </c>
    </row>
    <row r="273" spans="1:25" x14ac:dyDescent="0.25">
      <c r="A273" t="s">
        <v>1631</v>
      </c>
      <c r="B273" t="s">
        <v>1640</v>
      </c>
      <c r="C273">
        <v>2004182</v>
      </c>
      <c r="D273">
        <v>94</v>
      </c>
      <c r="E273" t="s">
        <v>1185</v>
      </c>
      <c r="F273">
        <f t="shared" si="9"/>
        <v>0</v>
      </c>
      <c r="S273" t="s">
        <v>1629</v>
      </c>
      <c r="T273" s="58" t="s">
        <v>1299</v>
      </c>
      <c r="U273">
        <v>2004331</v>
      </c>
      <c r="V273">
        <v>1164</v>
      </c>
      <c r="W273">
        <v>2.2799999999999998</v>
      </c>
      <c r="Y273" t="str">
        <f t="shared" si="10"/>
        <v>20043312.28</v>
      </c>
    </row>
    <row r="274" spans="1:25" x14ac:dyDescent="0.25">
      <c r="A274" t="s">
        <v>1631</v>
      </c>
      <c r="B274" t="s">
        <v>1640</v>
      </c>
      <c r="C274">
        <v>2004194</v>
      </c>
      <c r="D274">
        <v>166</v>
      </c>
      <c r="E274" t="s">
        <v>1185</v>
      </c>
      <c r="F274">
        <f t="shared" si="9"/>
        <v>0</v>
      </c>
      <c r="S274" t="s">
        <v>1629</v>
      </c>
      <c r="T274" s="58" t="s">
        <v>1299</v>
      </c>
      <c r="U274">
        <v>2004334</v>
      </c>
      <c r="V274">
        <v>2319</v>
      </c>
      <c r="W274">
        <v>5.1100000000000003</v>
      </c>
      <c r="Y274" t="str">
        <f t="shared" si="10"/>
        <v>20043345.11</v>
      </c>
    </row>
    <row r="275" spans="1:25" x14ac:dyDescent="0.25">
      <c r="A275" t="s">
        <v>1631</v>
      </c>
      <c r="B275" t="s">
        <v>1640</v>
      </c>
      <c r="C275">
        <v>2004331</v>
      </c>
      <c r="D275">
        <v>438</v>
      </c>
      <c r="E275" t="s">
        <v>1185</v>
      </c>
      <c r="F275">
        <f t="shared" si="9"/>
        <v>2.2799999999999998</v>
      </c>
      <c r="S275" t="s">
        <v>1629</v>
      </c>
      <c r="T275" s="58" t="s">
        <v>1299</v>
      </c>
      <c r="U275">
        <v>2004336</v>
      </c>
      <c r="V275">
        <v>84196</v>
      </c>
      <c r="W275">
        <v>2.0299999999999998</v>
      </c>
      <c r="Y275" t="str">
        <f t="shared" si="10"/>
        <v>20043362.03</v>
      </c>
    </row>
    <row r="276" spans="1:25" x14ac:dyDescent="0.25">
      <c r="A276" t="s">
        <v>1631</v>
      </c>
      <c r="B276" t="s">
        <v>1640</v>
      </c>
      <c r="C276">
        <v>2004338</v>
      </c>
      <c r="D276">
        <v>85</v>
      </c>
      <c r="E276" t="s">
        <v>1185</v>
      </c>
      <c r="F276">
        <f t="shared" si="9"/>
        <v>2.4900000000000002</v>
      </c>
      <c r="S276" t="s">
        <v>1629</v>
      </c>
      <c r="T276" s="58" t="s">
        <v>1299</v>
      </c>
      <c r="U276">
        <v>2004338</v>
      </c>
      <c r="V276">
        <v>49</v>
      </c>
      <c r="W276">
        <v>2.4900000000000002</v>
      </c>
      <c r="Y276" t="str">
        <f t="shared" si="10"/>
        <v>20043382.49</v>
      </c>
    </row>
    <row r="277" spans="1:25" x14ac:dyDescent="0.25">
      <c r="A277" t="s">
        <v>1631</v>
      </c>
      <c r="B277" t="s">
        <v>1640</v>
      </c>
      <c r="C277">
        <v>2004360</v>
      </c>
      <c r="D277">
        <v>1696</v>
      </c>
      <c r="E277" t="s">
        <v>1185</v>
      </c>
      <c r="F277">
        <f t="shared" si="9"/>
        <v>0</v>
      </c>
      <c r="S277" t="s">
        <v>1629</v>
      </c>
      <c r="T277" s="58" t="s">
        <v>1299</v>
      </c>
      <c r="U277">
        <v>2004365</v>
      </c>
      <c r="V277">
        <v>103</v>
      </c>
      <c r="W277">
        <v>2.5499999999999998</v>
      </c>
      <c r="Y277" t="str">
        <f t="shared" si="10"/>
        <v>20043652.55</v>
      </c>
    </row>
    <row r="278" spans="1:25" x14ac:dyDescent="0.25">
      <c r="A278" t="s">
        <v>1631</v>
      </c>
      <c r="B278" t="s">
        <v>1640</v>
      </c>
      <c r="C278">
        <v>2004361</v>
      </c>
      <c r="D278">
        <v>2202894</v>
      </c>
      <c r="E278" t="s">
        <v>1185</v>
      </c>
      <c r="F278">
        <f t="shared" si="9"/>
        <v>0</v>
      </c>
      <c r="T278" s="58"/>
      <c r="Y278" t="str">
        <f t="shared" si="10"/>
        <v/>
      </c>
    </row>
    <row r="279" spans="1:25" x14ac:dyDescent="0.25">
      <c r="A279" t="s">
        <v>1631</v>
      </c>
      <c r="B279" t="s">
        <v>1640</v>
      </c>
      <c r="C279">
        <v>2004362</v>
      </c>
      <c r="D279">
        <v>1451</v>
      </c>
      <c r="E279" t="s">
        <v>1185</v>
      </c>
      <c r="F279">
        <f t="shared" si="9"/>
        <v>1.95</v>
      </c>
      <c r="S279" t="s">
        <v>1631</v>
      </c>
      <c r="T279" s="58" t="s">
        <v>1640</v>
      </c>
      <c r="U279" t="s">
        <v>1392</v>
      </c>
      <c r="V279">
        <v>139</v>
      </c>
      <c r="Y279" t="str">
        <f t="shared" si="10"/>
        <v>-</v>
      </c>
    </row>
    <row r="280" spans="1:25" x14ac:dyDescent="0.25">
      <c r="A280" t="s">
        <v>1631</v>
      </c>
      <c r="B280" t="s">
        <v>1640</v>
      </c>
      <c r="C280">
        <v>2004364</v>
      </c>
      <c r="D280">
        <v>268</v>
      </c>
      <c r="E280" t="s">
        <v>1185</v>
      </c>
      <c r="F280">
        <f t="shared" si="9"/>
        <v>1.95</v>
      </c>
      <c r="S280" t="s">
        <v>1631</v>
      </c>
      <c r="T280" s="58" t="s">
        <v>1640</v>
      </c>
      <c r="U280">
        <v>2004182</v>
      </c>
      <c r="V280">
        <v>94</v>
      </c>
      <c r="Y280" t="str">
        <f t="shared" si="10"/>
        <v>2004182</v>
      </c>
    </row>
    <row r="281" spans="1:25" x14ac:dyDescent="0.25">
      <c r="A281" t="s">
        <v>1631</v>
      </c>
      <c r="B281" t="s">
        <v>1640</v>
      </c>
      <c r="C281">
        <v>2004365</v>
      </c>
      <c r="D281">
        <v>122</v>
      </c>
      <c r="E281" t="s">
        <v>1185</v>
      </c>
      <c r="F281">
        <f t="shared" si="9"/>
        <v>2.5499999999999998</v>
      </c>
      <c r="S281" t="s">
        <v>1631</v>
      </c>
      <c r="T281" s="58" t="s">
        <v>1640</v>
      </c>
      <c r="U281">
        <v>2004194</v>
      </c>
      <c r="V281">
        <v>166</v>
      </c>
      <c r="Y281" t="str">
        <f t="shared" si="10"/>
        <v>2004194</v>
      </c>
    </row>
    <row r="282" spans="1:25" x14ac:dyDescent="0.25">
      <c r="A282" t="s">
        <v>1631</v>
      </c>
      <c r="B282" t="s">
        <v>1640</v>
      </c>
      <c r="C282">
        <v>2004366</v>
      </c>
      <c r="D282">
        <v>152</v>
      </c>
      <c r="E282" t="s">
        <v>1185</v>
      </c>
      <c r="F282">
        <f t="shared" si="9"/>
        <v>2.85</v>
      </c>
      <c r="S282" t="s">
        <v>1631</v>
      </c>
      <c r="T282" s="58" t="s">
        <v>1640</v>
      </c>
      <c r="U282">
        <v>2004331</v>
      </c>
      <c r="V282">
        <v>438</v>
      </c>
      <c r="W282">
        <v>2.2799999999999998</v>
      </c>
      <c r="Y282" t="str">
        <f t="shared" si="10"/>
        <v>20043312.28</v>
      </c>
    </row>
    <row r="283" spans="1:25" x14ac:dyDescent="0.25">
      <c r="A283" t="s">
        <v>1631</v>
      </c>
      <c r="B283" t="s">
        <v>1640</v>
      </c>
      <c r="D283">
        <v>8126</v>
      </c>
      <c r="E283" t="s">
        <v>1185</v>
      </c>
      <c r="F283">
        <f t="shared" si="9"/>
        <v>0</v>
      </c>
      <c r="S283" t="s">
        <v>1631</v>
      </c>
      <c r="T283" s="58" t="s">
        <v>1640</v>
      </c>
      <c r="U283">
        <v>2004338</v>
      </c>
      <c r="V283">
        <v>85</v>
      </c>
      <c r="W283">
        <v>2.4900000000000002</v>
      </c>
      <c r="Y283" t="str">
        <f t="shared" si="10"/>
        <v>20043382.49</v>
      </c>
    </row>
    <row r="284" spans="1:25" x14ac:dyDescent="0.25">
      <c r="A284" t="s">
        <v>1635</v>
      </c>
      <c r="B284" t="s">
        <v>1301</v>
      </c>
      <c r="C284" t="s">
        <v>1392</v>
      </c>
      <c r="D284">
        <v>1308</v>
      </c>
      <c r="E284" t="s">
        <v>1185</v>
      </c>
      <c r="F284">
        <f t="shared" si="9"/>
        <v>0</v>
      </c>
      <c r="S284" t="s">
        <v>1631</v>
      </c>
      <c r="T284" s="58" t="s">
        <v>1640</v>
      </c>
      <c r="U284">
        <v>2004360</v>
      </c>
      <c r="V284">
        <v>1696</v>
      </c>
      <c r="Y284" t="str">
        <f t="shared" si="10"/>
        <v>2004360</v>
      </c>
    </row>
    <row r="285" spans="1:25" x14ac:dyDescent="0.25">
      <c r="A285" t="s">
        <v>1635</v>
      </c>
      <c r="B285" t="s">
        <v>1301</v>
      </c>
      <c r="C285">
        <v>2004182</v>
      </c>
      <c r="D285">
        <v>1947</v>
      </c>
      <c r="E285" t="s">
        <v>1185</v>
      </c>
      <c r="F285">
        <f t="shared" si="9"/>
        <v>0</v>
      </c>
      <c r="S285" t="s">
        <v>1631</v>
      </c>
      <c r="T285" s="58" t="s">
        <v>1640</v>
      </c>
      <c r="U285">
        <v>2004361</v>
      </c>
      <c r="V285">
        <v>2202894</v>
      </c>
      <c r="Y285" t="str">
        <f t="shared" si="10"/>
        <v>2004361</v>
      </c>
    </row>
    <row r="286" spans="1:25" x14ac:dyDescent="0.25">
      <c r="A286" t="s">
        <v>1635</v>
      </c>
      <c r="B286" t="s">
        <v>1301</v>
      </c>
      <c r="C286">
        <v>2004183</v>
      </c>
      <c r="D286">
        <v>2502</v>
      </c>
      <c r="E286" t="s">
        <v>1185</v>
      </c>
      <c r="F286">
        <f t="shared" si="9"/>
        <v>0</v>
      </c>
      <c r="S286" t="s">
        <v>1631</v>
      </c>
      <c r="T286" s="58" t="s">
        <v>1640</v>
      </c>
      <c r="U286">
        <v>2004362</v>
      </c>
      <c r="V286">
        <v>1451</v>
      </c>
      <c r="W286">
        <v>1.95</v>
      </c>
      <c r="Y286" t="str">
        <f t="shared" si="10"/>
        <v>20043621.95</v>
      </c>
    </row>
    <row r="287" spans="1:25" x14ac:dyDescent="0.25">
      <c r="A287" t="s">
        <v>1635</v>
      </c>
      <c r="B287" t="s">
        <v>1301</v>
      </c>
      <c r="C287">
        <v>2004185</v>
      </c>
      <c r="D287">
        <v>354</v>
      </c>
      <c r="E287" t="s">
        <v>1185</v>
      </c>
      <c r="F287">
        <f t="shared" si="9"/>
        <v>0</v>
      </c>
      <c r="S287" t="s">
        <v>1631</v>
      </c>
      <c r="T287" s="58" t="s">
        <v>1640</v>
      </c>
      <c r="U287">
        <v>2004364</v>
      </c>
      <c r="V287">
        <v>268</v>
      </c>
      <c r="W287">
        <v>1.95</v>
      </c>
      <c r="Y287" t="str">
        <f t="shared" si="10"/>
        <v>20043641.95</v>
      </c>
    </row>
    <row r="288" spans="1:25" x14ac:dyDescent="0.25">
      <c r="A288" t="s">
        <v>1635</v>
      </c>
      <c r="B288" t="s">
        <v>1301</v>
      </c>
      <c r="C288">
        <v>2004188</v>
      </c>
      <c r="D288">
        <v>333</v>
      </c>
      <c r="E288" t="s">
        <v>1185</v>
      </c>
      <c r="F288">
        <f t="shared" si="9"/>
        <v>0</v>
      </c>
      <c r="S288" t="s">
        <v>1631</v>
      </c>
      <c r="T288" s="58" t="s">
        <v>1640</v>
      </c>
      <c r="U288">
        <v>2004365</v>
      </c>
      <c r="V288">
        <v>122</v>
      </c>
      <c r="W288">
        <v>2.5499999999999998</v>
      </c>
      <c r="Y288" t="str">
        <f t="shared" si="10"/>
        <v>20043652.55</v>
      </c>
    </row>
    <row r="289" spans="1:25" x14ac:dyDescent="0.25">
      <c r="A289" t="s">
        <v>1635</v>
      </c>
      <c r="B289" t="s">
        <v>1301</v>
      </c>
      <c r="C289">
        <v>2004189</v>
      </c>
      <c r="D289">
        <v>446</v>
      </c>
      <c r="E289" t="s">
        <v>1185</v>
      </c>
      <c r="F289">
        <f t="shared" si="9"/>
        <v>0</v>
      </c>
      <c r="S289" t="s">
        <v>1631</v>
      </c>
      <c r="T289" s="58" t="s">
        <v>1640</v>
      </c>
      <c r="U289">
        <v>2004366</v>
      </c>
      <c r="V289">
        <v>152</v>
      </c>
      <c r="W289">
        <v>2.85</v>
      </c>
      <c r="Y289" t="str">
        <f t="shared" si="10"/>
        <v>20043662.85</v>
      </c>
    </row>
    <row r="290" spans="1:25" x14ac:dyDescent="0.25">
      <c r="A290" t="s">
        <v>1635</v>
      </c>
      <c r="B290" t="s">
        <v>1301</v>
      </c>
      <c r="C290">
        <v>2004191</v>
      </c>
      <c r="D290">
        <v>323</v>
      </c>
      <c r="E290" t="s">
        <v>1185</v>
      </c>
      <c r="F290">
        <f t="shared" si="9"/>
        <v>0</v>
      </c>
      <c r="S290" t="s">
        <v>1631</v>
      </c>
      <c r="T290" s="58" t="s">
        <v>1640</v>
      </c>
      <c r="V290">
        <v>8126</v>
      </c>
      <c r="Y290" t="str">
        <f t="shared" si="10"/>
        <v/>
      </c>
    </row>
    <row r="291" spans="1:25" x14ac:dyDescent="0.25">
      <c r="A291" t="s">
        <v>1635</v>
      </c>
      <c r="B291" t="s">
        <v>1301</v>
      </c>
      <c r="C291">
        <v>2004194</v>
      </c>
      <c r="D291">
        <v>710</v>
      </c>
      <c r="E291" t="s">
        <v>1185</v>
      </c>
      <c r="F291">
        <f t="shared" si="9"/>
        <v>0</v>
      </c>
      <c r="T291" s="58"/>
      <c r="Y291" t="str">
        <f t="shared" si="10"/>
        <v/>
      </c>
    </row>
    <row r="292" spans="1:25" x14ac:dyDescent="0.25">
      <c r="A292" t="s">
        <v>1635</v>
      </c>
      <c r="B292" t="s">
        <v>1301</v>
      </c>
      <c r="C292">
        <v>2004331</v>
      </c>
      <c r="D292">
        <v>12546</v>
      </c>
      <c r="E292" t="s">
        <v>1185</v>
      </c>
      <c r="F292">
        <f t="shared" si="9"/>
        <v>2.2799999999999998</v>
      </c>
      <c r="S292" t="s">
        <v>1635</v>
      </c>
      <c r="T292" s="58" t="s">
        <v>1301</v>
      </c>
      <c r="U292" t="s">
        <v>1392</v>
      </c>
      <c r="V292">
        <v>1308</v>
      </c>
      <c r="Y292" t="str">
        <f t="shared" si="10"/>
        <v>-</v>
      </c>
    </row>
    <row r="293" spans="1:25" x14ac:dyDescent="0.25">
      <c r="A293" t="s">
        <v>1635</v>
      </c>
      <c r="B293" t="s">
        <v>1301</v>
      </c>
      <c r="C293">
        <v>2004332</v>
      </c>
      <c r="D293">
        <v>632189</v>
      </c>
      <c r="E293" t="s">
        <v>1185</v>
      </c>
      <c r="F293">
        <f t="shared" si="9"/>
        <v>0</v>
      </c>
      <c r="S293" t="s">
        <v>1635</v>
      </c>
      <c r="T293" s="58" t="s">
        <v>1301</v>
      </c>
      <c r="U293">
        <v>2004182</v>
      </c>
      <c r="V293">
        <v>1947</v>
      </c>
      <c r="Y293" t="str">
        <f t="shared" si="10"/>
        <v>2004182</v>
      </c>
    </row>
    <row r="294" spans="1:25" x14ac:dyDescent="0.25">
      <c r="A294" t="s">
        <v>1635</v>
      </c>
      <c r="B294" t="s">
        <v>1301</v>
      </c>
      <c r="C294">
        <v>2004334</v>
      </c>
      <c r="D294">
        <v>8618</v>
      </c>
      <c r="E294" t="s">
        <v>1185</v>
      </c>
      <c r="F294">
        <f t="shared" si="9"/>
        <v>5.1100000000000003</v>
      </c>
      <c r="S294" t="s">
        <v>1635</v>
      </c>
      <c r="T294" s="58" t="s">
        <v>1301</v>
      </c>
      <c r="U294">
        <v>2004183</v>
      </c>
      <c r="V294">
        <v>2502</v>
      </c>
      <c r="Y294" t="str">
        <f t="shared" si="10"/>
        <v>2004183</v>
      </c>
    </row>
    <row r="295" spans="1:25" x14ac:dyDescent="0.25">
      <c r="A295" t="s">
        <v>1635</v>
      </c>
      <c r="B295" t="s">
        <v>1301</v>
      </c>
      <c r="C295">
        <v>2004336</v>
      </c>
      <c r="D295">
        <v>344</v>
      </c>
      <c r="E295" t="s">
        <v>1185</v>
      </c>
      <c r="F295">
        <f t="shared" si="9"/>
        <v>2.0299999999999998</v>
      </c>
      <c r="S295" t="s">
        <v>1635</v>
      </c>
      <c r="T295" s="58" t="s">
        <v>1301</v>
      </c>
      <c r="U295">
        <v>2004185</v>
      </c>
      <c r="V295">
        <v>354</v>
      </c>
      <c r="Y295" t="str">
        <f t="shared" si="10"/>
        <v>2004185</v>
      </c>
    </row>
    <row r="296" spans="1:25" x14ac:dyDescent="0.25">
      <c r="A296" t="s">
        <v>1635</v>
      </c>
      <c r="B296" t="s">
        <v>1301</v>
      </c>
      <c r="C296">
        <v>2004338</v>
      </c>
      <c r="D296">
        <v>1429</v>
      </c>
      <c r="E296" t="s">
        <v>1185</v>
      </c>
      <c r="F296">
        <f t="shared" si="9"/>
        <v>2.4900000000000002</v>
      </c>
      <c r="S296" t="s">
        <v>1635</v>
      </c>
      <c r="T296" s="58" t="s">
        <v>1301</v>
      </c>
      <c r="U296">
        <v>2004188</v>
      </c>
      <c r="V296">
        <v>333</v>
      </c>
      <c r="Y296" t="str">
        <f t="shared" si="10"/>
        <v>2004188</v>
      </c>
    </row>
    <row r="297" spans="1:25" x14ac:dyDescent="0.25">
      <c r="A297" t="s">
        <v>1635</v>
      </c>
      <c r="B297" t="s">
        <v>1301</v>
      </c>
      <c r="C297">
        <v>2004339</v>
      </c>
      <c r="D297">
        <v>456</v>
      </c>
      <c r="E297" t="s">
        <v>1185</v>
      </c>
      <c r="F297">
        <f t="shared" si="9"/>
        <v>2.5099999999999998</v>
      </c>
      <c r="S297" t="s">
        <v>1635</v>
      </c>
      <c r="T297" s="58" t="s">
        <v>1301</v>
      </c>
      <c r="U297">
        <v>2004189</v>
      </c>
      <c r="V297">
        <v>446</v>
      </c>
      <c r="Y297" t="str">
        <f t="shared" si="10"/>
        <v>2004189</v>
      </c>
    </row>
    <row r="298" spans="1:25" x14ac:dyDescent="0.25">
      <c r="A298" t="s">
        <v>1635</v>
      </c>
      <c r="B298" t="s">
        <v>1301</v>
      </c>
      <c r="C298">
        <v>2004340</v>
      </c>
      <c r="D298">
        <v>516</v>
      </c>
      <c r="E298" t="s">
        <v>1185</v>
      </c>
      <c r="F298">
        <f t="shared" si="9"/>
        <v>2.64</v>
      </c>
      <c r="S298" t="s">
        <v>1635</v>
      </c>
      <c r="T298" s="58" t="s">
        <v>1301</v>
      </c>
      <c r="U298">
        <v>2004191</v>
      </c>
      <c r="V298">
        <v>323</v>
      </c>
      <c r="Y298" t="str">
        <f t="shared" si="10"/>
        <v>2004191</v>
      </c>
    </row>
    <row r="299" spans="1:25" x14ac:dyDescent="0.25">
      <c r="A299" t="s">
        <v>1635</v>
      </c>
      <c r="B299" t="s">
        <v>1301</v>
      </c>
      <c r="C299">
        <v>2004364</v>
      </c>
      <c r="D299">
        <v>262</v>
      </c>
      <c r="E299" t="s">
        <v>1185</v>
      </c>
      <c r="F299">
        <f t="shared" si="9"/>
        <v>1.95</v>
      </c>
      <c r="S299" t="s">
        <v>1635</v>
      </c>
      <c r="T299" s="58" t="s">
        <v>1301</v>
      </c>
      <c r="U299">
        <v>2004194</v>
      </c>
      <c r="V299">
        <v>710</v>
      </c>
      <c r="Y299" t="str">
        <f t="shared" si="10"/>
        <v>2004194</v>
      </c>
    </row>
    <row r="300" spans="1:25" x14ac:dyDescent="0.25">
      <c r="A300" t="s">
        <v>1635</v>
      </c>
      <c r="B300" t="s">
        <v>1301</v>
      </c>
      <c r="D300">
        <v>2873</v>
      </c>
      <c r="E300" t="s">
        <v>1185</v>
      </c>
      <c r="F300">
        <f t="shared" si="9"/>
        <v>0</v>
      </c>
      <c r="S300" t="s">
        <v>1635</v>
      </c>
      <c r="T300" s="58" t="s">
        <v>1301</v>
      </c>
      <c r="U300">
        <v>2004331</v>
      </c>
      <c r="V300">
        <v>12546</v>
      </c>
      <c r="W300">
        <v>2.2799999999999998</v>
      </c>
      <c r="Y300" t="str">
        <f t="shared" si="10"/>
        <v>20043312.28</v>
      </c>
    </row>
    <row r="301" spans="1:25" x14ac:dyDescent="0.25">
      <c r="A301" t="s">
        <v>1635</v>
      </c>
      <c r="B301" t="s">
        <v>1082</v>
      </c>
      <c r="C301" t="s">
        <v>1392</v>
      </c>
      <c r="D301">
        <v>2801</v>
      </c>
      <c r="E301" t="s">
        <v>1185</v>
      </c>
      <c r="F301">
        <f t="shared" si="9"/>
        <v>0</v>
      </c>
      <c r="S301" t="s">
        <v>1635</v>
      </c>
      <c r="T301" s="58" t="s">
        <v>1301</v>
      </c>
      <c r="U301">
        <v>2004332</v>
      </c>
      <c r="V301">
        <v>632189</v>
      </c>
      <c r="Y301" t="str">
        <f t="shared" si="10"/>
        <v>2004332</v>
      </c>
    </row>
    <row r="302" spans="1:25" x14ac:dyDescent="0.25">
      <c r="A302" t="s">
        <v>1635</v>
      </c>
      <c r="B302" t="s">
        <v>1636</v>
      </c>
      <c r="C302" t="s">
        <v>1392</v>
      </c>
      <c r="D302">
        <v>257</v>
      </c>
      <c r="E302" t="s">
        <v>1185</v>
      </c>
      <c r="F302">
        <f t="shared" si="9"/>
        <v>0</v>
      </c>
      <c r="S302" t="s">
        <v>1635</v>
      </c>
      <c r="T302" s="58" t="s">
        <v>1301</v>
      </c>
      <c r="U302">
        <v>2004334</v>
      </c>
      <c r="V302">
        <v>8618</v>
      </c>
      <c r="W302">
        <v>5.1100000000000003</v>
      </c>
      <c r="Y302" t="str">
        <f t="shared" si="10"/>
        <v>20043345.11</v>
      </c>
    </row>
    <row r="303" spans="1:25" x14ac:dyDescent="0.25">
      <c r="A303" t="s">
        <v>1635</v>
      </c>
      <c r="B303" t="s">
        <v>1636</v>
      </c>
      <c r="C303">
        <v>2004193</v>
      </c>
      <c r="D303">
        <v>217</v>
      </c>
      <c r="E303" t="s">
        <v>1185</v>
      </c>
      <c r="F303">
        <f t="shared" si="9"/>
        <v>0</v>
      </c>
      <c r="S303" t="s">
        <v>1635</v>
      </c>
      <c r="T303" s="58" t="s">
        <v>1301</v>
      </c>
      <c r="U303">
        <v>2004336</v>
      </c>
      <c r="V303">
        <v>344</v>
      </c>
      <c r="W303">
        <v>2.0299999999999998</v>
      </c>
      <c r="Y303" t="str">
        <f t="shared" si="10"/>
        <v>20043362.03</v>
      </c>
    </row>
    <row r="304" spans="1:25" x14ac:dyDescent="0.25">
      <c r="A304" t="s">
        <v>1635</v>
      </c>
      <c r="B304" t="s">
        <v>1636</v>
      </c>
      <c r="C304">
        <v>2004201</v>
      </c>
      <c r="D304">
        <v>68</v>
      </c>
      <c r="E304" t="s">
        <v>1185</v>
      </c>
      <c r="F304">
        <f t="shared" si="9"/>
        <v>0</v>
      </c>
      <c r="S304" t="s">
        <v>1635</v>
      </c>
      <c r="T304" s="58" t="s">
        <v>1301</v>
      </c>
      <c r="U304">
        <v>2004338</v>
      </c>
      <c r="V304">
        <v>1429</v>
      </c>
      <c r="W304">
        <v>2.4900000000000002</v>
      </c>
      <c r="Y304" t="str">
        <f t="shared" si="10"/>
        <v>20043382.49</v>
      </c>
    </row>
    <row r="305" spans="1:25" x14ac:dyDescent="0.25">
      <c r="A305" t="s">
        <v>1635</v>
      </c>
      <c r="B305" t="s">
        <v>1636</v>
      </c>
      <c r="C305">
        <v>2004331</v>
      </c>
      <c r="D305">
        <v>319</v>
      </c>
      <c r="E305" t="s">
        <v>1185</v>
      </c>
      <c r="F305">
        <f t="shared" si="9"/>
        <v>2.2799999999999998</v>
      </c>
      <c r="S305" t="s">
        <v>1635</v>
      </c>
      <c r="T305" s="58" t="s">
        <v>1301</v>
      </c>
      <c r="U305">
        <v>2004339</v>
      </c>
      <c r="V305">
        <v>456</v>
      </c>
      <c r="W305">
        <v>2.5099999999999998</v>
      </c>
      <c r="Y305" t="str">
        <f t="shared" si="10"/>
        <v>20043392.51</v>
      </c>
    </row>
    <row r="306" spans="1:25" x14ac:dyDescent="0.25">
      <c r="A306" t="s">
        <v>1635</v>
      </c>
      <c r="B306" t="s">
        <v>1636</v>
      </c>
      <c r="C306">
        <v>2004332</v>
      </c>
      <c r="D306">
        <v>179</v>
      </c>
      <c r="E306" t="s">
        <v>1185</v>
      </c>
      <c r="F306">
        <f t="shared" si="9"/>
        <v>0</v>
      </c>
      <c r="S306" t="s">
        <v>1635</v>
      </c>
      <c r="T306" s="58" t="s">
        <v>1301</v>
      </c>
      <c r="U306">
        <v>2004340</v>
      </c>
      <c r="V306">
        <v>516</v>
      </c>
      <c r="W306">
        <v>2.64</v>
      </c>
      <c r="Y306" t="str">
        <f t="shared" si="10"/>
        <v>20043402.64</v>
      </c>
    </row>
    <row r="307" spans="1:25" x14ac:dyDescent="0.25">
      <c r="A307" t="s">
        <v>1635</v>
      </c>
      <c r="B307" t="s">
        <v>1636</v>
      </c>
      <c r="C307">
        <v>2004334</v>
      </c>
      <c r="D307">
        <v>68</v>
      </c>
      <c r="E307" t="s">
        <v>1185</v>
      </c>
      <c r="F307">
        <f t="shared" si="9"/>
        <v>5.1100000000000003</v>
      </c>
      <c r="S307" t="s">
        <v>1635</v>
      </c>
      <c r="T307" s="58" t="s">
        <v>1301</v>
      </c>
      <c r="U307">
        <v>2004364</v>
      </c>
      <c r="V307">
        <v>262</v>
      </c>
      <c r="W307">
        <v>1.95</v>
      </c>
      <c r="Y307" t="str">
        <f t="shared" si="10"/>
        <v>20043641.95</v>
      </c>
    </row>
    <row r="308" spans="1:25" x14ac:dyDescent="0.25">
      <c r="A308" t="s">
        <v>1635</v>
      </c>
      <c r="B308" t="s">
        <v>1636</v>
      </c>
      <c r="C308">
        <v>2004338</v>
      </c>
      <c r="D308">
        <v>1352</v>
      </c>
      <c r="E308" t="s">
        <v>1185</v>
      </c>
      <c r="F308">
        <f t="shared" si="9"/>
        <v>2.4900000000000002</v>
      </c>
      <c r="S308" t="s">
        <v>1635</v>
      </c>
      <c r="T308" s="58" t="s">
        <v>1301</v>
      </c>
      <c r="V308">
        <v>2873</v>
      </c>
      <c r="Y308" t="str">
        <f t="shared" si="10"/>
        <v/>
      </c>
    </row>
    <row r="309" spans="1:25" x14ac:dyDescent="0.25">
      <c r="A309" t="s">
        <v>1635</v>
      </c>
      <c r="B309" t="s">
        <v>1636</v>
      </c>
      <c r="C309">
        <v>2004340</v>
      </c>
      <c r="D309">
        <v>141</v>
      </c>
      <c r="E309" t="s">
        <v>1185</v>
      </c>
      <c r="F309">
        <f t="shared" si="9"/>
        <v>2.64</v>
      </c>
      <c r="S309" t="s">
        <v>1635</v>
      </c>
      <c r="T309" s="58" t="s">
        <v>1082</v>
      </c>
      <c r="U309" t="s">
        <v>1392</v>
      </c>
      <c r="V309">
        <v>2801</v>
      </c>
      <c r="Y309" t="str">
        <f t="shared" si="10"/>
        <v>-</v>
      </c>
    </row>
    <row r="310" spans="1:25" x14ac:dyDescent="0.25">
      <c r="A310" t="s">
        <v>1635</v>
      </c>
      <c r="B310" t="s">
        <v>1636</v>
      </c>
      <c r="C310">
        <v>2004341</v>
      </c>
      <c r="D310">
        <v>113</v>
      </c>
      <c r="E310" t="s">
        <v>1185</v>
      </c>
      <c r="F310">
        <f t="shared" si="9"/>
        <v>4.17</v>
      </c>
      <c r="S310" t="s">
        <v>1635</v>
      </c>
      <c r="T310" s="58" t="s">
        <v>1636</v>
      </c>
      <c r="U310" t="s">
        <v>1392</v>
      </c>
      <c r="V310">
        <v>257</v>
      </c>
      <c r="Y310" t="str">
        <f t="shared" si="10"/>
        <v>-</v>
      </c>
    </row>
    <row r="311" spans="1:25" x14ac:dyDescent="0.25">
      <c r="A311" t="s">
        <v>1635</v>
      </c>
      <c r="B311" t="s">
        <v>1636</v>
      </c>
      <c r="C311">
        <v>2004360</v>
      </c>
      <c r="D311">
        <v>14043</v>
      </c>
      <c r="E311" t="s">
        <v>1185</v>
      </c>
      <c r="F311">
        <f t="shared" si="9"/>
        <v>0</v>
      </c>
      <c r="S311" t="s">
        <v>1635</v>
      </c>
      <c r="T311" s="58" t="s">
        <v>1636</v>
      </c>
      <c r="U311">
        <v>2004193</v>
      </c>
      <c r="V311">
        <v>217</v>
      </c>
      <c r="Y311" t="str">
        <f t="shared" si="10"/>
        <v>2004193</v>
      </c>
    </row>
    <row r="312" spans="1:25" x14ac:dyDescent="0.25">
      <c r="A312" t="s">
        <v>1635</v>
      </c>
      <c r="B312" t="s">
        <v>1636</v>
      </c>
      <c r="C312">
        <v>2004361</v>
      </c>
      <c r="D312">
        <v>2820</v>
      </c>
      <c r="E312" t="s">
        <v>1185</v>
      </c>
      <c r="F312">
        <f t="shared" si="9"/>
        <v>0</v>
      </c>
      <c r="S312" t="s">
        <v>1635</v>
      </c>
      <c r="T312" s="58" t="s">
        <v>1636</v>
      </c>
      <c r="U312">
        <v>2004201</v>
      </c>
      <c r="V312">
        <v>68</v>
      </c>
      <c r="Y312" t="str">
        <f t="shared" si="10"/>
        <v>2004201</v>
      </c>
    </row>
    <row r="313" spans="1:25" x14ac:dyDescent="0.25">
      <c r="A313" t="s">
        <v>1635</v>
      </c>
      <c r="B313" t="s">
        <v>1636</v>
      </c>
      <c r="C313">
        <v>2004362</v>
      </c>
      <c r="D313">
        <v>6644935</v>
      </c>
      <c r="E313" t="s">
        <v>1185</v>
      </c>
      <c r="F313">
        <f t="shared" si="9"/>
        <v>1.95</v>
      </c>
      <c r="S313" t="s">
        <v>1635</v>
      </c>
      <c r="T313" s="58" t="s">
        <v>1636</v>
      </c>
      <c r="U313">
        <v>2004331</v>
      </c>
      <c r="V313">
        <v>319</v>
      </c>
      <c r="W313">
        <v>2.2799999999999998</v>
      </c>
      <c r="Y313" t="str">
        <f t="shared" si="10"/>
        <v>20043312.28</v>
      </c>
    </row>
    <row r="314" spans="1:25" x14ac:dyDescent="0.25">
      <c r="A314" t="s">
        <v>1635</v>
      </c>
      <c r="B314" t="s">
        <v>1636</v>
      </c>
      <c r="C314">
        <v>2004363</v>
      </c>
      <c r="D314">
        <v>122642</v>
      </c>
      <c r="E314" t="s">
        <v>1185</v>
      </c>
      <c r="F314">
        <f t="shared" si="9"/>
        <v>0</v>
      </c>
      <c r="S314" t="s">
        <v>1635</v>
      </c>
      <c r="T314" s="58" t="s">
        <v>1636</v>
      </c>
      <c r="U314">
        <v>2004332</v>
      </c>
      <c r="V314">
        <v>179</v>
      </c>
      <c r="Y314" t="str">
        <f t="shared" si="10"/>
        <v>2004332</v>
      </c>
    </row>
    <row r="315" spans="1:25" x14ac:dyDescent="0.25">
      <c r="A315" t="s">
        <v>1635</v>
      </c>
      <c r="B315" t="s">
        <v>1636</v>
      </c>
      <c r="C315">
        <v>2004364</v>
      </c>
      <c r="D315">
        <v>10683</v>
      </c>
      <c r="E315" t="s">
        <v>1185</v>
      </c>
      <c r="F315">
        <f t="shared" si="9"/>
        <v>1.95</v>
      </c>
      <c r="S315" t="s">
        <v>1635</v>
      </c>
      <c r="T315" s="58" t="s">
        <v>1636</v>
      </c>
      <c r="U315">
        <v>2004334</v>
      </c>
      <c r="V315">
        <v>68</v>
      </c>
      <c r="W315">
        <v>5.1100000000000003</v>
      </c>
      <c r="Y315" t="str">
        <f t="shared" si="10"/>
        <v>20043345.11</v>
      </c>
    </row>
    <row r="316" spans="1:25" x14ac:dyDescent="0.25">
      <c r="A316" t="s">
        <v>1635</v>
      </c>
      <c r="B316" t="s">
        <v>1636</v>
      </c>
      <c r="C316">
        <v>2004365</v>
      </c>
      <c r="D316">
        <v>838</v>
      </c>
      <c r="E316" t="s">
        <v>1185</v>
      </c>
      <c r="F316">
        <f t="shared" si="9"/>
        <v>2.5499999999999998</v>
      </c>
      <c r="S316" t="s">
        <v>1635</v>
      </c>
      <c r="T316" s="58" t="s">
        <v>1636</v>
      </c>
      <c r="U316">
        <v>2004338</v>
      </c>
      <c r="V316">
        <v>1352</v>
      </c>
      <c r="W316">
        <v>2.4900000000000002</v>
      </c>
      <c r="Y316" t="str">
        <f t="shared" si="10"/>
        <v>20043382.49</v>
      </c>
    </row>
    <row r="317" spans="1:25" x14ac:dyDescent="0.25">
      <c r="A317" t="s">
        <v>1635</v>
      </c>
      <c r="B317" t="s">
        <v>1636</v>
      </c>
      <c r="C317">
        <v>2004366</v>
      </c>
      <c r="D317">
        <v>40</v>
      </c>
      <c r="E317" t="s">
        <v>1185</v>
      </c>
      <c r="F317">
        <f t="shared" si="9"/>
        <v>2.85</v>
      </c>
      <c r="S317" t="s">
        <v>1635</v>
      </c>
      <c r="T317" s="58" t="s">
        <v>1636</v>
      </c>
      <c r="U317">
        <v>2004340</v>
      </c>
      <c r="V317">
        <v>141</v>
      </c>
      <c r="W317">
        <v>2.64</v>
      </c>
      <c r="Y317" t="str">
        <f t="shared" si="10"/>
        <v>20043402.64</v>
      </c>
    </row>
    <row r="318" spans="1:25" x14ac:dyDescent="0.25">
      <c r="A318" t="s">
        <v>1635</v>
      </c>
      <c r="B318" t="s">
        <v>1636</v>
      </c>
      <c r="D318">
        <v>26322</v>
      </c>
      <c r="E318" t="s">
        <v>1185</v>
      </c>
      <c r="F318">
        <f t="shared" si="9"/>
        <v>0</v>
      </c>
      <c r="S318" t="s">
        <v>1635</v>
      </c>
      <c r="T318" s="58" t="s">
        <v>1636</v>
      </c>
      <c r="U318">
        <v>2004341</v>
      </c>
      <c r="V318">
        <v>113</v>
      </c>
      <c r="W318">
        <v>4.17</v>
      </c>
      <c r="Y318" t="str">
        <f t="shared" si="10"/>
        <v>20043414.17</v>
      </c>
    </row>
    <row r="319" spans="1:25" x14ac:dyDescent="0.25">
      <c r="A319" t="s">
        <v>1635</v>
      </c>
      <c r="B319" t="s">
        <v>1300</v>
      </c>
      <c r="C319" t="s">
        <v>1392</v>
      </c>
      <c r="D319">
        <v>987</v>
      </c>
      <c r="E319" t="s">
        <v>1185</v>
      </c>
      <c r="F319">
        <f t="shared" si="9"/>
        <v>0</v>
      </c>
      <c r="S319" t="s">
        <v>1635</v>
      </c>
      <c r="T319" s="58" t="s">
        <v>1636</v>
      </c>
      <c r="U319">
        <v>2004360</v>
      </c>
      <c r="V319">
        <v>14043</v>
      </c>
      <c r="Y319" t="str">
        <f t="shared" si="10"/>
        <v>2004360</v>
      </c>
    </row>
    <row r="320" spans="1:25" x14ac:dyDescent="0.25">
      <c r="A320" t="s">
        <v>1635</v>
      </c>
      <c r="B320" t="s">
        <v>1300</v>
      </c>
      <c r="C320">
        <v>2004182</v>
      </c>
      <c r="D320">
        <v>506</v>
      </c>
      <c r="E320" t="s">
        <v>1185</v>
      </c>
      <c r="F320">
        <f t="shared" si="9"/>
        <v>0</v>
      </c>
      <c r="S320" t="s">
        <v>1635</v>
      </c>
      <c r="T320" s="58" t="s">
        <v>1636</v>
      </c>
      <c r="U320">
        <v>2004361</v>
      </c>
      <c r="V320">
        <v>2820</v>
      </c>
      <c r="Y320" t="str">
        <f t="shared" si="10"/>
        <v>2004361</v>
      </c>
    </row>
    <row r="321" spans="1:25" x14ac:dyDescent="0.25">
      <c r="A321" t="s">
        <v>1635</v>
      </c>
      <c r="B321" t="s">
        <v>1300</v>
      </c>
      <c r="C321">
        <v>2004183</v>
      </c>
      <c r="D321">
        <v>211</v>
      </c>
      <c r="E321" t="s">
        <v>1185</v>
      </c>
      <c r="F321">
        <f t="shared" si="9"/>
        <v>0</v>
      </c>
      <c r="S321" t="s">
        <v>1635</v>
      </c>
      <c r="T321" s="58" t="s">
        <v>1636</v>
      </c>
      <c r="U321">
        <v>2004362</v>
      </c>
      <c r="V321">
        <v>6644935</v>
      </c>
      <c r="W321">
        <v>1.95</v>
      </c>
      <c r="Y321" t="str">
        <f t="shared" si="10"/>
        <v>20043621.95</v>
      </c>
    </row>
    <row r="322" spans="1:25" x14ac:dyDescent="0.25">
      <c r="A322" t="s">
        <v>1635</v>
      </c>
      <c r="B322" t="s">
        <v>1300</v>
      </c>
      <c r="C322">
        <v>2004185</v>
      </c>
      <c r="D322">
        <v>732</v>
      </c>
      <c r="E322" t="s">
        <v>1185</v>
      </c>
      <c r="F322">
        <f t="shared" si="9"/>
        <v>0</v>
      </c>
      <c r="S322" t="s">
        <v>1635</v>
      </c>
      <c r="T322" s="58" t="s">
        <v>1636</v>
      </c>
      <c r="U322">
        <v>2004363</v>
      </c>
      <c r="V322">
        <v>122642</v>
      </c>
      <c r="Y322" t="str">
        <f t="shared" si="10"/>
        <v>2004363</v>
      </c>
    </row>
    <row r="323" spans="1:25" x14ac:dyDescent="0.25">
      <c r="A323" t="s">
        <v>1635</v>
      </c>
      <c r="B323" t="s">
        <v>1300</v>
      </c>
      <c r="C323">
        <v>2004188</v>
      </c>
      <c r="D323">
        <v>84</v>
      </c>
      <c r="E323" t="s">
        <v>1185</v>
      </c>
      <c r="F323">
        <f t="shared" ref="F323:F386" si="11">_xlfn.XLOOKUP(C323,$AD:$AD,$AE:$AE,0)</f>
        <v>0</v>
      </c>
      <c r="S323" t="s">
        <v>1635</v>
      </c>
      <c r="T323" s="58" t="s">
        <v>1636</v>
      </c>
      <c r="U323">
        <v>2004364</v>
      </c>
      <c r="V323">
        <v>10683</v>
      </c>
      <c r="W323">
        <v>1.95</v>
      </c>
      <c r="Y323" t="str">
        <f t="shared" ref="Y323:Y386" si="12">+U323&amp;W323</f>
        <v>20043641.95</v>
      </c>
    </row>
    <row r="324" spans="1:25" x14ac:dyDescent="0.25">
      <c r="A324" t="s">
        <v>1635</v>
      </c>
      <c r="B324" t="s">
        <v>1300</v>
      </c>
      <c r="C324">
        <v>2004194</v>
      </c>
      <c r="D324">
        <v>146</v>
      </c>
      <c r="E324" t="s">
        <v>1185</v>
      </c>
      <c r="F324">
        <f t="shared" si="11"/>
        <v>0</v>
      </c>
      <c r="S324" t="s">
        <v>1635</v>
      </c>
      <c r="T324" s="58" t="s">
        <v>1636</v>
      </c>
      <c r="U324">
        <v>2004365</v>
      </c>
      <c r="V324">
        <v>838</v>
      </c>
      <c r="W324">
        <v>2.5499999999999998</v>
      </c>
      <c r="Y324" t="str">
        <f t="shared" si="12"/>
        <v>20043652.55</v>
      </c>
    </row>
    <row r="325" spans="1:25" x14ac:dyDescent="0.25">
      <c r="A325" t="s">
        <v>1635</v>
      </c>
      <c r="B325" t="s">
        <v>1300</v>
      </c>
      <c r="C325">
        <v>2004201</v>
      </c>
      <c r="D325">
        <v>58</v>
      </c>
      <c r="E325" t="s">
        <v>1185</v>
      </c>
      <c r="F325">
        <f t="shared" si="11"/>
        <v>0</v>
      </c>
      <c r="S325" t="s">
        <v>1635</v>
      </c>
      <c r="T325" s="58" t="s">
        <v>1636</v>
      </c>
      <c r="U325">
        <v>2004366</v>
      </c>
      <c r="V325">
        <v>40</v>
      </c>
      <c r="W325">
        <v>2.85</v>
      </c>
      <c r="Y325" t="str">
        <f t="shared" si="12"/>
        <v>20043662.85</v>
      </c>
    </row>
    <row r="326" spans="1:25" x14ac:dyDescent="0.25">
      <c r="A326" t="s">
        <v>1635</v>
      </c>
      <c r="B326" t="s">
        <v>1300</v>
      </c>
      <c r="C326">
        <v>2004331</v>
      </c>
      <c r="D326">
        <v>2020</v>
      </c>
      <c r="E326" t="s">
        <v>1185</v>
      </c>
      <c r="F326">
        <f t="shared" si="11"/>
        <v>2.2799999999999998</v>
      </c>
      <c r="S326" t="s">
        <v>1635</v>
      </c>
      <c r="T326" s="58" t="s">
        <v>1636</v>
      </c>
      <c r="V326">
        <v>26322</v>
      </c>
      <c r="Y326" t="str">
        <f t="shared" si="12"/>
        <v/>
      </c>
    </row>
    <row r="327" spans="1:25" x14ac:dyDescent="0.25">
      <c r="A327" t="s">
        <v>1635</v>
      </c>
      <c r="B327" t="s">
        <v>1300</v>
      </c>
      <c r="C327">
        <v>2004332</v>
      </c>
      <c r="D327">
        <v>507</v>
      </c>
      <c r="E327" t="s">
        <v>1185</v>
      </c>
      <c r="F327">
        <f t="shared" si="11"/>
        <v>0</v>
      </c>
      <c r="S327" t="s">
        <v>1635</v>
      </c>
      <c r="T327" s="58" t="s">
        <v>1300</v>
      </c>
      <c r="U327" t="s">
        <v>1392</v>
      </c>
      <c r="V327">
        <v>987</v>
      </c>
      <c r="Y327" t="str">
        <f t="shared" si="12"/>
        <v>-</v>
      </c>
    </row>
    <row r="328" spans="1:25" x14ac:dyDescent="0.25">
      <c r="A328" t="s">
        <v>1635</v>
      </c>
      <c r="B328" t="s">
        <v>1300</v>
      </c>
      <c r="C328">
        <v>2004334</v>
      </c>
      <c r="D328">
        <v>1202</v>
      </c>
      <c r="E328" t="s">
        <v>1185</v>
      </c>
      <c r="F328">
        <f t="shared" si="11"/>
        <v>5.1100000000000003</v>
      </c>
      <c r="S328" t="s">
        <v>1635</v>
      </c>
      <c r="T328" s="58" t="s">
        <v>1300</v>
      </c>
      <c r="U328">
        <v>2004182</v>
      </c>
      <c r="V328">
        <v>506</v>
      </c>
      <c r="Y328" t="str">
        <f t="shared" si="12"/>
        <v>2004182</v>
      </c>
    </row>
    <row r="329" spans="1:25" x14ac:dyDescent="0.25">
      <c r="A329" t="s">
        <v>1635</v>
      </c>
      <c r="B329" t="s">
        <v>1300</v>
      </c>
      <c r="C329">
        <v>2004336</v>
      </c>
      <c r="D329">
        <v>179</v>
      </c>
      <c r="E329" t="s">
        <v>1185</v>
      </c>
      <c r="F329">
        <f t="shared" si="11"/>
        <v>2.0299999999999998</v>
      </c>
      <c r="S329" t="s">
        <v>1635</v>
      </c>
      <c r="T329" s="58" t="s">
        <v>1300</v>
      </c>
      <c r="U329">
        <v>2004183</v>
      </c>
      <c r="V329">
        <v>211</v>
      </c>
      <c r="Y329" t="str">
        <f t="shared" si="12"/>
        <v>2004183</v>
      </c>
    </row>
    <row r="330" spans="1:25" x14ac:dyDescent="0.25">
      <c r="A330" t="s">
        <v>1635</v>
      </c>
      <c r="B330" t="s">
        <v>1300</v>
      </c>
      <c r="C330">
        <v>2004338</v>
      </c>
      <c r="D330">
        <v>4952806</v>
      </c>
      <c r="E330" t="s">
        <v>1185</v>
      </c>
      <c r="F330">
        <f t="shared" si="11"/>
        <v>2.4900000000000002</v>
      </c>
      <c r="S330" t="s">
        <v>1635</v>
      </c>
      <c r="T330" s="58" t="s">
        <v>1300</v>
      </c>
      <c r="U330">
        <v>2004185</v>
      </c>
      <c r="V330">
        <v>732</v>
      </c>
      <c r="Y330" t="str">
        <f t="shared" si="12"/>
        <v>2004185</v>
      </c>
    </row>
    <row r="331" spans="1:25" x14ac:dyDescent="0.25">
      <c r="A331" t="s">
        <v>1635</v>
      </c>
      <c r="B331" t="s">
        <v>1300</v>
      </c>
      <c r="C331">
        <v>2004339</v>
      </c>
      <c r="D331">
        <v>1795</v>
      </c>
      <c r="E331" t="s">
        <v>1185</v>
      </c>
      <c r="F331">
        <f t="shared" si="11"/>
        <v>2.5099999999999998</v>
      </c>
      <c r="S331" t="s">
        <v>1635</v>
      </c>
      <c r="T331" s="58" t="s">
        <v>1300</v>
      </c>
      <c r="U331">
        <v>2004188</v>
      </c>
      <c r="V331">
        <v>84</v>
      </c>
      <c r="Y331" t="str">
        <f t="shared" si="12"/>
        <v>2004188</v>
      </c>
    </row>
    <row r="332" spans="1:25" x14ac:dyDescent="0.25">
      <c r="A332" t="s">
        <v>1635</v>
      </c>
      <c r="B332" t="s">
        <v>1300</v>
      </c>
      <c r="C332">
        <v>2004340</v>
      </c>
      <c r="D332">
        <v>207288</v>
      </c>
      <c r="E332" t="s">
        <v>1185</v>
      </c>
      <c r="F332">
        <f t="shared" si="11"/>
        <v>2.64</v>
      </c>
      <c r="S332" t="s">
        <v>1635</v>
      </c>
      <c r="T332" s="58" t="s">
        <v>1300</v>
      </c>
      <c r="U332">
        <v>2004194</v>
      </c>
      <c r="V332">
        <v>146</v>
      </c>
      <c r="Y332" t="str">
        <f t="shared" si="12"/>
        <v>2004194</v>
      </c>
    </row>
    <row r="333" spans="1:25" x14ac:dyDescent="0.25">
      <c r="A333" t="s">
        <v>1635</v>
      </c>
      <c r="B333" t="s">
        <v>1300</v>
      </c>
      <c r="C333">
        <v>2004341</v>
      </c>
      <c r="D333">
        <v>560</v>
      </c>
      <c r="E333" t="s">
        <v>1185</v>
      </c>
      <c r="F333">
        <f t="shared" si="11"/>
        <v>4.17</v>
      </c>
      <c r="S333" t="s">
        <v>1635</v>
      </c>
      <c r="T333" s="58" t="s">
        <v>1300</v>
      </c>
      <c r="U333">
        <v>2004201</v>
      </c>
      <c r="V333">
        <v>58</v>
      </c>
      <c r="Y333" t="str">
        <f t="shared" si="12"/>
        <v>2004201</v>
      </c>
    </row>
    <row r="334" spans="1:25" x14ac:dyDescent="0.25">
      <c r="A334" t="s">
        <v>1635</v>
      </c>
      <c r="B334" t="s">
        <v>1300</v>
      </c>
      <c r="C334">
        <v>2004360</v>
      </c>
      <c r="D334">
        <v>9140</v>
      </c>
      <c r="E334" t="s">
        <v>1185</v>
      </c>
      <c r="F334">
        <f t="shared" si="11"/>
        <v>0</v>
      </c>
      <c r="S334" t="s">
        <v>1635</v>
      </c>
      <c r="T334" s="58" t="s">
        <v>1300</v>
      </c>
      <c r="U334">
        <v>2004331</v>
      </c>
      <c r="V334">
        <v>2020</v>
      </c>
      <c r="W334">
        <v>2.2799999999999998</v>
      </c>
      <c r="Y334" t="str">
        <f t="shared" si="12"/>
        <v>20043312.28</v>
      </c>
    </row>
    <row r="335" spans="1:25" x14ac:dyDescent="0.25">
      <c r="A335" t="s">
        <v>1635</v>
      </c>
      <c r="B335" t="s">
        <v>1300</v>
      </c>
      <c r="C335">
        <v>2004361</v>
      </c>
      <c r="D335">
        <v>1786</v>
      </c>
      <c r="E335" t="s">
        <v>1185</v>
      </c>
      <c r="F335">
        <f t="shared" si="11"/>
        <v>0</v>
      </c>
      <c r="S335" t="s">
        <v>1635</v>
      </c>
      <c r="T335" s="58" t="s">
        <v>1300</v>
      </c>
      <c r="U335">
        <v>2004332</v>
      </c>
      <c r="V335">
        <v>507</v>
      </c>
      <c r="Y335" t="str">
        <f t="shared" si="12"/>
        <v>2004332</v>
      </c>
    </row>
    <row r="336" spans="1:25" x14ac:dyDescent="0.25">
      <c r="A336" t="s">
        <v>1635</v>
      </c>
      <c r="B336" t="s">
        <v>1300</v>
      </c>
      <c r="C336">
        <v>2004362</v>
      </c>
      <c r="D336">
        <v>17040</v>
      </c>
      <c r="E336" t="s">
        <v>1185</v>
      </c>
      <c r="F336">
        <f t="shared" si="11"/>
        <v>1.95</v>
      </c>
      <c r="S336" t="s">
        <v>1635</v>
      </c>
      <c r="T336" s="58" t="s">
        <v>1300</v>
      </c>
      <c r="U336">
        <v>2004334</v>
      </c>
      <c r="V336">
        <v>1202</v>
      </c>
      <c r="W336">
        <v>5.1100000000000003</v>
      </c>
      <c r="Y336" t="str">
        <f t="shared" si="12"/>
        <v>20043345.11</v>
      </c>
    </row>
    <row r="337" spans="1:25" x14ac:dyDescent="0.25">
      <c r="A337" t="s">
        <v>1635</v>
      </c>
      <c r="B337" t="s">
        <v>1300</v>
      </c>
      <c r="C337">
        <v>2004363</v>
      </c>
      <c r="D337">
        <v>1783</v>
      </c>
      <c r="E337" t="s">
        <v>1185</v>
      </c>
      <c r="F337">
        <f t="shared" si="11"/>
        <v>0</v>
      </c>
      <c r="S337" t="s">
        <v>1635</v>
      </c>
      <c r="T337" s="58" t="s">
        <v>1300</v>
      </c>
      <c r="U337">
        <v>2004336</v>
      </c>
      <c r="V337">
        <v>179</v>
      </c>
      <c r="W337">
        <v>2.0299999999999998</v>
      </c>
      <c r="Y337" t="str">
        <f t="shared" si="12"/>
        <v>20043362.03</v>
      </c>
    </row>
    <row r="338" spans="1:25" x14ac:dyDescent="0.25">
      <c r="A338" t="s">
        <v>1635</v>
      </c>
      <c r="B338" t="s">
        <v>1300</v>
      </c>
      <c r="C338">
        <v>2004364</v>
      </c>
      <c r="D338">
        <v>5420678</v>
      </c>
      <c r="E338" t="s">
        <v>1185</v>
      </c>
      <c r="F338">
        <f t="shared" si="11"/>
        <v>1.95</v>
      </c>
      <c r="S338" t="s">
        <v>1635</v>
      </c>
      <c r="T338" s="58" t="s">
        <v>1300</v>
      </c>
      <c r="U338">
        <v>2004338</v>
      </c>
      <c r="V338">
        <v>4952806</v>
      </c>
      <c r="W338">
        <v>2.4900000000000002</v>
      </c>
      <c r="Y338" t="str">
        <f t="shared" si="12"/>
        <v>20043382.49</v>
      </c>
    </row>
    <row r="339" spans="1:25" x14ac:dyDescent="0.25">
      <c r="A339" t="s">
        <v>1635</v>
      </c>
      <c r="B339" t="s">
        <v>1300</v>
      </c>
      <c r="C339">
        <v>2004365</v>
      </c>
      <c r="D339">
        <v>385854</v>
      </c>
      <c r="E339" t="s">
        <v>1185</v>
      </c>
      <c r="F339">
        <f t="shared" si="11"/>
        <v>2.5499999999999998</v>
      </c>
      <c r="S339" t="s">
        <v>1635</v>
      </c>
      <c r="T339" s="58" t="s">
        <v>1300</v>
      </c>
      <c r="U339">
        <v>2004339</v>
      </c>
      <c r="V339">
        <v>1795</v>
      </c>
      <c r="W339">
        <v>2.5099999999999998</v>
      </c>
      <c r="Y339" t="str">
        <f t="shared" si="12"/>
        <v>20043392.51</v>
      </c>
    </row>
    <row r="340" spans="1:25" x14ac:dyDescent="0.25">
      <c r="A340" t="s">
        <v>1635</v>
      </c>
      <c r="B340" t="s">
        <v>1300</v>
      </c>
      <c r="C340">
        <v>2004366</v>
      </c>
      <c r="D340">
        <v>1006</v>
      </c>
      <c r="E340" t="s">
        <v>1185</v>
      </c>
      <c r="F340">
        <f t="shared" si="11"/>
        <v>2.85</v>
      </c>
      <c r="S340" t="s">
        <v>1635</v>
      </c>
      <c r="T340" s="58" t="s">
        <v>1300</v>
      </c>
      <c r="U340">
        <v>2004340</v>
      </c>
      <c r="V340">
        <v>207288</v>
      </c>
      <c r="W340">
        <v>2.64</v>
      </c>
      <c r="Y340" t="str">
        <f t="shared" si="12"/>
        <v>20043402.64</v>
      </c>
    </row>
    <row r="341" spans="1:25" x14ac:dyDescent="0.25">
      <c r="A341" t="s">
        <v>1635</v>
      </c>
      <c r="B341" t="s">
        <v>1300</v>
      </c>
      <c r="C341">
        <v>2004367</v>
      </c>
      <c r="D341">
        <v>615</v>
      </c>
      <c r="E341" t="s">
        <v>1185</v>
      </c>
      <c r="F341">
        <f t="shared" si="11"/>
        <v>8.07</v>
      </c>
      <c r="S341" t="s">
        <v>1635</v>
      </c>
      <c r="T341" s="58" t="s">
        <v>1300</v>
      </c>
      <c r="U341">
        <v>2004341</v>
      </c>
      <c r="V341">
        <v>560</v>
      </c>
      <c r="W341">
        <v>4.17</v>
      </c>
      <c r="Y341" t="str">
        <f t="shared" si="12"/>
        <v>20043414.17</v>
      </c>
    </row>
    <row r="342" spans="1:25" x14ac:dyDescent="0.25">
      <c r="A342" t="s">
        <v>1635</v>
      </c>
      <c r="B342" t="s">
        <v>1300</v>
      </c>
      <c r="D342">
        <v>23227</v>
      </c>
      <c r="E342" t="s">
        <v>1185</v>
      </c>
      <c r="F342">
        <f t="shared" si="11"/>
        <v>0</v>
      </c>
      <c r="S342" t="s">
        <v>1635</v>
      </c>
      <c r="T342" s="58" t="s">
        <v>1300</v>
      </c>
      <c r="U342">
        <v>2004360</v>
      </c>
      <c r="V342">
        <v>9140</v>
      </c>
      <c r="Y342" t="str">
        <f t="shared" si="12"/>
        <v>2004360</v>
      </c>
    </row>
    <row r="343" spans="1:25" x14ac:dyDescent="0.25">
      <c r="A343" t="s">
        <v>1635</v>
      </c>
      <c r="B343" t="s">
        <v>1084</v>
      </c>
      <c r="C343" t="s">
        <v>1392</v>
      </c>
      <c r="D343">
        <v>184</v>
      </c>
      <c r="E343" t="s">
        <v>1185</v>
      </c>
      <c r="F343">
        <f t="shared" si="11"/>
        <v>0</v>
      </c>
      <c r="S343" t="s">
        <v>1635</v>
      </c>
      <c r="T343" s="58" t="s">
        <v>1300</v>
      </c>
      <c r="U343">
        <v>2004361</v>
      </c>
      <c r="V343">
        <v>1786</v>
      </c>
      <c r="Y343" t="str">
        <f t="shared" si="12"/>
        <v>2004361</v>
      </c>
    </row>
    <row r="344" spans="1:25" x14ac:dyDescent="0.25">
      <c r="A344" t="s">
        <v>1635</v>
      </c>
      <c r="B344" t="s">
        <v>1640</v>
      </c>
      <c r="C344" t="s">
        <v>1392</v>
      </c>
      <c r="D344">
        <v>654</v>
      </c>
      <c r="E344" t="s">
        <v>1185</v>
      </c>
      <c r="F344">
        <f t="shared" si="11"/>
        <v>0</v>
      </c>
      <c r="S344" t="s">
        <v>1635</v>
      </c>
      <c r="T344" s="58" t="s">
        <v>1300</v>
      </c>
      <c r="U344">
        <v>2004362</v>
      </c>
      <c r="V344">
        <v>17040</v>
      </c>
      <c r="W344">
        <v>1.95</v>
      </c>
      <c r="Y344" t="str">
        <f t="shared" si="12"/>
        <v>20043621.95</v>
      </c>
    </row>
    <row r="345" spans="1:25" x14ac:dyDescent="0.25">
      <c r="A345" t="s">
        <v>1635</v>
      </c>
      <c r="B345" t="s">
        <v>1640</v>
      </c>
      <c r="C345">
        <v>2004182</v>
      </c>
      <c r="D345">
        <v>76</v>
      </c>
      <c r="E345" t="s">
        <v>1185</v>
      </c>
      <c r="F345">
        <f t="shared" si="11"/>
        <v>0</v>
      </c>
      <c r="S345" t="s">
        <v>1635</v>
      </c>
      <c r="T345" s="58" t="s">
        <v>1300</v>
      </c>
      <c r="U345">
        <v>2004363</v>
      </c>
      <c r="V345">
        <v>1783</v>
      </c>
      <c r="Y345" t="str">
        <f t="shared" si="12"/>
        <v>2004363</v>
      </c>
    </row>
    <row r="346" spans="1:25" x14ac:dyDescent="0.25">
      <c r="A346" t="s">
        <v>1635</v>
      </c>
      <c r="B346" t="s">
        <v>1640</v>
      </c>
      <c r="C346">
        <v>2004185</v>
      </c>
      <c r="D346">
        <v>54</v>
      </c>
      <c r="E346" t="s">
        <v>1185</v>
      </c>
      <c r="F346">
        <f t="shared" si="11"/>
        <v>0</v>
      </c>
      <c r="S346" t="s">
        <v>1635</v>
      </c>
      <c r="T346" s="58" t="s">
        <v>1300</v>
      </c>
      <c r="U346">
        <v>2004364</v>
      </c>
      <c r="V346">
        <v>5420678</v>
      </c>
      <c r="W346">
        <v>1.95</v>
      </c>
      <c r="Y346" t="str">
        <f t="shared" si="12"/>
        <v>20043641.95</v>
      </c>
    </row>
    <row r="347" spans="1:25" x14ac:dyDescent="0.25">
      <c r="A347" t="s">
        <v>1635</v>
      </c>
      <c r="B347" t="s">
        <v>1640</v>
      </c>
      <c r="C347">
        <v>2004194</v>
      </c>
      <c r="D347">
        <v>78</v>
      </c>
      <c r="E347" t="s">
        <v>1185</v>
      </c>
      <c r="F347">
        <f t="shared" si="11"/>
        <v>0</v>
      </c>
      <c r="S347" t="s">
        <v>1635</v>
      </c>
      <c r="T347" s="58" t="s">
        <v>1300</v>
      </c>
      <c r="U347">
        <v>2004365</v>
      </c>
      <c r="V347">
        <v>385854</v>
      </c>
      <c r="W347">
        <v>2.5499999999999998</v>
      </c>
      <c r="Y347" t="str">
        <f t="shared" si="12"/>
        <v>20043652.55</v>
      </c>
    </row>
    <row r="348" spans="1:25" x14ac:dyDescent="0.25">
      <c r="A348" t="s">
        <v>1635</v>
      </c>
      <c r="B348" t="s">
        <v>1640</v>
      </c>
      <c r="C348">
        <v>2004201</v>
      </c>
      <c r="D348">
        <v>39</v>
      </c>
      <c r="E348" t="s">
        <v>1185</v>
      </c>
      <c r="F348">
        <f t="shared" si="11"/>
        <v>0</v>
      </c>
      <c r="S348" t="s">
        <v>1635</v>
      </c>
      <c r="T348" s="58" t="s">
        <v>1300</v>
      </c>
      <c r="U348">
        <v>2004366</v>
      </c>
      <c r="V348">
        <v>1006</v>
      </c>
      <c r="W348">
        <v>2.85</v>
      </c>
      <c r="Y348" t="str">
        <f t="shared" si="12"/>
        <v>20043662.85</v>
      </c>
    </row>
    <row r="349" spans="1:25" x14ac:dyDescent="0.25">
      <c r="A349" t="s">
        <v>1635</v>
      </c>
      <c r="B349" t="s">
        <v>1640</v>
      </c>
      <c r="C349">
        <v>2004331</v>
      </c>
      <c r="D349">
        <v>693</v>
      </c>
      <c r="E349" t="s">
        <v>1185</v>
      </c>
      <c r="F349">
        <f t="shared" si="11"/>
        <v>2.2799999999999998</v>
      </c>
      <c r="S349" t="s">
        <v>1635</v>
      </c>
      <c r="T349" s="58" t="s">
        <v>1300</v>
      </c>
      <c r="U349">
        <v>2004367</v>
      </c>
      <c r="V349">
        <v>615</v>
      </c>
      <c r="W349">
        <v>8.07</v>
      </c>
      <c r="Y349" t="str">
        <f t="shared" si="12"/>
        <v>20043678.07</v>
      </c>
    </row>
    <row r="350" spans="1:25" x14ac:dyDescent="0.25">
      <c r="A350" t="s">
        <v>1635</v>
      </c>
      <c r="B350" t="s">
        <v>1640</v>
      </c>
      <c r="C350">
        <v>2004334</v>
      </c>
      <c r="D350">
        <v>252</v>
      </c>
      <c r="E350" t="s">
        <v>1185</v>
      </c>
      <c r="F350">
        <f t="shared" si="11"/>
        <v>5.1100000000000003</v>
      </c>
      <c r="S350" t="s">
        <v>1635</v>
      </c>
      <c r="T350" s="58" t="s">
        <v>1300</v>
      </c>
      <c r="V350">
        <v>23227</v>
      </c>
      <c r="Y350" t="str">
        <f t="shared" si="12"/>
        <v/>
      </c>
    </row>
    <row r="351" spans="1:25" x14ac:dyDescent="0.25">
      <c r="A351" t="s">
        <v>1635</v>
      </c>
      <c r="B351" t="s">
        <v>1640</v>
      </c>
      <c r="C351">
        <v>2004336</v>
      </c>
      <c r="D351">
        <v>109</v>
      </c>
      <c r="E351" t="s">
        <v>1185</v>
      </c>
      <c r="F351">
        <f t="shared" si="11"/>
        <v>2.0299999999999998</v>
      </c>
      <c r="S351" t="s">
        <v>1635</v>
      </c>
      <c r="T351" s="58" t="s">
        <v>1084</v>
      </c>
      <c r="U351" t="s">
        <v>1392</v>
      </c>
      <c r="V351">
        <v>184</v>
      </c>
      <c r="Y351" t="str">
        <f t="shared" si="12"/>
        <v>-</v>
      </c>
    </row>
    <row r="352" spans="1:25" x14ac:dyDescent="0.25">
      <c r="A352" t="s">
        <v>1635</v>
      </c>
      <c r="B352" t="s">
        <v>1640</v>
      </c>
      <c r="C352">
        <v>2004338</v>
      </c>
      <c r="D352">
        <v>163</v>
      </c>
      <c r="E352" t="s">
        <v>1185</v>
      </c>
      <c r="F352">
        <f t="shared" si="11"/>
        <v>2.4900000000000002</v>
      </c>
      <c r="S352" t="s">
        <v>1635</v>
      </c>
      <c r="T352" s="58" t="s">
        <v>1640</v>
      </c>
      <c r="U352" t="s">
        <v>1392</v>
      </c>
      <c r="V352">
        <v>654</v>
      </c>
      <c r="Y352" t="str">
        <f t="shared" si="12"/>
        <v>-</v>
      </c>
    </row>
    <row r="353" spans="1:25" x14ac:dyDescent="0.25">
      <c r="A353" t="s">
        <v>1635</v>
      </c>
      <c r="B353" t="s">
        <v>1640</v>
      </c>
      <c r="C353">
        <v>2004360</v>
      </c>
      <c r="D353">
        <v>2347743</v>
      </c>
      <c r="E353" t="s">
        <v>1185</v>
      </c>
      <c r="F353">
        <f t="shared" si="11"/>
        <v>0</v>
      </c>
      <c r="S353" t="s">
        <v>1635</v>
      </c>
      <c r="T353" s="58" t="s">
        <v>1640</v>
      </c>
      <c r="U353">
        <v>2004182</v>
      </c>
      <c r="V353">
        <v>76</v>
      </c>
      <c r="Y353" t="str">
        <f t="shared" si="12"/>
        <v>2004182</v>
      </c>
    </row>
    <row r="354" spans="1:25" x14ac:dyDescent="0.25">
      <c r="A354" t="s">
        <v>1635</v>
      </c>
      <c r="B354" t="s">
        <v>1640</v>
      </c>
      <c r="C354">
        <v>2004361</v>
      </c>
      <c r="D354">
        <v>3710</v>
      </c>
      <c r="E354" t="s">
        <v>1185</v>
      </c>
      <c r="F354">
        <f t="shared" si="11"/>
        <v>0</v>
      </c>
      <c r="S354" t="s">
        <v>1635</v>
      </c>
      <c r="T354" s="58" t="s">
        <v>1640</v>
      </c>
      <c r="U354">
        <v>2004185</v>
      </c>
      <c r="V354">
        <v>54</v>
      </c>
      <c r="Y354" t="str">
        <f t="shared" si="12"/>
        <v>2004185</v>
      </c>
    </row>
    <row r="355" spans="1:25" x14ac:dyDescent="0.25">
      <c r="A355" t="s">
        <v>1635</v>
      </c>
      <c r="B355" t="s">
        <v>1640</v>
      </c>
      <c r="C355">
        <v>2004362</v>
      </c>
      <c r="D355">
        <v>5455</v>
      </c>
      <c r="E355" t="s">
        <v>1185</v>
      </c>
      <c r="F355">
        <f t="shared" si="11"/>
        <v>1.95</v>
      </c>
      <c r="S355" t="s">
        <v>1635</v>
      </c>
      <c r="T355" s="58" t="s">
        <v>1640</v>
      </c>
      <c r="U355">
        <v>2004194</v>
      </c>
      <c r="V355">
        <v>78</v>
      </c>
      <c r="Y355" t="str">
        <f t="shared" si="12"/>
        <v>2004194</v>
      </c>
    </row>
    <row r="356" spans="1:25" x14ac:dyDescent="0.25">
      <c r="A356" t="s">
        <v>1635</v>
      </c>
      <c r="B356" t="s">
        <v>1640</v>
      </c>
      <c r="C356">
        <v>2004363</v>
      </c>
      <c r="D356">
        <v>518</v>
      </c>
      <c r="E356" t="s">
        <v>1185</v>
      </c>
      <c r="F356">
        <f t="shared" si="11"/>
        <v>0</v>
      </c>
      <c r="S356" t="s">
        <v>1635</v>
      </c>
      <c r="T356" s="58" t="s">
        <v>1640</v>
      </c>
      <c r="U356">
        <v>2004201</v>
      </c>
      <c r="V356">
        <v>39</v>
      </c>
      <c r="Y356" t="str">
        <f t="shared" si="12"/>
        <v>2004201</v>
      </c>
    </row>
    <row r="357" spans="1:25" x14ac:dyDescent="0.25">
      <c r="A357" t="s">
        <v>1635</v>
      </c>
      <c r="B357" t="s">
        <v>1640</v>
      </c>
      <c r="C357">
        <v>2004364</v>
      </c>
      <c r="D357">
        <v>2642</v>
      </c>
      <c r="E357" t="s">
        <v>1185</v>
      </c>
      <c r="F357">
        <f t="shared" si="11"/>
        <v>1.95</v>
      </c>
      <c r="S357" t="s">
        <v>1635</v>
      </c>
      <c r="T357" s="58" t="s">
        <v>1640</v>
      </c>
      <c r="U357">
        <v>2004331</v>
      </c>
      <c r="V357">
        <v>693</v>
      </c>
      <c r="W357">
        <v>2.2799999999999998</v>
      </c>
      <c r="Y357" t="str">
        <f t="shared" si="12"/>
        <v>20043312.28</v>
      </c>
    </row>
    <row r="358" spans="1:25" x14ac:dyDescent="0.25">
      <c r="A358" t="s">
        <v>1635</v>
      </c>
      <c r="B358" t="s">
        <v>1640</v>
      </c>
      <c r="C358">
        <v>2004365</v>
      </c>
      <c r="D358">
        <v>155</v>
      </c>
      <c r="E358" t="s">
        <v>1185</v>
      </c>
      <c r="F358">
        <f t="shared" si="11"/>
        <v>2.5499999999999998</v>
      </c>
      <c r="S358" t="s">
        <v>1635</v>
      </c>
      <c r="T358" s="58" t="s">
        <v>1640</v>
      </c>
      <c r="U358">
        <v>2004334</v>
      </c>
      <c r="V358">
        <v>252</v>
      </c>
      <c r="W358">
        <v>5.1100000000000003</v>
      </c>
      <c r="Y358" t="str">
        <f t="shared" si="12"/>
        <v>20043345.11</v>
      </c>
    </row>
    <row r="359" spans="1:25" x14ac:dyDescent="0.25">
      <c r="A359" t="s">
        <v>1635</v>
      </c>
      <c r="B359" t="s">
        <v>1640</v>
      </c>
      <c r="C359">
        <v>2004366</v>
      </c>
      <c r="D359">
        <v>102</v>
      </c>
      <c r="E359" t="s">
        <v>1185</v>
      </c>
      <c r="F359">
        <f t="shared" si="11"/>
        <v>2.85</v>
      </c>
      <c r="S359" t="s">
        <v>1635</v>
      </c>
      <c r="T359" s="58" t="s">
        <v>1640</v>
      </c>
      <c r="U359">
        <v>2004336</v>
      </c>
      <c r="V359">
        <v>109</v>
      </c>
      <c r="W359">
        <v>2.0299999999999998</v>
      </c>
      <c r="Y359" t="str">
        <f t="shared" si="12"/>
        <v>20043362.03</v>
      </c>
    </row>
    <row r="360" spans="1:25" x14ac:dyDescent="0.25">
      <c r="A360" t="s">
        <v>1635</v>
      </c>
      <c r="B360" t="s">
        <v>1640</v>
      </c>
      <c r="C360">
        <v>2004367</v>
      </c>
      <c r="D360">
        <v>205</v>
      </c>
      <c r="E360" t="s">
        <v>1185</v>
      </c>
      <c r="F360">
        <f t="shared" si="11"/>
        <v>8.07</v>
      </c>
      <c r="S360" t="s">
        <v>1635</v>
      </c>
      <c r="T360" s="58" t="s">
        <v>1640</v>
      </c>
      <c r="U360">
        <v>2004338</v>
      </c>
      <c r="V360">
        <v>163</v>
      </c>
      <c r="W360">
        <v>2.4900000000000002</v>
      </c>
      <c r="Y360" t="str">
        <f t="shared" si="12"/>
        <v>20043382.49</v>
      </c>
    </row>
    <row r="361" spans="1:25" x14ac:dyDescent="0.25">
      <c r="A361" t="s">
        <v>1635</v>
      </c>
      <c r="B361" t="s">
        <v>1640</v>
      </c>
      <c r="D361">
        <v>2582</v>
      </c>
      <c r="E361" t="s">
        <v>1185</v>
      </c>
      <c r="F361">
        <f t="shared" si="11"/>
        <v>0</v>
      </c>
      <c r="S361" t="s">
        <v>1635</v>
      </c>
      <c r="T361" s="58" t="s">
        <v>1640</v>
      </c>
      <c r="U361">
        <v>2004360</v>
      </c>
      <c r="V361">
        <v>2347743</v>
      </c>
      <c r="Y361" t="str">
        <f t="shared" si="12"/>
        <v>2004360</v>
      </c>
    </row>
    <row r="362" spans="1:25" x14ac:dyDescent="0.25">
      <c r="A362" t="s">
        <v>1635</v>
      </c>
      <c r="B362" t="s">
        <v>1299</v>
      </c>
      <c r="C362">
        <v>2004183</v>
      </c>
      <c r="D362">
        <v>43</v>
      </c>
      <c r="E362" t="s">
        <v>1185</v>
      </c>
      <c r="F362">
        <f t="shared" si="11"/>
        <v>0</v>
      </c>
      <c r="S362" t="s">
        <v>1635</v>
      </c>
      <c r="T362" s="58" t="s">
        <v>1640</v>
      </c>
      <c r="U362">
        <v>2004361</v>
      </c>
      <c r="V362">
        <v>3710</v>
      </c>
      <c r="Y362" t="str">
        <f t="shared" si="12"/>
        <v>2004361</v>
      </c>
    </row>
    <row r="363" spans="1:25" x14ac:dyDescent="0.25">
      <c r="A363" t="s">
        <v>1635</v>
      </c>
      <c r="B363" t="s">
        <v>1299</v>
      </c>
      <c r="C363">
        <v>2004200</v>
      </c>
      <c r="D363">
        <v>49</v>
      </c>
      <c r="E363" t="s">
        <v>1185</v>
      </c>
      <c r="F363">
        <f t="shared" si="11"/>
        <v>0</v>
      </c>
      <c r="S363" t="s">
        <v>1635</v>
      </c>
      <c r="T363" s="58" t="s">
        <v>1640</v>
      </c>
      <c r="U363">
        <v>2004362</v>
      </c>
      <c r="V363">
        <v>5455</v>
      </c>
      <c r="W363">
        <v>1.95</v>
      </c>
      <c r="Y363" t="str">
        <f t="shared" si="12"/>
        <v>20043621.95</v>
      </c>
    </row>
    <row r="364" spans="1:25" x14ac:dyDescent="0.25">
      <c r="A364" t="s">
        <v>1635</v>
      </c>
      <c r="B364" t="s">
        <v>1299</v>
      </c>
      <c r="C364">
        <v>2004201</v>
      </c>
      <c r="D364">
        <v>64</v>
      </c>
      <c r="E364" t="s">
        <v>1185</v>
      </c>
      <c r="F364">
        <f t="shared" si="11"/>
        <v>0</v>
      </c>
      <c r="S364" t="s">
        <v>1635</v>
      </c>
      <c r="T364" s="58" t="s">
        <v>1640</v>
      </c>
      <c r="U364">
        <v>2004363</v>
      </c>
      <c r="V364">
        <v>518</v>
      </c>
      <c r="Y364" t="str">
        <f t="shared" si="12"/>
        <v>2004363</v>
      </c>
    </row>
    <row r="365" spans="1:25" x14ac:dyDescent="0.25">
      <c r="A365" t="s">
        <v>1635</v>
      </c>
      <c r="B365" t="s">
        <v>1299</v>
      </c>
      <c r="C365">
        <v>2004332</v>
      </c>
      <c r="D365">
        <v>46</v>
      </c>
      <c r="E365" t="s">
        <v>1185</v>
      </c>
      <c r="F365">
        <f t="shared" si="11"/>
        <v>0</v>
      </c>
      <c r="S365" t="s">
        <v>1635</v>
      </c>
      <c r="T365" s="58" t="s">
        <v>1640</v>
      </c>
      <c r="U365">
        <v>2004364</v>
      </c>
      <c r="V365">
        <v>2642</v>
      </c>
      <c r="W365">
        <v>1.95</v>
      </c>
      <c r="Y365" t="str">
        <f t="shared" si="12"/>
        <v>20043641.95</v>
      </c>
    </row>
    <row r="366" spans="1:25" x14ac:dyDescent="0.25">
      <c r="A366" t="s">
        <v>1635</v>
      </c>
      <c r="B366" t="s">
        <v>1299</v>
      </c>
      <c r="C366">
        <v>2004338</v>
      </c>
      <c r="D366">
        <v>637</v>
      </c>
      <c r="E366" t="s">
        <v>1185</v>
      </c>
      <c r="F366">
        <f t="shared" si="11"/>
        <v>2.4900000000000002</v>
      </c>
      <c r="S366" t="s">
        <v>1635</v>
      </c>
      <c r="T366" s="58" t="s">
        <v>1640</v>
      </c>
      <c r="U366">
        <v>2004365</v>
      </c>
      <c r="V366">
        <v>155</v>
      </c>
      <c r="W366">
        <v>2.5499999999999998</v>
      </c>
      <c r="Y366" t="str">
        <f t="shared" si="12"/>
        <v>20043652.55</v>
      </c>
    </row>
    <row r="367" spans="1:25" x14ac:dyDescent="0.25">
      <c r="A367" t="s">
        <v>1635</v>
      </c>
      <c r="B367" t="s">
        <v>1299</v>
      </c>
      <c r="C367">
        <v>2004339</v>
      </c>
      <c r="D367">
        <v>219285</v>
      </c>
      <c r="E367" t="s">
        <v>1185</v>
      </c>
      <c r="F367">
        <f t="shared" si="11"/>
        <v>2.5099999999999998</v>
      </c>
      <c r="S367" t="s">
        <v>1635</v>
      </c>
      <c r="T367" s="58" t="s">
        <v>1640</v>
      </c>
      <c r="U367">
        <v>2004366</v>
      </c>
      <c r="V367">
        <v>102</v>
      </c>
      <c r="W367">
        <v>2.85</v>
      </c>
      <c r="Y367" t="str">
        <f t="shared" si="12"/>
        <v>20043662.85</v>
      </c>
    </row>
    <row r="368" spans="1:25" x14ac:dyDescent="0.25">
      <c r="A368" t="s">
        <v>1635</v>
      </c>
      <c r="B368" t="s">
        <v>1299</v>
      </c>
      <c r="C368">
        <v>2004340</v>
      </c>
      <c r="D368">
        <v>200</v>
      </c>
      <c r="E368" t="s">
        <v>1185</v>
      </c>
      <c r="F368">
        <f t="shared" si="11"/>
        <v>2.64</v>
      </c>
      <c r="S368" t="s">
        <v>1635</v>
      </c>
      <c r="T368" s="58" t="s">
        <v>1640</v>
      </c>
      <c r="U368">
        <v>2004367</v>
      </c>
      <c r="V368">
        <v>205</v>
      </c>
      <c r="W368">
        <v>8.07</v>
      </c>
      <c r="Y368" t="str">
        <f t="shared" si="12"/>
        <v>20043678.07</v>
      </c>
    </row>
    <row r="369" spans="1:25" x14ac:dyDescent="0.25">
      <c r="A369" t="s">
        <v>1635</v>
      </c>
      <c r="B369" t="s">
        <v>1299</v>
      </c>
      <c r="C369">
        <v>2004341</v>
      </c>
      <c r="D369">
        <v>51985</v>
      </c>
      <c r="E369" t="s">
        <v>1185</v>
      </c>
      <c r="F369">
        <f t="shared" si="11"/>
        <v>4.17</v>
      </c>
      <c r="S369" t="s">
        <v>1635</v>
      </c>
      <c r="T369" s="58" t="s">
        <v>1640</v>
      </c>
      <c r="V369">
        <v>2582</v>
      </c>
      <c r="Y369" t="str">
        <f t="shared" si="12"/>
        <v/>
      </c>
    </row>
    <row r="370" spans="1:25" x14ac:dyDescent="0.25">
      <c r="A370" t="s">
        <v>1635</v>
      </c>
      <c r="B370" t="s">
        <v>1299</v>
      </c>
      <c r="C370">
        <v>2004360</v>
      </c>
      <c r="D370">
        <v>246</v>
      </c>
      <c r="E370" t="s">
        <v>1185</v>
      </c>
      <c r="F370">
        <f t="shared" si="11"/>
        <v>0</v>
      </c>
      <c r="S370" t="s">
        <v>1635</v>
      </c>
      <c r="T370" s="58" t="s">
        <v>1299</v>
      </c>
      <c r="U370">
        <v>2004183</v>
      </c>
      <c r="V370">
        <v>43</v>
      </c>
      <c r="Y370" t="str">
        <f t="shared" si="12"/>
        <v>2004183</v>
      </c>
    </row>
    <row r="371" spans="1:25" x14ac:dyDescent="0.25">
      <c r="A371" t="s">
        <v>1635</v>
      </c>
      <c r="B371" t="s">
        <v>1299</v>
      </c>
      <c r="C371">
        <v>2004361</v>
      </c>
      <c r="D371">
        <v>157</v>
      </c>
      <c r="E371" t="s">
        <v>1185</v>
      </c>
      <c r="F371">
        <f t="shared" si="11"/>
        <v>0</v>
      </c>
      <c r="S371" t="s">
        <v>1635</v>
      </c>
      <c r="T371" s="58" t="s">
        <v>1299</v>
      </c>
      <c r="U371">
        <v>2004200</v>
      </c>
      <c r="V371">
        <v>49</v>
      </c>
      <c r="Y371" t="str">
        <f t="shared" si="12"/>
        <v>2004200</v>
      </c>
    </row>
    <row r="372" spans="1:25" x14ac:dyDescent="0.25">
      <c r="A372" t="s">
        <v>1635</v>
      </c>
      <c r="B372" t="s">
        <v>1299</v>
      </c>
      <c r="C372">
        <v>2004362</v>
      </c>
      <c r="D372">
        <v>296</v>
      </c>
      <c r="E372" t="s">
        <v>1185</v>
      </c>
      <c r="F372">
        <f t="shared" si="11"/>
        <v>1.95</v>
      </c>
      <c r="S372" t="s">
        <v>1635</v>
      </c>
      <c r="T372" s="58" t="s">
        <v>1299</v>
      </c>
      <c r="U372">
        <v>2004201</v>
      </c>
      <c r="V372">
        <v>64</v>
      </c>
      <c r="Y372" t="str">
        <f t="shared" si="12"/>
        <v>2004201</v>
      </c>
    </row>
    <row r="373" spans="1:25" x14ac:dyDescent="0.25">
      <c r="A373" t="s">
        <v>1635</v>
      </c>
      <c r="B373" t="s">
        <v>1299</v>
      </c>
      <c r="C373">
        <v>2004363</v>
      </c>
      <c r="D373">
        <v>95</v>
      </c>
      <c r="E373" t="s">
        <v>1185</v>
      </c>
      <c r="F373">
        <f t="shared" si="11"/>
        <v>0</v>
      </c>
      <c r="S373" t="s">
        <v>1635</v>
      </c>
      <c r="T373" s="58" t="s">
        <v>1299</v>
      </c>
      <c r="U373">
        <v>2004332</v>
      </c>
      <c r="V373">
        <v>46</v>
      </c>
      <c r="Y373" t="str">
        <f t="shared" si="12"/>
        <v>2004332</v>
      </c>
    </row>
    <row r="374" spans="1:25" x14ac:dyDescent="0.25">
      <c r="A374" t="s">
        <v>1635</v>
      </c>
      <c r="B374" t="s">
        <v>1299</v>
      </c>
      <c r="C374">
        <v>2004364</v>
      </c>
      <c r="D374">
        <v>608</v>
      </c>
      <c r="E374" t="s">
        <v>1185</v>
      </c>
      <c r="F374">
        <f t="shared" si="11"/>
        <v>1.95</v>
      </c>
      <c r="S374" t="s">
        <v>1635</v>
      </c>
      <c r="T374" s="58" t="s">
        <v>1299</v>
      </c>
      <c r="U374">
        <v>2004338</v>
      </c>
      <c r="V374">
        <v>637</v>
      </c>
      <c r="W374">
        <v>2.4900000000000002</v>
      </c>
      <c r="Y374" t="str">
        <f t="shared" si="12"/>
        <v>20043382.49</v>
      </c>
    </row>
    <row r="375" spans="1:25" x14ac:dyDescent="0.25">
      <c r="A375" t="s">
        <v>1635</v>
      </c>
      <c r="B375" t="s">
        <v>1299</v>
      </c>
      <c r="C375">
        <v>2004365</v>
      </c>
      <c r="D375">
        <v>598</v>
      </c>
      <c r="E375" t="s">
        <v>1185</v>
      </c>
      <c r="F375">
        <f t="shared" si="11"/>
        <v>2.5499999999999998</v>
      </c>
      <c r="S375" t="s">
        <v>1635</v>
      </c>
      <c r="T375" s="58" t="s">
        <v>1299</v>
      </c>
      <c r="U375">
        <v>2004339</v>
      </c>
      <c r="V375">
        <v>219285</v>
      </c>
      <c r="W375">
        <v>2.5099999999999998</v>
      </c>
      <c r="Y375" t="str">
        <f t="shared" si="12"/>
        <v>20043392.51</v>
      </c>
    </row>
    <row r="376" spans="1:25" x14ac:dyDescent="0.25">
      <c r="A376" t="s">
        <v>1635</v>
      </c>
      <c r="B376" t="s">
        <v>1299</v>
      </c>
      <c r="C376">
        <v>2004366</v>
      </c>
      <c r="D376">
        <v>209246</v>
      </c>
      <c r="E376" t="s">
        <v>1185</v>
      </c>
      <c r="F376">
        <f t="shared" si="11"/>
        <v>2.85</v>
      </c>
      <c r="S376" t="s">
        <v>1635</v>
      </c>
      <c r="T376" s="58" t="s">
        <v>1299</v>
      </c>
      <c r="U376">
        <v>2004340</v>
      </c>
      <c r="V376">
        <v>200</v>
      </c>
      <c r="W376">
        <v>2.64</v>
      </c>
      <c r="Y376" t="str">
        <f t="shared" si="12"/>
        <v>20043402.64</v>
      </c>
    </row>
    <row r="377" spans="1:25" x14ac:dyDescent="0.25">
      <c r="A377" t="s">
        <v>1635</v>
      </c>
      <c r="B377" t="s">
        <v>1299</v>
      </c>
      <c r="C377">
        <v>2004367</v>
      </c>
      <c r="D377">
        <v>152335</v>
      </c>
      <c r="E377" t="s">
        <v>1185</v>
      </c>
      <c r="F377">
        <f t="shared" si="11"/>
        <v>8.07</v>
      </c>
      <c r="S377" t="s">
        <v>1635</v>
      </c>
      <c r="T377" s="58" t="s">
        <v>1299</v>
      </c>
      <c r="U377">
        <v>2004341</v>
      </c>
      <c r="V377">
        <v>51985</v>
      </c>
      <c r="W377">
        <v>4.17</v>
      </c>
      <c r="Y377" t="str">
        <f t="shared" si="12"/>
        <v>20043414.17</v>
      </c>
    </row>
    <row r="378" spans="1:25" x14ac:dyDescent="0.25">
      <c r="A378" t="s">
        <v>1635</v>
      </c>
      <c r="B378" t="s">
        <v>1299</v>
      </c>
      <c r="D378">
        <v>351</v>
      </c>
      <c r="E378" t="s">
        <v>1185</v>
      </c>
      <c r="F378">
        <f t="shared" si="11"/>
        <v>0</v>
      </c>
      <c r="S378" t="s">
        <v>1635</v>
      </c>
      <c r="T378" s="58" t="s">
        <v>1299</v>
      </c>
      <c r="U378">
        <v>2004360</v>
      </c>
      <c r="V378">
        <v>246</v>
      </c>
      <c r="Y378" t="str">
        <f t="shared" si="12"/>
        <v>2004360</v>
      </c>
    </row>
    <row r="379" spans="1:25" x14ac:dyDescent="0.25">
      <c r="A379" t="s">
        <v>1637</v>
      </c>
      <c r="B379" t="s">
        <v>1301</v>
      </c>
      <c r="C379" t="s">
        <v>1392</v>
      </c>
      <c r="D379">
        <v>268</v>
      </c>
      <c r="E379" t="s">
        <v>1185</v>
      </c>
      <c r="F379">
        <f t="shared" si="11"/>
        <v>0</v>
      </c>
      <c r="S379" t="s">
        <v>1635</v>
      </c>
      <c r="T379" s="58" t="s">
        <v>1299</v>
      </c>
      <c r="U379">
        <v>2004361</v>
      </c>
      <c r="V379">
        <v>157</v>
      </c>
      <c r="Y379" t="str">
        <f t="shared" si="12"/>
        <v>2004361</v>
      </c>
    </row>
    <row r="380" spans="1:25" x14ac:dyDescent="0.25">
      <c r="A380" t="s">
        <v>1637</v>
      </c>
      <c r="B380" t="s">
        <v>1301</v>
      </c>
      <c r="C380">
        <v>2004182</v>
      </c>
      <c r="D380">
        <v>1862</v>
      </c>
      <c r="E380" t="s">
        <v>1185</v>
      </c>
      <c r="F380">
        <f t="shared" si="11"/>
        <v>0</v>
      </c>
      <c r="S380" t="s">
        <v>1635</v>
      </c>
      <c r="T380" s="58" t="s">
        <v>1299</v>
      </c>
      <c r="U380">
        <v>2004362</v>
      </c>
      <c r="V380">
        <v>296</v>
      </c>
      <c r="W380">
        <v>1.95</v>
      </c>
      <c r="Y380" t="str">
        <f t="shared" si="12"/>
        <v>20043621.95</v>
      </c>
    </row>
    <row r="381" spans="1:25" x14ac:dyDescent="0.25">
      <c r="A381" t="s">
        <v>1637</v>
      </c>
      <c r="B381" t="s">
        <v>1301</v>
      </c>
      <c r="C381">
        <v>2004183</v>
      </c>
      <c r="D381">
        <v>1084</v>
      </c>
      <c r="E381" t="s">
        <v>1185</v>
      </c>
      <c r="F381">
        <f t="shared" si="11"/>
        <v>0</v>
      </c>
      <c r="S381" t="s">
        <v>1635</v>
      </c>
      <c r="T381" s="58" t="s">
        <v>1299</v>
      </c>
      <c r="U381">
        <v>2004363</v>
      </c>
      <c r="V381">
        <v>95</v>
      </c>
      <c r="Y381" t="str">
        <f t="shared" si="12"/>
        <v>2004363</v>
      </c>
    </row>
    <row r="382" spans="1:25" x14ac:dyDescent="0.25">
      <c r="A382" t="s">
        <v>1637</v>
      </c>
      <c r="B382" t="s">
        <v>1301</v>
      </c>
      <c r="C382">
        <v>2004185</v>
      </c>
      <c r="D382">
        <v>1100</v>
      </c>
      <c r="E382" t="s">
        <v>1185</v>
      </c>
      <c r="F382">
        <f t="shared" si="11"/>
        <v>0</v>
      </c>
      <c r="S382" t="s">
        <v>1635</v>
      </c>
      <c r="T382" s="58" t="s">
        <v>1299</v>
      </c>
      <c r="U382">
        <v>2004364</v>
      </c>
      <c r="V382">
        <v>608</v>
      </c>
      <c r="W382">
        <v>1.95</v>
      </c>
      <c r="Y382" t="str">
        <f t="shared" si="12"/>
        <v>20043641.95</v>
      </c>
    </row>
    <row r="383" spans="1:25" x14ac:dyDescent="0.25">
      <c r="A383" t="s">
        <v>1637</v>
      </c>
      <c r="B383" t="s">
        <v>1301</v>
      </c>
      <c r="C383">
        <v>2004188</v>
      </c>
      <c r="D383">
        <v>63718</v>
      </c>
      <c r="E383" t="s">
        <v>1185</v>
      </c>
      <c r="F383">
        <f t="shared" si="11"/>
        <v>0</v>
      </c>
      <c r="S383" t="s">
        <v>1635</v>
      </c>
      <c r="T383" s="58" t="s">
        <v>1299</v>
      </c>
      <c r="U383">
        <v>2004365</v>
      </c>
      <c r="V383">
        <v>598</v>
      </c>
      <c r="W383">
        <v>2.5499999999999998</v>
      </c>
      <c r="Y383" t="str">
        <f t="shared" si="12"/>
        <v>20043652.55</v>
      </c>
    </row>
    <row r="384" spans="1:25" x14ac:dyDescent="0.25">
      <c r="A384" t="s">
        <v>1637</v>
      </c>
      <c r="B384" t="s">
        <v>1301</v>
      </c>
      <c r="C384">
        <v>2004191</v>
      </c>
      <c r="D384">
        <v>180</v>
      </c>
      <c r="E384" t="s">
        <v>1185</v>
      </c>
      <c r="F384">
        <f t="shared" si="11"/>
        <v>0</v>
      </c>
      <c r="S384" t="s">
        <v>1635</v>
      </c>
      <c r="T384" s="58" t="s">
        <v>1299</v>
      </c>
      <c r="U384">
        <v>2004366</v>
      </c>
      <c r="V384">
        <v>209246</v>
      </c>
      <c r="W384">
        <v>2.85</v>
      </c>
      <c r="Y384" t="str">
        <f t="shared" si="12"/>
        <v>20043662.85</v>
      </c>
    </row>
    <row r="385" spans="1:25" x14ac:dyDescent="0.25">
      <c r="A385" t="s">
        <v>1637</v>
      </c>
      <c r="B385" t="s">
        <v>1301</v>
      </c>
      <c r="C385">
        <v>2004193</v>
      </c>
      <c r="D385">
        <v>120</v>
      </c>
      <c r="E385" t="s">
        <v>1185</v>
      </c>
      <c r="F385">
        <f t="shared" si="11"/>
        <v>0</v>
      </c>
      <c r="S385" t="s">
        <v>1635</v>
      </c>
      <c r="T385" s="58" t="s">
        <v>1299</v>
      </c>
      <c r="U385">
        <v>2004367</v>
      </c>
      <c r="V385">
        <v>152335</v>
      </c>
      <c r="W385">
        <v>8.07</v>
      </c>
      <c r="Y385" t="str">
        <f t="shared" si="12"/>
        <v>20043678.07</v>
      </c>
    </row>
    <row r="386" spans="1:25" x14ac:dyDescent="0.25">
      <c r="A386" t="s">
        <v>1637</v>
      </c>
      <c r="B386" t="s">
        <v>1301</v>
      </c>
      <c r="C386">
        <v>2004194</v>
      </c>
      <c r="D386">
        <v>847</v>
      </c>
      <c r="E386" t="s">
        <v>1185</v>
      </c>
      <c r="F386">
        <f t="shared" si="11"/>
        <v>0</v>
      </c>
      <c r="S386" t="s">
        <v>1635</v>
      </c>
      <c r="T386" s="58" t="s">
        <v>1299</v>
      </c>
      <c r="V386">
        <v>351</v>
      </c>
      <c r="Y386" t="str">
        <f t="shared" si="12"/>
        <v/>
      </c>
    </row>
    <row r="387" spans="1:25" x14ac:dyDescent="0.25">
      <c r="A387" t="s">
        <v>1637</v>
      </c>
      <c r="B387" t="s">
        <v>1301</v>
      </c>
      <c r="C387">
        <v>2004331</v>
      </c>
      <c r="D387">
        <v>319</v>
      </c>
      <c r="E387" t="s">
        <v>1185</v>
      </c>
      <c r="F387">
        <f t="shared" ref="F387:F450" si="13">_xlfn.XLOOKUP(C387,$AD:$AD,$AE:$AE,0)</f>
        <v>2.2799999999999998</v>
      </c>
      <c r="T387" s="58"/>
      <c r="Y387" t="str">
        <f t="shared" ref="Y387:Y450" si="14">+U387&amp;W387</f>
        <v/>
      </c>
    </row>
    <row r="388" spans="1:25" x14ac:dyDescent="0.25">
      <c r="A388" t="s">
        <v>1637</v>
      </c>
      <c r="B388" t="s">
        <v>1301</v>
      </c>
      <c r="C388">
        <v>2004334</v>
      </c>
      <c r="D388">
        <v>2228</v>
      </c>
      <c r="E388" t="s">
        <v>1185</v>
      </c>
      <c r="F388">
        <f t="shared" si="13"/>
        <v>5.1100000000000003</v>
      </c>
      <c r="S388" t="s">
        <v>1637</v>
      </c>
      <c r="T388" s="58" t="s">
        <v>1301</v>
      </c>
      <c r="U388" t="s">
        <v>1392</v>
      </c>
      <c r="V388">
        <v>268</v>
      </c>
      <c r="Y388" t="str">
        <f t="shared" si="14"/>
        <v>-</v>
      </c>
    </row>
    <row r="389" spans="1:25" x14ac:dyDescent="0.25">
      <c r="A389" t="s">
        <v>1637</v>
      </c>
      <c r="B389" t="s">
        <v>1301</v>
      </c>
      <c r="C389">
        <v>2004338</v>
      </c>
      <c r="D389">
        <v>292</v>
      </c>
      <c r="E389" t="s">
        <v>1185</v>
      </c>
      <c r="F389">
        <f t="shared" si="13"/>
        <v>2.4900000000000002</v>
      </c>
      <c r="S389" t="s">
        <v>1637</v>
      </c>
      <c r="T389" s="58" t="s">
        <v>1301</v>
      </c>
      <c r="U389">
        <v>2004182</v>
      </c>
      <c r="V389">
        <v>1862</v>
      </c>
      <c r="Y389" t="str">
        <f t="shared" si="14"/>
        <v>2004182</v>
      </c>
    </row>
    <row r="390" spans="1:25" x14ac:dyDescent="0.25">
      <c r="A390" t="s">
        <v>1637</v>
      </c>
      <c r="B390" t="s">
        <v>1301</v>
      </c>
      <c r="C390">
        <v>2004364</v>
      </c>
      <c r="D390">
        <v>90</v>
      </c>
      <c r="E390" t="s">
        <v>1185</v>
      </c>
      <c r="F390">
        <f t="shared" si="13"/>
        <v>1.95</v>
      </c>
      <c r="S390" t="s">
        <v>1637</v>
      </c>
      <c r="T390" s="58" t="s">
        <v>1301</v>
      </c>
      <c r="U390">
        <v>2004183</v>
      </c>
      <c r="V390">
        <v>1084</v>
      </c>
      <c r="Y390" t="str">
        <f t="shared" si="14"/>
        <v>2004183</v>
      </c>
    </row>
    <row r="391" spans="1:25" x14ac:dyDescent="0.25">
      <c r="A391" t="s">
        <v>1637</v>
      </c>
      <c r="B391" t="s">
        <v>1090</v>
      </c>
      <c r="C391" t="s">
        <v>1392</v>
      </c>
      <c r="D391">
        <v>13175</v>
      </c>
      <c r="E391" t="s">
        <v>1185</v>
      </c>
      <c r="F391">
        <f t="shared" si="13"/>
        <v>0</v>
      </c>
      <c r="S391" t="s">
        <v>1637</v>
      </c>
      <c r="T391" s="58" t="s">
        <v>1301</v>
      </c>
      <c r="U391">
        <v>2004185</v>
      </c>
      <c r="V391">
        <v>1100</v>
      </c>
      <c r="Y391" t="str">
        <f t="shared" si="14"/>
        <v>2004185</v>
      </c>
    </row>
    <row r="392" spans="1:25" x14ac:dyDescent="0.25">
      <c r="A392" t="s">
        <v>1637</v>
      </c>
      <c r="B392" t="s">
        <v>1082</v>
      </c>
      <c r="C392" t="s">
        <v>1392</v>
      </c>
      <c r="D392">
        <v>0</v>
      </c>
      <c r="E392" t="s">
        <v>1185</v>
      </c>
      <c r="F392">
        <f t="shared" si="13"/>
        <v>0</v>
      </c>
      <c r="S392" t="s">
        <v>1637</v>
      </c>
      <c r="T392" s="58" t="s">
        <v>1301</v>
      </c>
      <c r="U392">
        <v>2004188</v>
      </c>
      <c r="V392">
        <v>63718</v>
      </c>
      <c r="Y392" t="str">
        <f t="shared" si="14"/>
        <v>2004188</v>
      </c>
    </row>
    <row r="393" spans="1:25" x14ac:dyDescent="0.25">
      <c r="A393" t="s">
        <v>1637</v>
      </c>
      <c r="B393" t="s">
        <v>1638</v>
      </c>
      <c r="C393">
        <v>2004182</v>
      </c>
      <c r="D393">
        <v>9798</v>
      </c>
      <c r="E393" t="s">
        <v>1185</v>
      </c>
      <c r="F393">
        <f t="shared" si="13"/>
        <v>0</v>
      </c>
      <c r="S393" t="s">
        <v>1637</v>
      </c>
      <c r="T393" s="58" t="s">
        <v>1301</v>
      </c>
      <c r="U393">
        <v>2004191</v>
      </c>
      <c r="V393">
        <v>180</v>
      </c>
      <c r="Y393" t="str">
        <f t="shared" si="14"/>
        <v>2004191</v>
      </c>
    </row>
    <row r="394" spans="1:25" x14ac:dyDescent="0.25">
      <c r="A394" t="s">
        <v>1637</v>
      </c>
      <c r="B394" t="s">
        <v>1638</v>
      </c>
      <c r="C394">
        <v>2004183</v>
      </c>
      <c r="D394">
        <v>16668</v>
      </c>
      <c r="E394" t="s">
        <v>1185</v>
      </c>
      <c r="F394">
        <f t="shared" si="13"/>
        <v>0</v>
      </c>
      <c r="S394" t="s">
        <v>1637</v>
      </c>
      <c r="T394" s="58" t="s">
        <v>1301</v>
      </c>
      <c r="U394">
        <v>2004193</v>
      </c>
      <c r="V394">
        <v>120</v>
      </c>
      <c r="Y394" t="str">
        <f t="shared" si="14"/>
        <v>2004193</v>
      </c>
    </row>
    <row r="395" spans="1:25" x14ac:dyDescent="0.25">
      <c r="A395" t="s">
        <v>1637</v>
      </c>
      <c r="B395" t="s">
        <v>1638</v>
      </c>
      <c r="C395">
        <v>2004185</v>
      </c>
      <c r="D395">
        <v>1237</v>
      </c>
      <c r="E395" t="s">
        <v>1185</v>
      </c>
      <c r="F395">
        <f t="shared" si="13"/>
        <v>0</v>
      </c>
      <c r="S395" t="s">
        <v>1637</v>
      </c>
      <c r="T395" s="58" t="s">
        <v>1301</v>
      </c>
      <c r="U395">
        <v>2004194</v>
      </c>
      <c r="V395">
        <v>847</v>
      </c>
      <c r="Y395" t="str">
        <f t="shared" si="14"/>
        <v>2004194</v>
      </c>
    </row>
    <row r="396" spans="1:25" x14ac:dyDescent="0.25">
      <c r="A396" t="s">
        <v>1637</v>
      </c>
      <c r="B396" t="s">
        <v>1638</v>
      </c>
      <c r="C396">
        <v>2004188</v>
      </c>
      <c r="D396">
        <v>558</v>
      </c>
      <c r="E396" t="s">
        <v>1185</v>
      </c>
      <c r="F396">
        <f t="shared" si="13"/>
        <v>0</v>
      </c>
      <c r="S396" t="s">
        <v>1637</v>
      </c>
      <c r="T396" s="58" t="s">
        <v>1301</v>
      </c>
      <c r="U396">
        <v>2004331</v>
      </c>
      <c r="V396">
        <v>319</v>
      </c>
      <c r="W396">
        <v>2.2799999999999998</v>
      </c>
      <c r="Y396" t="str">
        <f t="shared" si="14"/>
        <v>20043312.28</v>
      </c>
    </row>
    <row r="397" spans="1:25" x14ac:dyDescent="0.25">
      <c r="A397" t="s">
        <v>1637</v>
      </c>
      <c r="B397" t="s">
        <v>1638</v>
      </c>
      <c r="C397">
        <v>2004189</v>
      </c>
      <c r="D397">
        <v>1881</v>
      </c>
      <c r="E397" t="s">
        <v>1185</v>
      </c>
      <c r="F397">
        <f t="shared" si="13"/>
        <v>0</v>
      </c>
      <c r="S397" t="s">
        <v>1637</v>
      </c>
      <c r="T397" s="58" t="s">
        <v>1301</v>
      </c>
      <c r="U397">
        <v>2004334</v>
      </c>
      <c r="V397">
        <v>2228</v>
      </c>
      <c r="W397">
        <v>5.1100000000000003</v>
      </c>
      <c r="Y397" t="str">
        <f t="shared" si="14"/>
        <v>20043345.11</v>
      </c>
    </row>
    <row r="398" spans="1:25" x14ac:dyDescent="0.25">
      <c r="A398" t="s">
        <v>1637</v>
      </c>
      <c r="B398" t="s">
        <v>1638</v>
      </c>
      <c r="C398">
        <v>2004193</v>
      </c>
      <c r="D398">
        <v>333</v>
      </c>
      <c r="E398" t="s">
        <v>1185</v>
      </c>
      <c r="F398">
        <f t="shared" si="13"/>
        <v>0</v>
      </c>
      <c r="S398" t="s">
        <v>1637</v>
      </c>
      <c r="T398" s="58" t="s">
        <v>1301</v>
      </c>
      <c r="U398">
        <v>2004338</v>
      </c>
      <c r="V398">
        <v>292</v>
      </c>
      <c r="W398">
        <v>2.4900000000000002</v>
      </c>
      <c r="Y398" t="str">
        <f t="shared" si="14"/>
        <v>20043382.49</v>
      </c>
    </row>
    <row r="399" spans="1:25" x14ac:dyDescent="0.25">
      <c r="A399" t="s">
        <v>1637</v>
      </c>
      <c r="B399" t="s">
        <v>1638</v>
      </c>
      <c r="C399">
        <v>2004194</v>
      </c>
      <c r="D399">
        <v>609985</v>
      </c>
      <c r="E399" t="s">
        <v>1185</v>
      </c>
      <c r="F399">
        <f t="shared" si="13"/>
        <v>0</v>
      </c>
      <c r="S399" t="s">
        <v>1637</v>
      </c>
      <c r="T399" s="58" t="s">
        <v>1301</v>
      </c>
      <c r="U399">
        <v>2004364</v>
      </c>
      <c r="V399">
        <v>90</v>
      </c>
      <c r="W399">
        <v>1.95</v>
      </c>
      <c r="Y399" t="str">
        <f t="shared" si="14"/>
        <v>20043641.95</v>
      </c>
    </row>
    <row r="400" spans="1:25" x14ac:dyDescent="0.25">
      <c r="A400" t="s">
        <v>1637</v>
      </c>
      <c r="B400" t="s">
        <v>1638</v>
      </c>
      <c r="C400">
        <v>2004331</v>
      </c>
      <c r="D400">
        <v>3891</v>
      </c>
      <c r="E400" t="s">
        <v>1185</v>
      </c>
      <c r="F400">
        <f t="shared" si="13"/>
        <v>2.2799999999999998</v>
      </c>
      <c r="S400" t="s">
        <v>1637</v>
      </c>
      <c r="T400" s="58" t="s">
        <v>1090</v>
      </c>
      <c r="U400" t="s">
        <v>1392</v>
      </c>
      <c r="V400">
        <v>13175</v>
      </c>
      <c r="Y400" t="str">
        <f t="shared" si="14"/>
        <v>-</v>
      </c>
    </row>
    <row r="401" spans="1:25" x14ac:dyDescent="0.25">
      <c r="A401" t="s">
        <v>1637</v>
      </c>
      <c r="B401" t="s">
        <v>1638</v>
      </c>
      <c r="C401">
        <v>2004332</v>
      </c>
      <c r="D401">
        <v>843</v>
      </c>
      <c r="E401" t="s">
        <v>1185</v>
      </c>
      <c r="F401">
        <f t="shared" si="13"/>
        <v>0</v>
      </c>
      <c r="S401" t="s">
        <v>1637</v>
      </c>
      <c r="T401" s="58" t="s">
        <v>1082</v>
      </c>
      <c r="U401" t="s">
        <v>1392</v>
      </c>
      <c r="V401">
        <v>0</v>
      </c>
      <c r="Y401" t="str">
        <f t="shared" si="14"/>
        <v>-</v>
      </c>
    </row>
    <row r="402" spans="1:25" x14ac:dyDescent="0.25">
      <c r="A402" t="s">
        <v>1637</v>
      </c>
      <c r="B402" t="s">
        <v>1638</v>
      </c>
      <c r="C402">
        <v>2004334</v>
      </c>
      <c r="D402">
        <v>3620</v>
      </c>
      <c r="E402" t="s">
        <v>1185</v>
      </c>
      <c r="F402">
        <f t="shared" si="13"/>
        <v>5.1100000000000003</v>
      </c>
      <c r="S402" t="s">
        <v>1637</v>
      </c>
      <c r="T402" s="58" t="s">
        <v>1638</v>
      </c>
      <c r="U402">
        <v>2004182</v>
      </c>
      <c r="V402">
        <v>9798</v>
      </c>
      <c r="Y402" t="str">
        <f t="shared" si="14"/>
        <v>2004182</v>
      </c>
    </row>
    <row r="403" spans="1:25" x14ac:dyDescent="0.25">
      <c r="A403" t="s">
        <v>1637</v>
      </c>
      <c r="B403" t="s">
        <v>1638</v>
      </c>
      <c r="C403">
        <v>2004336</v>
      </c>
      <c r="D403">
        <v>902</v>
      </c>
      <c r="E403" t="s">
        <v>1185</v>
      </c>
      <c r="F403">
        <f t="shared" si="13"/>
        <v>2.0299999999999998</v>
      </c>
      <c r="S403" t="s">
        <v>1637</v>
      </c>
      <c r="T403" s="58" t="s">
        <v>1638</v>
      </c>
      <c r="U403">
        <v>2004183</v>
      </c>
      <c r="V403">
        <v>16668</v>
      </c>
      <c r="Y403" t="str">
        <f t="shared" si="14"/>
        <v>2004183</v>
      </c>
    </row>
    <row r="404" spans="1:25" x14ac:dyDescent="0.25">
      <c r="A404" t="s">
        <v>1637</v>
      </c>
      <c r="B404" t="s">
        <v>1638</v>
      </c>
      <c r="C404">
        <v>2004338</v>
      </c>
      <c r="D404">
        <v>1276</v>
      </c>
      <c r="E404" t="s">
        <v>1185</v>
      </c>
      <c r="F404">
        <f t="shared" si="13"/>
        <v>2.4900000000000002</v>
      </c>
      <c r="S404" t="s">
        <v>1637</v>
      </c>
      <c r="T404" s="58" t="s">
        <v>1638</v>
      </c>
      <c r="U404">
        <v>2004185</v>
      </c>
      <c r="V404">
        <v>1237</v>
      </c>
      <c r="Y404" t="str">
        <f t="shared" si="14"/>
        <v>2004185</v>
      </c>
    </row>
    <row r="405" spans="1:25" x14ac:dyDescent="0.25">
      <c r="A405" t="s">
        <v>1637</v>
      </c>
      <c r="B405" t="s">
        <v>1638</v>
      </c>
      <c r="C405">
        <v>2004360</v>
      </c>
      <c r="D405">
        <v>262</v>
      </c>
      <c r="E405" t="s">
        <v>1185</v>
      </c>
      <c r="F405">
        <f t="shared" si="13"/>
        <v>0</v>
      </c>
      <c r="S405" t="s">
        <v>1637</v>
      </c>
      <c r="T405" s="58" t="s">
        <v>1638</v>
      </c>
      <c r="U405">
        <v>2004188</v>
      </c>
      <c r="V405">
        <v>558</v>
      </c>
      <c r="Y405" t="str">
        <f t="shared" si="14"/>
        <v>2004188</v>
      </c>
    </row>
    <row r="406" spans="1:25" x14ac:dyDescent="0.25">
      <c r="A406" t="s">
        <v>1637</v>
      </c>
      <c r="B406" t="s">
        <v>1638</v>
      </c>
      <c r="C406">
        <v>2004364</v>
      </c>
      <c r="D406">
        <v>68</v>
      </c>
      <c r="E406" t="s">
        <v>1185</v>
      </c>
      <c r="F406">
        <f t="shared" si="13"/>
        <v>1.95</v>
      </c>
      <c r="S406" t="s">
        <v>1637</v>
      </c>
      <c r="T406" s="58" t="s">
        <v>1638</v>
      </c>
      <c r="U406">
        <v>2004189</v>
      </c>
      <c r="V406">
        <v>1881</v>
      </c>
      <c r="Y406" t="str">
        <f t="shared" si="14"/>
        <v>2004189</v>
      </c>
    </row>
    <row r="407" spans="1:25" x14ac:dyDescent="0.25">
      <c r="A407" t="s">
        <v>1637</v>
      </c>
      <c r="B407" t="s">
        <v>1638</v>
      </c>
      <c r="D407">
        <v>1847</v>
      </c>
      <c r="E407" t="s">
        <v>1185</v>
      </c>
      <c r="F407">
        <f t="shared" si="13"/>
        <v>0</v>
      </c>
      <c r="S407" t="s">
        <v>1637</v>
      </c>
      <c r="T407" s="58" t="s">
        <v>1638</v>
      </c>
      <c r="U407">
        <v>2004193</v>
      </c>
      <c r="V407">
        <v>333</v>
      </c>
      <c r="Y407" t="str">
        <f t="shared" si="14"/>
        <v>2004193</v>
      </c>
    </row>
    <row r="408" spans="1:25" x14ac:dyDescent="0.25">
      <c r="A408" t="s">
        <v>1637</v>
      </c>
      <c r="B408" t="s">
        <v>1636</v>
      </c>
      <c r="C408">
        <v>2004182</v>
      </c>
      <c r="D408">
        <v>1852</v>
      </c>
      <c r="E408" t="s">
        <v>1185</v>
      </c>
      <c r="F408">
        <f t="shared" si="13"/>
        <v>0</v>
      </c>
      <c r="S408" t="s">
        <v>1637</v>
      </c>
      <c r="T408" s="58" t="s">
        <v>1638</v>
      </c>
      <c r="U408">
        <v>2004194</v>
      </c>
      <c r="V408">
        <v>609985</v>
      </c>
      <c r="Y408" t="str">
        <f t="shared" si="14"/>
        <v>2004194</v>
      </c>
    </row>
    <row r="409" spans="1:25" x14ac:dyDescent="0.25">
      <c r="A409" t="s">
        <v>1637</v>
      </c>
      <c r="B409" t="s">
        <v>1636</v>
      </c>
      <c r="C409">
        <v>2004183</v>
      </c>
      <c r="D409">
        <v>6076</v>
      </c>
      <c r="E409" t="s">
        <v>1185</v>
      </c>
      <c r="F409">
        <f t="shared" si="13"/>
        <v>0</v>
      </c>
      <c r="S409" t="s">
        <v>1637</v>
      </c>
      <c r="T409" s="58" t="s">
        <v>1638</v>
      </c>
      <c r="U409">
        <v>2004331</v>
      </c>
      <c r="V409">
        <v>3891</v>
      </c>
      <c r="W409">
        <v>2.2799999999999998</v>
      </c>
      <c r="Y409" t="str">
        <f t="shared" si="14"/>
        <v>20043312.28</v>
      </c>
    </row>
    <row r="410" spans="1:25" x14ac:dyDescent="0.25">
      <c r="A410" t="s">
        <v>1637</v>
      </c>
      <c r="B410" t="s">
        <v>1636</v>
      </c>
      <c r="C410">
        <v>2004185</v>
      </c>
      <c r="D410">
        <v>266748</v>
      </c>
      <c r="E410" t="s">
        <v>1185</v>
      </c>
      <c r="F410">
        <f t="shared" si="13"/>
        <v>0</v>
      </c>
      <c r="S410" t="s">
        <v>1637</v>
      </c>
      <c r="T410" s="58" t="s">
        <v>1638</v>
      </c>
      <c r="U410">
        <v>2004332</v>
      </c>
      <c r="V410">
        <v>843</v>
      </c>
      <c r="Y410" t="str">
        <f t="shared" si="14"/>
        <v>2004332</v>
      </c>
    </row>
    <row r="411" spans="1:25" x14ac:dyDescent="0.25">
      <c r="A411" t="s">
        <v>1637</v>
      </c>
      <c r="B411" t="s">
        <v>1636</v>
      </c>
      <c r="C411">
        <v>2004188</v>
      </c>
      <c r="D411">
        <v>444</v>
      </c>
      <c r="E411" t="s">
        <v>1185</v>
      </c>
      <c r="F411">
        <f t="shared" si="13"/>
        <v>0</v>
      </c>
      <c r="S411" t="s">
        <v>1637</v>
      </c>
      <c r="T411" s="58" t="s">
        <v>1638</v>
      </c>
      <c r="U411">
        <v>2004334</v>
      </c>
      <c r="V411">
        <v>3620</v>
      </c>
      <c r="W411">
        <v>5.1100000000000003</v>
      </c>
      <c r="Y411" t="str">
        <f t="shared" si="14"/>
        <v>20043345.11</v>
      </c>
    </row>
    <row r="412" spans="1:25" x14ac:dyDescent="0.25">
      <c r="A412" t="s">
        <v>1637</v>
      </c>
      <c r="B412" t="s">
        <v>1636</v>
      </c>
      <c r="C412">
        <v>2004189</v>
      </c>
      <c r="D412">
        <v>964</v>
      </c>
      <c r="E412" t="s">
        <v>1185</v>
      </c>
      <c r="F412">
        <f t="shared" si="13"/>
        <v>0</v>
      </c>
      <c r="S412" t="s">
        <v>1637</v>
      </c>
      <c r="T412" s="58" t="s">
        <v>1638</v>
      </c>
      <c r="U412">
        <v>2004336</v>
      </c>
      <c r="V412">
        <v>902</v>
      </c>
      <c r="W412">
        <v>2.0299999999999998</v>
      </c>
      <c r="Y412" t="str">
        <f t="shared" si="14"/>
        <v>20043362.03</v>
      </c>
    </row>
    <row r="413" spans="1:25" x14ac:dyDescent="0.25">
      <c r="A413" t="s">
        <v>1637</v>
      </c>
      <c r="B413" t="s">
        <v>1636</v>
      </c>
      <c r="C413">
        <v>2004191</v>
      </c>
      <c r="D413">
        <v>202</v>
      </c>
      <c r="E413" t="s">
        <v>1185</v>
      </c>
      <c r="F413">
        <f t="shared" si="13"/>
        <v>0</v>
      </c>
      <c r="S413" t="s">
        <v>1637</v>
      </c>
      <c r="T413" s="58" t="s">
        <v>1638</v>
      </c>
      <c r="U413">
        <v>2004338</v>
      </c>
      <c r="V413">
        <v>1276</v>
      </c>
      <c r="W413">
        <v>2.4900000000000002</v>
      </c>
      <c r="Y413" t="str">
        <f t="shared" si="14"/>
        <v>20043382.49</v>
      </c>
    </row>
    <row r="414" spans="1:25" x14ac:dyDescent="0.25">
      <c r="A414" t="s">
        <v>1637</v>
      </c>
      <c r="B414" t="s">
        <v>1636</v>
      </c>
      <c r="C414">
        <v>2004194</v>
      </c>
      <c r="D414">
        <v>891</v>
      </c>
      <c r="E414" t="s">
        <v>1185</v>
      </c>
      <c r="F414">
        <f t="shared" si="13"/>
        <v>0</v>
      </c>
      <c r="S414" t="s">
        <v>1637</v>
      </c>
      <c r="T414" s="58" t="s">
        <v>1638</v>
      </c>
      <c r="U414">
        <v>2004360</v>
      </c>
      <c r="V414">
        <v>262</v>
      </c>
      <c r="Y414" t="str">
        <f t="shared" si="14"/>
        <v>2004360</v>
      </c>
    </row>
    <row r="415" spans="1:25" x14ac:dyDescent="0.25">
      <c r="A415" t="s">
        <v>1637</v>
      </c>
      <c r="B415" t="s">
        <v>1636</v>
      </c>
      <c r="C415">
        <v>2004331</v>
      </c>
      <c r="D415">
        <v>518</v>
      </c>
      <c r="E415" t="s">
        <v>1185</v>
      </c>
      <c r="F415">
        <f t="shared" si="13"/>
        <v>2.2799999999999998</v>
      </c>
      <c r="S415" t="s">
        <v>1637</v>
      </c>
      <c r="T415" s="58" t="s">
        <v>1638</v>
      </c>
      <c r="U415">
        <v>2004364</v>
      </c>
      <c r="V415">
        <v>68</v>
      </c>
      <c r="W415">
        <v>1.95</v>
      </c>
      <c r="Y415" t="str">
        <f t="shared" si="14"/>
        <v>20043641.95</v>
      </c>
    </row>
    <row r="416" spans="1:25" x14ac:dyDescent="0.25">
      <c r="A416" t="s">
        <v>1637</v>
      </c>
      <c r="B416" t="s">
        <v>1636</v>
      </c>
      <c r="C416">
        <v>2004332</v>
      </c>
      <c r="D416">
        <v>108</v>
      </c>
      <c r="E416" t="s">
        <v>1185</v>
      </c>
      <c r="F416">
        <f t="shared" si="13"/>
        <v>0</v>
      </c>
      <c r="S416" t="s">
        <v>1637</v>
      </c>
      <c r="T416" s="58" t="s">
        <v>1638</v>
      </c>
      <c r="V416">
        <v>1847</v>
      </c>
      <c r="Y416" t="str">
        <f t="shared" si="14"/>
        <v/>
      </c>
    </row>
    <row r="417" spans="1:25" x14ac:dyDescent="0.25">
      <c r="A417" t="s">
        <v>1637</v>
      </c>
      <c r="B417" t="s">
        <v>1636</v>
      </c>
      <c r="C417">
        <v>2004334</v>
      </c>
      <c r="D417">
        <v>1997</v>
      </c>
      <c r="E417" t="s">
        <v>1185</v>
      </c>
      <c r="F417">
        <f t="shared" si="13"/>
        <v>5.1100000000000003</v>
      </c>
      <c r="S417" t="s">
        <v>1637</v>
      </c>
      <c r="T417" s="58" t="s">
        <v>1636</v>
      </c>
      <c r="U417">
        <v>2004182</v>
      </c>
      <c r="V417">
        <v>1852</v>
      </c>
      <c r="Y417" t="str">
        <f t="shared" si="14"/>
        <v>2004182</v>
      </c>
    </row>
    <row r="418" spans="1:25" x14ac:dyDescent="0.25">
      <c r="A418" t="s">
        <v>1637</v>
      </c>
      <c r="B418" t="s">
        <v>1636</v>
      </c>
      <c r="C418">
        <v>2004336</v>
      </c>
      <c r="D418">
        <v>202</v>
      </c>
      <c r="E418" t="s">
        <v>1185</v>
      </c>
      <c r="F418">
        <f t="shared" si="13"/>
        <v>2.0299999999999998</v>
      </c>
      <c r="S418" t="s">
        <v>1637</v>
      </c>
      <c r="T418" s="58" t="s">
        <v>1636</v>
      </c>
      <c r="U418">
        <v>2004183</v>
      </c>
      <c r="V418">
        <v>6076</v>
      </c>
      <c r="Y418" t="str">
        <f t="shared" si="14"/>
        <v>2004183</v>
      </c>
    </row>
    <row r="419" spans="1:25" x14ac:dyDescent="0.25">
      <c r="A419" t="s">
        <v>1637</v>
      </c>
      <c r="B419" t="s">
        <v>1636</v>
      </c>
      <c r="C419">
        <v>2004338</v>
      </c>
      <c r="D419">
        <v>640</v>
      </c>
      <c r="E419" t="s">
        <v>1185</v>
      </c>
      <c r="F419">
        <f t="shared" si="13"/>
        <v>2.4900000000000002</v>
      </c>
      <c r="S419" t="s">
        <v>1637</v>
      </c>
      <c r="T419" s="58" t="s">
        <v>1636</v>
      </c>
      <c r="U419">
        <v>2004185</v>
      </c>
      <c r="V419">
        <v>266748</v>
      </c>
      <c r="Y419" t="str">
        <f t="shared" si="14"/>
        <v>2004185</v>
      </c>
    </row>
    <row r="420" spans="1:25" x14ac:dyDescent="0.25">
      <c r="A420" t="s">
        <v>1637</v>
      </c>
      <c r="B420" t="s">
        <v>1636</v>
      </c>
      <c r="D420">
        <v>3139</v>
      </c>
      <c r="E420" t="s">
        <v>1185</v>
      </c>
      <c r="F420">
        <f t="shared" si="13"/>
        <v>0</v>
      </c>
      <c r="S420" t="s">
        <v>1637</v>
      </c>
      <c r="T420" s="58" t="s">
        <v>1636</v>
      </c>
      <c r="U420">
        <v>2004188</v>
      </c>
      <c r="V420">
        <v>444</v>
      </c>
      <c r="Y420" t="str">
        <f t="shared" si="14"/>
        <v>2004188</v>
      </c>
    </row>
    <row r="421" spans="1:25" x14ac:dyDescent="0.25">
      <c r="A421" t="s">
        <v>1637</v>
      </c>
      <c r="B421" t="s">
        <v>1300</v>
      </c>
      <c r="C421" t="s">
        <v>1392</v>
      </c>
      <c r="D421">
        <v>294</v>
      </c>
      <c r="E421" t="s">
        <v>1185</v>
      </c>
      <c r="F421">
        <f t="shared" si="13"/>
        <v>0</v>
      </c>
      <c r="S421" t="s">
        <v>1637</v>
      </c>
      <c r="T421" s="58" t="s">
        <v>1636</v>
      </c>
      <c r="U421">
        <v>2004189</v>
      </c>
      <c r="V421">
        <v>964</v>
      </c>
      <c r="Y421" t="str">
        <f t="shared" si="14"/>
        <v>2004189</v>
      </c>
    </row>
    <row r="422" spans="1:25" x14ac:dyDescent="0.25">
      <c r="A422" t="s">
        <v>1637</v>
      </c>
      <c r="B422" t="s">
        <v>1300</v>
      </c>
      <c r="C422">
        <v>2004182</v>
      </c>
      <c r="D422">
        <v>1127</v>
      </c>
      <c r="E422" t="s">
        <v>1185</v>
      </c>
      <c r="F422">
        <f t="shared" si="13"/>
        <v>0</v>
      </c>
      <c r="S422" t="s">
        <v>1637</v>
      </c>
      <c r="T422" s="58" t="s">
        <v>1636</v>
      </c>
      <c r="U422">
        <v>2004191</v>
      </c>
      <c r="V422">
        <v>202</v>
      </c>
      <c r="Y422" t="str">
        <f t="shared" si="14"/>
        <v>2004191</v>
      </c>
    </row>
    <row r="423" spans="1:25" x14ac:dyDescent="0.25">
      <c r="A423" t="s">
        <v>1637</v>
      </c>
      <c r="B423" t="s">
        <v>1300</v>
      </c>
      <c r="C423">
        <v>2004183</v>
      </c>
      <c r="D423">
        <v>1106</v>
      </c>
      <c r="E423" t="s">
        <v>1185</v>
      </c>
      <c r="F423">
        <f t="shared" si="13"/>
        <v>0</v>
      </c>
      <c r="S423" t="s">
        <v>1637</v>
      </c>
      <c r="T423" s="58" t="s">
        <v>1636</v>
      </c>
      <c r="U423">
        <v>2004194</v>
      </c>
      <c r="V423">
        <v>891</v>
      </c>
      <c r="Y423" t="str">
        <f t="shared" si="14"/>
        <v>2004194</v>
      </c>
    </row>
    <row r="424" spans="1:25" x14ac:dyDescent="0.25">
      <c r="A424" t="s">
        <v>1637</v>
      </c>
      <c r="B424" t="s">
        <v>1300</v>
      </c>
      <c r="C424">
        <v>2004185</v>
      </c>
      <c r="D424">
        <v>390</v>
      </c>
      <c r="E424" t="s">
        <v>1185</v>
      </c>
      <c r="F424">
        <f t="shared" si="13"/>
        <v>0</v>
      </c>
      <c r="S424" t="s">
        <v>1637</v>
      </c>
      <c r="T424" s="58" t="s">
        <v>1636</v>
      </c>
      <c r="U424">
        <v>2004331</v>
      </c>
      <c r="V424">
        <v>518</v>
      </c>
      <c r="W424">
        <v>2.2799999999999998</v>
      </c>
      <c r="Y424" t="str">
        <f t="shared" si="14"/>
        <v>20043312.28</v>
      </c>
    </row>
    <row r="425" spans="1:25" x14ac:dyDescent="0.25">
      <c r="A425" t="s">
        <v>1637</v>
      </c>
      <c r="B425" t="s">
        <v>1300</v>
      </c>
      <c r="C425">
        <v>2004188</v>
      </c>
      <c r="D425">
        <v>446</v>
      </c>
      <c r="E425" t="s">
        <v>1185</v>
      </c>
      <c r="F425">
        <f t="shared" si="13"/>
        <v>0</v>
      </c>
      <c r="S425" t="s">
        <v>1637</v>
      </c>
      <c r="T425" s="58" t="s">
        <v>1636</v>
      </c>
      <c r="U425">
        <v>2004332</v>
      </c>
      <c r="V425">
        <v>108</v>
      </c>
      <c r="Y425" t="str">
        <f t="shared" si="14"/>
        <v>2004332</v>
      </c>
    </row>
    <row r="426" spans="1:25" x14ac:dyDescent="0.25">
      <c r="A426" t="s">
        <v>1637</v>
      </c>
      <c r="B426" t="s">
        <v>1300</v>
      </c>
      <c r="C426">
        <v>2004189</v>
      </c>
      <c r="D426">
        <v>61650</v>
      </c>
      <c r="E426" t="s">
        <v>1185</v>
      </c>
      <c r="F426">
        <f t="shared" si="13"/>
        <v>0</v>
      </c>
      <c r="S426" t="s">
        <v>1637</v>
      </c>
      <c r="T426" s="58" t="s">
        <v>1636</v>
      </c>
      <c r="U426">
        <v>2004334</v>
      </c>
      <c r="V426">
        <v>1997</v>
      </c>
      <c r="W426">
        <v>5.1100000000000003</v>
      </c>
      <c r="Y426" t="str">
        <f t="shared" si="14"/>
        <v>20043345.11</v>
      </c>
    </row>
    <row r="427" spans="1:25" x14ac:dyDescent="0.25">
      <c r="A427" t="s">
        <v>1637</v>
      </c>
      <c r="B427" t="s">
        <v>1300</v>
      </c>
      <c r="C427">
        <v>2004194</v>
      </c>
      <c r="D427">
        <v>3488</v>
      </c>
      <c r="E427" t="s">
        <v>1185</v>
      </c>
      <c r="F427">
        <f t="shared" si="13"/>
        <v>0</v>
      </c>
      <c r="S427" t="s">
        <v>1637</v>
      </c>
      <c r="T427" s="58" t="s">
        <v>1636</v>
      </c>
      <c r="U427">
        <v>2004336</v>
      </c>
      <c r="V427">
        <v>202</v>
      </c>
      <c r="W427">
        <v>2.0299999999999998</v>
      </c>
      <c r="Y427" t="str">
        <f t="shared" si="14"/>
        <v>20043362.03</v>
      </c>
    </row>
    <row r="428" spans="1:25" x14ac:dyDescent="0.25">
      <c r="A428" t="s">
        <v>1637</v>
      </c>
      <c r="B428" t="s">
        <v>1300</v>
      </c>
      <c r="C428">
        <v>2004332</v>
      </c>
      <c r="D428">
        <v>462</v>
      </c>
      <c r="E428" t="s">
        <v>1185</v>
      </c>
      <c r="F428">
        <f t="shared" si="13"/>
        <v>0</v>
      </c>
      <c r="S428" t="s">
        <v>1637</v>
      </c>
      <c r="T428" s="58" t="s">
        <v>1636</v>
      </c>
      <c r="U428">
        <v>2004338</v>
      </c>
      <c r="V428">
        <v>640</v>
      </c>
      <c r="W428">
        <v>2.4900000000000002</v>
      </c>
      <c r="Y428" t="str">
        <f t="shared" si="14"/>
        <v>20043382.49</v>
      </c>
    </row>
    <row r="429" spans="1:25" x14ac:dyDescent="0.25">
      <c r="A429" t="s">
        <v>1637</v>
      </c>
      <c r="B429" t="s">
        <v>1300</v>
      </c>
      <c r="C429">
        <v>2004334</v>
      </c>
      <c r="D429">
        <v>112</v>
      </c>
      <c r="E429" t="s">
        <v>1185</v>
      </c>
      <c r="F429">
        <f t="shared" si="13"/>
        <v>5.1100000000000003</v>
      </c>
      <c r="S429" t="s">
        <v>1637</v>
      </c>
      <c r="T429" s="58" t="s">
        <v>1636</v>
      </c>
      <c r="V429">
        <v>3139</v>
      </c>
      <c r="Y429" t="str">
        <f t="shared" si="14"/>
        <v/>
      </c>
    </row>
    <row r="430" spans="1:25" x14ac:dyDescent="0.25">
      <c r="A430" t="s">
        <v>1637</v>
      </c>
      <c r="B430" t="s">
        <v>1300</v>
      </c>
      <c r="C430">
        <v>2004339</v>
      </c>
      <c r="D430">
        <v>298</v>
      </c>
      <c r="E430" t="s">
        <v>1185</v>
      </c>
      <c r="F430">
        <f t="shared" si="13"/>
        <v>2.5099999999999998</v>
      </c>
      <c r="S430" t="s">
        <v>1637</v>
      </c>
      <c r="T430" s="58" t="s">
        <v>1300</v>
      </c>
      <c r="U430" t="s">
        <v>1392</v>
      </c>
      <c r="V430">
        <v>294</v>
      </c>
      <c r="Y430" t="str">
        <f t="shared" si="14"/>
        <v>-</v>
      </c>
    </row>
    <row r="431" spans="1:25" x14ac:dyDescent="0.25">
      <c r="A431" t="s">
        <v>1637</v>
      </c>
      <c r="B431" t="s">
        <v>1300</v>
      </c>
      <c r="C431">
        <v>2004341</v>
      </c>
      <c r="D431">
        <v>292</v>
      </c>
      <c r="E431" t="s">
        <v>1185</v>
      </c>
      <c r="F431">
        <f t="shared" si="13"/>
        <v>4.17</v>
      </c>
      <c r="S431" t="s">
        <v>1637</v>
      </c>
      <c r="T431" s="58" t="s">
        <v>1300</v>
      </c>
      <c r="U431">
        <v>2004182</v>
      </c>
      <c r="V431">
        <v>1127</v>
      </c>
      <c r="Y431" t="str">
        <f t="shared" si="14"/>
        <v>2004182</v>
      </c>
    </row>
    <row r="432" spans="1:25" x14ac:dyDescent="0.25">
      <c r="A432" t="s">
        <v>1637</v>
      </c>
      <c r="B432" t="s">
        <v>1300</v>
      </c>
      <c r="C432">
        <v>2004366</v>
      </c>
      <c r="D432">
        <v>288</v>
      </c>
      <c r="E432" t="s">
        <v>1185</v>
      </c>
      <c r="F432">
        <f t="shared" si="13"/>
        <v>2.85</v>
      </c>
      <c r="S432" t="s">
        <v>1637</v>
      </c>
      <c r="T432" s="58" t="s">
        <v>1300</v>
      </c>
      <c r="U432">
        <v>2004183</v>
      </c>
      <c r="V432">
        <v>1106</v>
      </c>
      <c r="Y432" t="str">
        <f t="shared" si="14"/>
        <v>2004183</v>
      </c>
    </row>
    <row r="433" spans="1:25" x14ac:dyDescent="0.25">
      <c r="A433" t="s">
        <v>1637</v>
      </c>
      <c r="B433" t="s">
        <v>1300</v>
      </c>
      <c r="D433">
        <v>112</v>
      </c>
      <c r="E433" t="s">
        <v>1185</v>
      </c>
      <c r="F433">
        <f t="shared" si="13"/>
        <v>0</v>
      </c>
      <c r="S433" t="s">
        <v>1637</v>
      </c>
      <c r="T433" s="58" t="s">
        <v>1300</v>
      </c>
      <c r="U433">
        <v>2004185</v>
      </c>
      <c r="V433">
        <v>390</v>
      </c>
      <c r="Y433" t="str">
        <f t="shared" si="14"/>
        <v>2004185</v>
      </c>
    </row>
    <row r="434" spans="1:25" x14ac:dyDescent="0.25">
      <c r="A434" t="s">
        <v>1637</v>
      </c>
      <c r="B434" t="s">
        <v>1084</v>
      </c>
      <c r="C434" t="s">
        <v>1392</v>
      </c>
      <c r="D434">
        <v>385</v>
      </c>
      <c r="E434" t="s">
        <v>1185</v>
      </c>
      <c r="F434">
        <f t="shared" si="13"/>
        <v>0</v>
      </c>
      <c r="S434" t="s">
        <v>1637</v>
      </c>
      <c r="T434" s="58" t="s">
        <v>1300</v>
      </c>
      <c r="U434">
        <v>2004188</v>
      </c>
      <c r="V434">
        <v>446</v>
      </c>
      <c r="Y434" t="str">
        <f t="shared" si="14"/>
        <v>2004188</v>
      </c>
    </row>
    <row r="435" spans="1:25" x14ac:dyDescent="0.25">
      <c r="A435" t="s">
        <v>1637</v>
      </c>
      <c r="B435" t="s">
        <v>1639</v>
      </c>
      <c r="C435">
        <v>2004182</v>
      </c>
      <c r="D435">
        <v>34359</v>
      </c>
      <c r="E435" t="s">
        <v>1185</v>
      </c>
      <c r="F435">
        <f t="shared" si="13"/>
        <v>0</v>
      </c>
      <c r="S435" t="s">
        <v>1637</v>
      </c>
      <c r="T435" s="58" t="s">
        <v>1300</v>
      </c>
      <c r="U435">
        <v>2004189</v>
      </c>
      <c r="V435">
        <v>61650</v>
      </c>
      <c r="Y435" t="str">
        <f t="shared" si="14"/>
        <v>2004189</v>
      </c>
    </row>
    <row r="436" spans="1:25" x14ac:dyDescent="0.25">
      <c r="A436" t="s">
        <v>1637</v>
      </c>
      <c r="B436" t="s">
        <v>1639</v>
      </c>
      <c r="C436">
        <v>2004183</v>
      </c>
      <c r="D436">
        <v>752519</v>
      </c>
      <c r="E436" t="s">
        <v>1185</v>
      </c>
      <c r="F436">
        <f t="shared" si="13"/>
        <v>0</v>
      </c>
      <c r="S436" t="s">
        <v>1637</v>
      </c>
      <c r="T436" s="58" t="s">
        <v>1300</v>
      </c>
      <c r="U436">
        <v>2004194</v>
      </c>
      <c r="V436">
        <v>3488</v>
      </c>
      <c r="Y436" t="str">
        <f t="shared" si="14"/>
        <v>2004194</v>
      </c>
    </row>
    <row r="437" spans="1:25" x14ac:dyDescent="0.25">
      <c r="A437" t="s">
        <v>1637</v>
      </c>
      <c r="B437" t="s">
        <v>1639</v>
      </c>
      <c r="C437">
        <v>2004185</v>
      </c>
      <c r="D437">
        <v>1466</v>
      </c>
      <c r="E437" t="s">
        <v>1185</v>
      </c>
      <c r="F437">
        <f t="shared" si="13"/>
        <v>0</v>
      </c>
      <c r="S437" t="s">
        <v>1637</v>
      </c>
      <c r="T437" s="58" t="s">
        <v>1300</v>
      </c>
      <c r="U437">
        <v>2004332</v>
      </c>
      <c r="V437">
        <v>462</v>
      </c>
      <c r="Y437" t="str">
        <f t="shared" si="14"/>
        <v>2004332</v>
      </c>
    </row>
    <row r="438" spans="1:25" x14ac:dyDescent="0.25">
      <c r="A438" t="s">
        <v>1637</v>
      </c>
      <c r="B438" t="s">
        <v>1639</v>
      </c>
      <c r="C438">
        <v>2004188</v>
      </c>
      <c r="D438">
        <v>280</v>
      </c>
      <c r="E438" t="s">
        <v>1185</v>
      </c>
      <c r="F438">
        <f t="shared" si="13"/>
        <v>0</v>
      </c>
      <c r="S438" t="s">
        <v>1637</v>
      </c>
      <c r="T438" s="58" t="s">
        <v>1300</v>
      </c>
      <c r="U438">
        <v>2004334</v>
      </c>
      <c r="V438">
        <v>112</v>
      </c>
      <c r="W438">
        <v>5.1100000000000003</v>
      </c>
      <c r="Y438" t="str">
        <f t="shared" si="14"/>
        <v>20043345.11</v>
      </c>
    </row>
    <row r="439" spans="1:25" x14ac:dyDescent="0.25">
      <c r="A439" t="s">
        <v>1637</v>
      </c>
      <c r="B439" t="s">
        <v>1639</v>
      </c>
      <c r="C439">
        <v>2004189</v>
      </c>
      <c r="D439">
        <v>1082</v>
      </c>
      <c r="E439" t="s">
        <v>1185</v>
      </c>
      <c r="F439">
        <f t="shared" si="13"/>
        <v>0</v>
      </c>
      <c r="S439" t="s">
        <v>1637</v>
      </c>
      <c r="T439" s="58" t="s">
        <v>1300</v>
      </c>
      <c r="U439">
        <v>2004339</v>
      </c>
      <c r="V439">
        <v>298</v>
      </c>
      <c r="W439">
        <v>2.5099999999999998</v>
      </c>
      <c r="Y439" t="str">
        <f t="shared" si="14"/>
        <v>20043392.51</v>
      </c>
    </row>
    <row r="440" spans="1:25" x14ac:dyDescent="0.25">
      <c r="A440" t="s">
        <v>1637</v>
      </c>
      <c r="B440" t="s">
        <v>1639</v>
      </c>
      <c r="C440">
        <v>2004191</v>
      </c>
      <c r="D440">
        <v>446</v>
      </c>
      <c r="E440" t="s">
        <v>1185</v>
      </c>
      <c r="F440">
        <f t="shared" si="13"/>
        <v>0</v>
      </c>
      <c r="S440" t="s">
        <v>1637</v>
      </c>
      <c r="T440" s="58" t="s">
        <v>1300</v>
      </c>
      <c r="U440">
        <v>2004341</v>
      </c>
      <c r="V440">
        <v>292</v>
      </c>
      <c r="W440">
        <v>4.17</v>
      </c>
      <c r="Y440" t="str">
        <f t="shared" si="14"/>
        <v>20043414.17</v>
      </c>
    </row>
    <row r="441" spans="1:25" x14ac:dyDescent="0.25">
      <c r="A441" t="s">
        <v>1637</v>
      </c>
      <c r="B441" t="s">
        <v>1639</v>
      </c>
      <c r="C441">
        <v>2004193</v>
      </c>
      <c r="D441">
        <v>1427</v>
      </c>
      <c r="E441" t="s">
        <v>1185</v>
      </c>
      <c r="F441">
        <f t="shared" si="13"/>
        <v>0</v>
      </c>
      <c r="S441" t="s">
        <v>1637</v>
      </c>
      <c r="T441" s="58" t="s">
        <v>1300</v>
      </c>
      <c r="U441">
        <v>2004366</v>
      </c>
      <c r="V441">
        <v>288</v>
      </c>
      <c r="W441">
        <v>2.85</v>
      </c>
      <c r="Y441" t="str">
        <f t="shared" si="14"/>
        <v>20043662.85</v>
      </c>
    </row>
    <row r="442" spans="1:25" x14ac:dyDescent="0.25">
      <c r="A442" t="s">
        <v>1637</v>
      </c>
      <c r="B442" t="s">
        <v>1639</v>
      </c>
      <c r="C442">
        <v>2004194</v>
      </c>
      <c r="D442">
        <v>5123</v>
      </c>
      <c r="E442" t="s">
        <v>1185</v>
      </c>
      <c r="F442">
        <f t="shared" si="13"/>
        <v>0</v>
      </c>
      <c r="S442" t="s">
        <v>1637</v>
      </c>
      <c r="T442" s="58" t="s">
        <v>1300</v>
      </c>
      <c r="V442">
        <v>112</v>
      </c>
      <c r="Y442" t="str">
        <f t="shared" si="14"/>
        <v/>
      </c>
    </row>
    <row r="443" spans="1:25" x14ac:dyDescent="0.25">
      <c r="A443" t="s">
        <v>1637</v>
      </c>
      <c r="B443" t="s">
        <v>1639</v>
      </c>
      <c r="C443">
        <v>2004331</v>
      </c>
      <c r="D443">
        <v>6331</v>
      </c>
      <c r="E443" t="s">
        <v>1185</v>
      </c>
      <c r="F443">
        <f t="shared" si="13"/>
        <v>2.2799999999999998</v>
      </c>
      <c r="S443" t="s">
        <v>1637</v>
      </c>
      <c r="T443" s="58" t="s">
        <v>1084</v>
      </c>
      <c r="U443" t="s">
        <v>1392</v>
      </c>
      <c r="V443">
        <v>385</v>
      </c>
      <c r="Y443" t="str">
        <f t="shared" si="14"/>
        <v>-</v>
      </c>
    </row>
    <row r="444" spans="1:25" x14ac:dyDescent="0.25">
      <c r="A444" t="s">
        <v>1637</v>
      </c>
      <c r="B444" t="s">
        <v>1639</v>
      </c>
      <c r="C444">
        <v>2004332</v>
      </c>
      <c r="D444">
        <v>2183</v>
      </c>
      <c r="E444" t="s">
        <v>1185</v>
      </c>
      <c r="F444">
        <f t="shared" si="13"/>
        <v>0</v>
      </c>
      <c r="S444" t="s">
        <v>1637</v>
      </c>
      <c r="T444" s="58" t="s">
        <v>1639</v>
      </c>
      <c r="U444">
        <v>2004182</v>
      </c>
      <c r="V444">
        <v>34359</v>
      </c>
      <c r="Y444" t="str">
        <f t="shared" si="14"/>
        <v>2004182</v>
      </c>
    </row>
    <row r="445" spans="1:25" x14ac:dyDescent="0.25">
      <c r="A445" t="s">
        <v>1637</v>
      </c>
      <c r="B445" t="s">
        <v>1639</v>
      </c>
      <c r="C445">
        <v>2004334</v>
      </c>
      <c r="D445">
        <v>8672</v>
      </c>
      <c r="E445" t="s">
        <v>1185</v>
      </c>
      <c r="F445">
        <f t="shared" si="13"/>
        <v>5.1100000000000003</v>
      </c>
      <c r="S445" t="s">
        <v>1637</v>
      </c>
      <c r="T445" s="58" t="s">
        <v>1639</v>
      </c>
      <c r="U445">
        <v>2004183</v>
      </c>
      <c r="V445">
        <v>752519</v>
      </c>
      <c r="Y445" t="str">
        <f t="shared" si="14"/>
        <v>2004183</v>
      </c>
    </row>
    <row r="446" spans="1:25" x14ac:dyDescent="0.25">
      <c r="A446" t="s">
        <v>1637</v>
      </c>
      <c r="B446" t="s">
        <v>1639</v>
      </c>
      <c r="C446">
        <v>2004336</v>
      </c>
      <c r="D446">
        <v>1454</v>
      </c>
      <c r="E446" t="s">
        <v>1185</v>
      </c>
      <c r="F446">
        <f t="shared" si="13"/>
        <v>2.0299999999999998</v>
      </c>
      <c r="S446" t="s">
        <v>1637</v>
      </c>
      <c r="T446" s="58" t="s">
        <v>1639</v>
      </c>
      <c r="U446">
        <v>2004185</v>
      </c>
      <c r="V446">
        <v>1466</v>
      </c>
      <c r="Y446" t="str">
        <f t="shared" si="14"/>
        <v>2004185</v>
      </c>
    </row>
    <row r="447" spans="1:25" x14ac:dyDescent="0.25">
      <c r="A447" t="s">
        <v>1637</v>
      </c>
      <c r="B447" t="s">
        <v>1639</v>
      </c>
      <c r="C447">
        <v>2004338</v>
      </c>
      <c r="D447">
        <v>472</v>
      </c>
      <c r="E447" t="s">
        <v>1185</v>
      </c>
      <c r="F447">
        <f t="shared" si="13"/>
        <v>2.4900000000000002</v>
      </c>
      <c r="S447" t="s">
        <v>1637</v>
      </c>
      <c r="T447" s="58" t="s">
        <v>1639</v>
      </c>
      <c r="U447">
        <v>2004188</v>
      </c>
      <c r="V447">
        <v>280</v>
      </c>
      <c r="Y447" t="str">
        <f t="shared" si="14"/>
        <v>2004188</v>
      </c>
    </row>
    <row r="448" spans="1:25" x14ac:dyDescent="0.25">
      <c r="A448" t="s">
        <v>1637</v>
      </c>
      <c r="B448" t="s">
        <v>1639</v>
      </c>
      <c r="C448">
        <v>2004361</v>
      </c>
      <c r="D448">
        <v>441</v>
      </c>
      <c r="E448" t="s">
        <v>1185</v>
      </c>
      <c r="F448">
        <f t="shared" si="13"/>
        <v>0</v>
      </c>
      <c r="S448" t="s">
        <v>1637</v>
      </c>
      <c r="T448" s="58" t="s">
        <v>1639</v>
      </c>
      <c r="U448">
        <v>2004189</v>
      </c>
      <c r="V448">
        <v>1082</v>
      </c>
      <c r="Y448" t="str">
        <f t="shared" si="14"/>
        <v>2004189</v>
      </c>
    </row>
    <row r="449" spans="1:25" x14ac:dyDescent="0.25">
      <c r="A449" t="s">
        <v>1637</v>
      </c>
      <c r="B449" t="s">
        <v>1639</v>
      </c>
      <c r="C449">
        <v>2004362</v>
      </c>
      <c r="D449">
        <v>408</v>
      </c>
      <c r="E449" t="s">
        <v>1185</v>
      </c>
      <c r="F449">
        <f t="shared" si="13"/>
        <v>1.95</v>
      </c>
      <c r="S449" t="s">
        <v>1637</v>
      </c>
      <c r="T449" s="58" t="s">
        <v>1639</v>
      </c>
      <c r="U449">
        <v>2004191</v>
      </c>
      <c r="V449">
        <v>446</v>
      </c>
      <c r="Y449" t="str">
        <f t="shared" si="14"/>
        <v>2004191</v>
      </c>
    </row>
    <row r="450" spans="1:25" x14ac:dyDescent="0.25">
      <c r="A450" t="s">
        <v>1637</v>
      </c>
      <c r="B450" t="s">
        <v>1639</v>
      </c>
      <c r="D450">
        <v>4799</v>
      </c>
      <c r="E450" t="s">
        <v>1185</v>
      </c>
      <c r="F450">
        <f t="shared" si="13"/>
        <v>0</v>
      </c>
      <c r="S450" t="s">
        <v>1637</v>
      </c>
      <c r="T450" s="58" t="s">
        <v>1639</v>
      </c>
      <c r="U450">
        <v>2004193</v>
      </c>
      <c r="V450">
        <v>1427</v>
      </c>
      <c r="Y450" t="str">
        <f t="shared" si="14"/>
        <v>2004193</v>
      </c>
    </row>
    <row r="451" spans="1:25" x14ac:dyDescent="0.25">
      <c r="A451" t="s">
        <v>1637</v>
      </c>
      <c r="B451" t="s">
        <v>1299</v>
      </c>
      <c r="C451">
        <v>2004183</v>
      </c>
      <c r="D451">
        <v>544</v>
      </c>
      <c r="E451" t="s">
        <v>1185</v>
      </c>
      <c r="F451">
        <f t="shared" ref="F451:F476" si="15">_xlfn.XLOOKUP(C451,$AD:$AD,$AE:$AE,0)</f>
        <v>0</v>
      </c>
      <c r="S451" t="s">
        <v>1637</v>
      </c>
      <c r="T451" s="58" t="s">
        <v>1639</v>
      </c>
      <c r="U451">
        <v>2004194</v>
      </c>
      <c r="V451">
        <v>5123</v>
      </c>
      <c r="Y451" t="str">
        <f t="shared" ref="Y451:Y486" si="16">+U451&amp;W451</f>
        <v>2004194</v>
      </c>
    </row>
    <row r="452" spans="1:25" x14ac:dyDescent="0.25">
      <c r="A452" t="s">
        <v>1637</v>
      </c>
      <c r="B452" t="s">
        <v>1299</v>
      </c>
      <c r="C452">
        <v>2004185</v>
      </c>
      <c r="D452">
        <v>165</v>
      </c>
      <c r="E452" t="s">
        <v>1185</v>
      </c>
      <c r="F452">
        <f t="shared" si="15"/>
        <v>0</v>
      </c>
      <c r="S452" t="s">
        <v>1637</v>
      </c>
      <c r="T452" s="58" t="s">
        <v>1639</v>
      </c>
      <c r="U452">
        <v>2004331</v>
      </c>
      <c r="V452">
        <v>6331</v>
      </c>
      <c r="Y452" t="str">
        <f t="shared" si="16"/>
        <v>2004331</v>
      </c>
    </row>
    <row r="453" spans="1:25" x14ac:dyDescent="0.25">
      <c r="A453" t="s">
        <v>1637</v>
      </c>
      <c r="B453" t="s">
        <v>1299</v>
      </c>
      <c r="C453">
        <v>2004189</v>
      </c>
      <c r="D453">
        <v>48</v>
      </c>
      <c r="E453" t="s">
        <v>1185</v>
      </c>
      <c r="F453">
        <f t="shared" si="15"/>
        <v>0</v>
      </c>
      <c r="S453" t="s">
        <v>1637</v>
      </c>
      <c r="T453" s="58" t="s">
        <v>1639</v>
      </c>
      <c r="U453">
        <v>2004332</v>
      </c>
      <c r="V453">
        <v>2183</v>
      </c>
      <c r="Y453" t="str">
        <f t="shared" si="16"/>
        <v>2004332</v>
      </c>
    </row>
    <row r="454" spans="1:25" x14ac:dyDescent="0.25">
      <c r="A454" t="s">
        <v>1637</v>
      </c>
      <c r="B454" t="s">
        <v>1299</v>
      </c>
      <c r="C454">
        <v>2004191</v>
      </c>
      <c r="D454">
        <v>7573</v>
      </c>
      <c r="E454" t="s">
        <v>1185</v>
      </c>
      <c r="F454">
        <f t="shared" si="15"/>
        <v>0</v>
      </c>
      <c r="S454" t="s">
        <v>1637</v>
      </c>
      <c r="T454" s="58" t="s">
        <v>1639</v>
      </c>
      <c r="U454">
        <v>2004334</v>
      </c>
      <c r="V454">
        <v>8672</v>
      </c>
      <c r="W454">
        <v>5.1100000000000003</v>
      </c>
      <c r="Y454" t="str">
        <f t="shared" si="16"/>
        <v>20043345.11</v>
      </c>
    </row>
    <row r="455" spans="1:25" x14ac:dyDescent="0.25">
      <c r="A455" t="s">
        <v>1637</v>
      </c>
      <c r="B455" t="s">
        <v>1299</v>
      </c>
      <c r="C455">
        <v>2004194</v>
      </c>
      <c r="D455">
        <v>98</v>
      </c>
      <c r="E455" t="s">
        <v>1185</v>
      </c>
      <c r="F455">
        <f t="shared" si="15"/>
        <v>0</v>
      </c>
      <c r="S455" t="s">
        <v>1637</v>
      </c>
      <c r="T455" s="58" t="s">
        <v>1639</v>
      </c>
      <c r="U455">
        <v>2004336</v>
      </c>
      <c r="V455">
        <v>1454</v>
      </c>
      <c r="W455">
        <v>2.0299999999999998</v>
      </c>
      <c r="Y455" t="str">
        <f t="shared" si="16"/>
        <v>20043362.03</v>
      </c>
    </row>
    <row r="456" spans="1:25" x14ac:dyDescent="0.25">
      <c r="A456" t="s">
        <v>1637</v>
      </c>
      <c r="B456" t="s">
        <v>1299</v>
      </c>
      <c r="C456">
        <v>2004200</v>
      </c>
      <c r="D456">
        <v>2854</v>
      </c>
      <c r="E456" t="s">
        <v>1185</v>
      </c>
      <c r="F456">
        <f t="shared" si="15"/>
        <v>0</v>
      </c>
      <c r="S456" t="s">
        <v>1637</v>
      </c>
      <c r="T456" s="58" t="s">
        <v>1639</v>
      </c>
      <c r="U456">
        <v>2004338</v>
      </c>
      <c r="V456">
        <v>472</v>
      </c>
      <c r="W456">
        <v>2.4900000000000002</v>
      </c>
      <c r="Y456" t="str">
        <f t="shared" si="16"/>
        <v>20043382.49</v>
      </c>
    </row>
    <row r="457" spans="1:25" x14ac:dyDescent="0.25">
      <c r="A457" t="s">
        <v>1637</v>
      </c>
      <c r="B457" t="s">
        <v>1299</v>
      </c>
      <c r="C457">
        <v>2004332</v>
      </c>
      <c r="D457">
        <v>225</v>
      </c>
      <c r="E457" t="s">
        <v>1185</v>
      </c>
      <c r="F457">
        <f t="shared" si="15"/>
        <v>0</v>
      </c>
      <c r="S457" t="s">
        <v>1637</v>
      </c>
      <c r="T457" s="58" t="s">
        <v>1639</v>
      </c>
      <c r="U457">
        <v>2004361</v>
      </c>
      <c r="V457">
        <v>441</v>
      </c>
      <c r="Y457" t="str">
        <f t="shared" si="16"/>
        <v>2004361</v>
      </c>
    </row>
    <row r="458" spans="1:25" x14ac:dyDescent="0.25">
      <c r="A458" t="s">
        <v>1637</v>
      </c>
      <c r="B458" t="s">
        <v>1642</v>
      </c>
      <c r="C458">
        <v>2004201</v>
      </c>
      <c r="D458">
        <v>5862</v>
      </c>
      <c r="E458" t="s">
        <v>1185</v>
      </c>
      <c r="F458">
        <f t="shared" si="15"/>
        <v>0</v>
      </c>
      <c r="S458" t="s">
        <v>1637</v>
      </c>
      <c r="T458" s="58" t="s">
        <v>1639</v>
      </c>
      <c r="U458">
        <v>2004362</v>
      </c>
      <c r="V458">
        <v>408</v>
      </c>
      <c r="W458">
        <v>1.95</v>
      </c>
      <c r="Y458" t="str">
        <f t="shared" si="16"/>
        <v>20043621.95</v>
      </c>
    </row>
    <row r="459" spans="1:25" x14ac:dyDescent="0.25">
      <c r="A459" t="s">
        <v>1637</v>
      </c>
      <c r="B459" t="s">
        <v>1086</v>
      </c>
      <c r="C459" t="s">
        <v>1392</v>
      </c>
      <c r="D459">
        <v>12100</v>
      </c>
      <c r="E459" t="s">
        <v>1185</v>
      </c>
      <c r="F459">
        <f t="shared" si="15"/>
        <v>0</v>
      </c>
      <c r="S459" t="s">
        <v>1637</v>
      </c>
      <c r="T459" s="58" t="s">
        <v>1639</v>
      </c>
      <c r="V459">
        <v>4799</v>
      </c>
      <c r="Y459" t="str">
        <f t="shared" si="16"/>
        <v/>
      </c>
    </row>
    <row r="460" spans="1:25" x14ac:dyDescent="0.25">
      <c r="A460" t="s">
        <v>1637</v>
      </c>
      <c r="B460" t="s">
        <v>1086</v>
      </c>
      <c r="C460">
        <v>2004182</v>
      </c>
      <c r="D460">
        <v>353212</v>
      </c>
      <c r="E460" t="s">
        <v>1185</v>
      </c>
      <c r="F460">
        <f t="shared" si="15"/>
        <v>0</v>
      </c>
      <c r="S460" t="s">
        <v>1637</v>
      </c>
      <c r="T460" s="58" t="s">
        <v>1299</v>
      </c>
      <c r="U460">
        <v>2004183</v>
      </c>
      <c r="V460">
        <v>544</v>
      </c>
      <c r="Y460" t="str">
        <f t="shared" si="16"/>
        <v>2004183</v>
      </c>
    </row>
    <row r="461" spans="1:25" x14ac:dyDescent="0.25">
      <c r="A461" t="s">
        <v>1637</v>
      </c>
      <c r="B461" t="s">
        <v>1086</v>
      </c>
      <c r="C461">
        <v>2004183</v>
      </c>
      <c r="D461">
        <v>8247</v>
      </c>
      <c r="E461" t="s">
        <v>1185</v>
      </c>
      <c r="F461">
        <f t="shared" si="15"/>
        <v>0</v>
      </c>
      <c r="S461" t="s">
        <v>1637</v>
      </c>
      <c r="T461" s="58" t="s">
        <v>1299</v>
      </c>
      <c r="U461">
        <v>2004185</v>
      </c>
      <c r="V461">
        <v>165</v>
      </c>
      <c r="Y461" t="str">
        <f t="shared" si="16"/>
        <v>2004185</v>
      </c>
    </row>
    <row r="462" spans="1:25" x14ac:dyDescent="0.25">
      <c r="A462" t="s">
        <v>1637</v>
      </c>
      <c r="B462" t="s">
        <v>1086</v>
      </c>
      <c r="C462">
        <v>2004185</v>
      </c>
      <c r="D462">
        <v>1816</v>
      </c>
      <c r="E462" t="s">
        <v>1185</v>
      </c>
      <c r="F462">
        <f t="shared" si="15"/>
        <v>0</v>
      </c>
      <c r="S462" t="s">
        <v>1637</v>
      </c>
      <c r="T462" s="58" t="s">
        <v>1299</v>
      </c>
      <c r="U462">
        <v>2004189</v>
      </c>
      <c r="V462">
        <v>48</v>
      </c>
      <c r="Y462" t="str">
        <f t="shared" si="16"/>
        <v>2004189</v>
      </c>
    </row>
    <row r="463" spans="1:25" x14ac:dyDescent="0.25">
      <c r="A463" t="s">
        <v>1637</v>
      </c>
      <c r="B463" t="s">
        <v>1086</v>
      </c>
      <c r="C463">
        <v>2004188</v>
      </c>
      <c r="D463">
        <v>306</v>
      </c>
      <c r="E463" t="s">
        <v>1185</v>
      </c>
      <c r="F463">
        <f t="shared" si="15"/>
        <v>0</v>
      </c>
      <c r="S463" t="s">
        <v>1637</v>
      </c>
      <c r="T463" s="58" t="s">
        <v>1299</v>
      </c>
      <c r="U463">
        <v>2004191</v>
      </c>
      <c r="V463">
        <v>7573</v>
      </c>
      <c r="Y463" t="str">
        <f t="shared" si="16"/>
        <v>2004191</v>
      </c>
    </row>
    <row r="464" spans="1:25" x14ac:dyDescent="0.25">
      <c r="A464" t="s">
        <v>1637</v>
      </c>
      <c r="B464" t="s">
        <v>1086</v>
      </c>
      <c r="C464">
        <v>2004189</v>
      </c>
      <c r="D464">
        <v>352</v>
      </c>
      <c r="E464" t="s">
        <v>1185</v>
      </c>
      <c r="F464">
        <f t="shared" si="15"/>
        <v>0</v>
      </c>
      <c r="S464" t="s">
        <v>1637</v>
      </c>
      <c r="T464" s="58" t="s">
        <v>1299</v>
      </c>
      <c r="U464">
        <v>2004194</v>
      </c>
      <c r="V464">
        <v>98</v>
      </c>
      <c r="Y464" t="str">
        <f t="shared" si="16"/>
        <v>2004194</v>
      </c>
    </row>
    <row r="465" spans="1:25" x14ac:dyDescent="0.25">
      <c r="A465" t="s">
        <v>1637</v>
      </c>
      <c r="B465" t="s">
        <v>1086</v>
      </c>
      <c r="C465">
        <v>2004193</v>
      </c>
      <c r="D465">
        <v>80691</v>
      </c>
      <c r="E465" t="s">
        <v>1185</v>
      </c>
      <c r="F465">
        <f t="shared" si="15"/>
        <v>0</v>
      </c>
      <c r="S465" t="s">
        <v>1637</v>
      </c>
      <c r="T465" s="58" t="s">
        <v>1299</v>
      </c>
      <c r="U465">
        <v>2004200</v>
      </c>
      <c r="V465">
        <v>2854</v>
      </c>
      <c r="Y465" t="str">
        <f t="shared" si="16"/>
        <v>2004200</v>
      </c>
    </row>
    <row r="466" spans="1:25" x14ac:dyDescent="0.25">
      <c r="A466" t="s">
        <v>1637</v>
      </c>
      <c r="B466" t="s">
        <v>1086</v>
      </c>
      <c r="C466">
        <v>2004194</v>
      </c>
      <c r="D466">
        <v>2803</v>
      </c>
      <c r="E466" t="s">
        <v>1185</v>
      </c>
      <c r="F466">
        <f t="shared" si="15"/>
        <v>0</v>
      </c>
      <c r="S466" t="s">
        <v>1637</v>
      </c>
      <c r="T466" s="58" t="s">
        <v>1299</v>
      </c>
      <c r="U466">
        <v>2004332</v>
      </c>
      <c r="V466">
        <v>225</v>
      </c>
      <c r="Y466" t="str">
        <f t="shared" si="16"/>
        <v>2004332</v>
      </c>
    </row>
    <row r="467" spans="1:25" x14ac:dyDescent="0.25">
      <c r="A467" t="s">
        <v>1637</v>
      </c>
      <c r="B467" t="s">
        <v>1086</v>
      </c>
      <c r="C467">
        <v>2004331</v>
      </c>
      <c r="D467">
        <v>6556</v>
      </c>
      <c r="E467" t="s">
        <v>1185</v>
      </c>
      <c r="F467">
        <f t="shared" si="15"/>
        <v>2.2799999999999998</v>
      </c>
      <c r="S467" t="s">
        <v>1637</v>
      </c>
      <c r="T467" s="58" t="s">
        <v>1642</v>
      </c>
      <c r="U467">
        <v>2004201</v>
      </c>
      <c r="V467">
        <v>5862</v>
      </c>
      <c r="Y467" t="str">
        <f t="shared" si="16"/>
        <v>2004201</v>
      </c>
    </row>
    <row r="468" spans="1:25" x14ac:dyDescent="0.25">
      <c r="A468" t="s">
        <v>1637</v>
      </c>
      <c r="B468" t="s">
        <v>1086</v>
      </c>
      <c r="C468">
        <v>2004332</v>
      </c>
      <c r="D468">
        <v>510</v>
      </c>
      <c r="E468" t="s">
        <v>1185</v>
      </c>
      <c r="F468">
        <f t="shared" si="15"/>
        <v>0</v>
      </c>
      <c r="S468" t="s">
        <v>1637</v>
      </c>
      <c r="T468" s="58" t="s">
        <v>1086</v>
      </c>
      <c r="U468" t="s">
        <v>1392</v>
      </c>
      <c r="V468">
        <v>12100</v>
      </c>
      <c r="Y468" t="str">
        <f t="shared" si="16"/>
        <v>-</v>
      </c>
    </row>
    <row r="469" spans="1:25" x14ac:dyDescent="0.25">
      <c r="A469" t="s">
        <v>1637</v>
      </c>
      <c r="B469" t="s">
        <v>1086</v>
      </c>
      <c r="C469">
        <v>2004334</v>
      </c>
      <c r="D469">
        <v>3218</v>
      </c>
      <c r="E469" t="s">
        <v>1185</v>
      </c>
      <c r="F469">
        <f t="shared" si="15"/>
        <v>5.1100000000000003</v>
      </c>
      <c r="S469" t="s">
        <v>1637</v>
      </c>
      <c r="T469" s="58" t="s">
        <v>1086</v>
      </c>
      <c r="U469">
        <v>2004182</v>
      </c>
      <c r="V469">
        <v>353212</v>
      </c>
      <c r="Y469" t="str">
        <f t="shared" si="16"/>
        <v>2004182</v>
      </c>
    </row>
    <row r="470" spans="1:25" x14ac:dyDescent="0.25">
      <c r="A470" t="s">
        <v>1637</v>
      </c>
      <c r="B470" t="s">
        <v>1086</v>
      </c>
      <c r="C470">
        <v>2004336</v>
      </c>
      <c r="D470">
        <v>934</v>
      </c>
      <c r="E470" t="s">
        <v>1185</v>
      </c>
      <c r="F470">
        <f t="shared" si="15"/>
        <v>2.0299999999999998</v>
      </c>
      <c r="S470" t="s">
        <v>1637</v>
      </c>
      <c r="T470" s="58" t="s">
        <v>1086</v>
      </c>
      <c r="U470">
        <v>2004183</v>
      </c>
      <c r="V470">
        <v>8247</v>
      </c>
      <c r="Y470" t="str">
        <f t="shared" si="16"/>
        <v>2004183</v>
      </c>
    </row>
    <row r="471" spans="1:25" x14ac:dyDescent="0.25">
      <c r="A471" t="s">
        <v>1637</v>
      </c>
      <c r="B471" t="s">
        <v>1086</v>
      </c>
      <c r="C471">
        <v>2004338</v>
      </c>
      <c r="D471">
        <v>1758</v>
      </c>
      <c r="E471" t="s">
        <v>1185</v>
      </c>
      <c r="F471">
        <f t="shared" si="15"/>
        <v>2.4900000000000002</v>
      </c>
      <c r="S471" t="s">
        <v>1637</v>
      </c>
      <c r="T471" s="58" t="s">
        <v>1086</v>
      </c>
      <c r="U471">
        <v>2004185</v>
      </c>
      <c r="V471">
        <v>1816</v>
      </c>
      <c r="Y471" t="str">
        <f t="shared" si="16"/>
        <v>2004185</v>
      </c>
    </row>
    <row r="472" spans="1:25" x14ac:dyDescent="0.25">
      <c r="A472" t="s">
        <v>1637</v>
      </c>
      <c r="B472" t="s">
        <v>1086</v>
      </c>
      <c r="C472">
        <v>2004340</v>
      </c>
      <c r="D472">
        <v>173</v>
      </c>
      <c r="E472" t="s">
        <v>1185</v>
      </c>
      <c r="F472">
        <f t="shared" si="15"/>
        <v>2.64</v>
      </c>
      <c r="S472" t="s">
        <v>1637</v>
      </c>
      <c r="T472" s="58" t="s">
        <v>1086</v>
      </c>
      <c r="U472">
        <v>2004188</v>
      </c>
      <c r="V472">
        <v>306</v>
      </c>
      <c r="Y472" t="str">
        <f t="shared" si="16"/>
        <v>2004188</v>
      </c>
    </row>
    <row r="473" spans="1:25" x14ac:dyDescent="0.25">
      <c r="A473" t="s">
        <v>1637</v>
      </c>
      <c r="B473" t="s">
        <v>1086</v>
      </c>
      <c r="C473">
        <v>2004361</v>
      </c>
      <c r="D473">
        <v>588</v>
      </c>
      <c r="E473" t="s">
        <v>1185</v>
      </c>
      <c r="F473">
        <f t="shared" si="15"/>
        <v>0</v>
      </c>
      <c r="S473" t="s">
        <v>1637</v>
      </c>
      <c r="T473" s="58" t="s">
        <v>1086</v>
      </c>
      <c r="U473">
        <v>2004189</v>
      </c>
      <c r="V473">
        <v>352</v>
      </c>
      <c r="Y473" t="str">
        <f t="shared" si="16"/>
        <v>2004189</v>
      </c>
    </row>
    <row r="474" spans="1:25" x14ac:dyDescent="0.25">
      <c r="A474" t="s">
        <v>1637</v>
      </c>
      <c r="B474" t="s">
        <v>1086</v>
      </c>
      <c r="C474">
        <v>2004362</v>
      </c>
      <c r="D474">
        <v>363</v>
      </c>
      <c r="E474" t="s">
        <v>1185</v>
      </c>
      <c r="F474">
        <f t="shared" si="15"/>
        <v>1.95</v>
      </c>
      <c r="S474" t="s">
        <v>1637</v>
      </c>
      <c r="T474" s="58" t="s">
        <v>1086</v>
      </c>
      <c r="U474">
        <v>2004193</v>
      </c>
      <c r="V474">
        <v>80691</v>
      </c>
      <c r="Y474" t="str">
        <f t="shared" si="16"/>
        <v>2004193</v>
      </c>
    </row>
    <row r="475" spans="1:25" x14ac:dyDescent="0.25">
      <c r="A475" t="s">
        <v>1637</v>
      </c>
      <c r="B475" t="s">
        <v>1086</v>
      </c>
      <c r="C475">
        <v>2004364</v>
      </c>
      <c r="D475">
        <v>343</v>
      </c>
      <c r="E475" t="s">
        <v>1185</v>
      </c>
      <c r="F475">
        <f t="shared" si="15"/>
        <v>1.95</v>
      </c>
      <c r="S475" t="s">
        <v>1637</v>
      </c>
      <c r="T475" s="58" t="s">
        <v>1086</v>
      </c>
      <c r="U475">
        <v>2004194</v>
      </c>
      <c r="V475">
        <v>2803</v>
      </c>
      <c r="Y475" t="str">
        <f t="shared" si="16"/>
        <v>2004194</v>
      </c>
    </row>
    <row r="476" spans="1:25" x14ac:dyDescent="0.25">
      <c r="A476" t="s">
        <v>1637</v>
      </c>
      <c r="B476" t="s">
        <v>1086</v>
      </c>
      <c r="D476">
        <v>208</v>
      </c>
      <c r="E476" t="s">
        <v>1185</v>
      </c>
      <c r="F476">
        <f t="shared" si="15"/>
        <v>0</v>
      </c>
      <c r="S476" t="s">
        <v>1637</v>
      </c>
      <c r="T476" s="58" t="s">
        <v>1086</v>
      </c>
      <c r="U476">
        <v>2004331</v>
      </c>
      <c r="V476">
        <v>6556</v>
      </c>
      <c r="W476">
        <v>2.2799999999999998</v>
      </c>
      <c r="Y476" t="str">
        <f t="shared" si="16"/>
        <v>20043312.28</v>
      </c>
    </row>
    <row r="477" spans="1:25" x14ac:dyDescent="0.25">
      <c r="S477" t="s">
        <v>1637</v>
      </c>
      <c r="T477" s="58" t="s">
        <v>1086</v>
      </c>
      <c r="U477">
        <v>2004332</v>
      </c>
      <c r="V477">
        <v>510</v>
      </c>
      <c r="Y477" t="str">
        <f t="shared" si="16"/>
        <v>2004332</v>
      </c>
    </row>
    <row r="478" spans="1:25" x14ac:dyDescent="0.25">
      <c r="S478" t="s">
        <v>1637</v>
      </c>
      <c r="T478" s="58" t="s">
        <v>1086</v>
      </c>
      <c r="U478">
        <v>2004334</v>
      </c>
      <c r="V478">
        <v>3218</v>
      </c>
      <c r="W478">
        <v>5.1100000000000003</v>
      </c>
      <c r="Y478" t="str">
        <f t="shared" si="16"/>
        <v>20043345.11</v>
      </c>
    </row>
    <row r="479" spans="1:25" x14ac:dyDescent="0.25">
      <c r="S479" t="s">
        <v>1637</v>
      </c>
      <c r="T479" s="58" t="s">
        <v>1086</v>
      </c>
      <c r="U479">
        <v>2004336</v>
      </c>
      <c r="V479">
        <v>934</v>
      </c>
      <c r="W479">
        <v>2.0299999999999998</v>
      </c>
      <c r="Y479" t="str">
        <f t="shared" si="16"/>
        <v>20043362.03</v>
      </c>
    </row>
    <row r="480" spans="1:25" x14ac:dyDescent="0.25">
      <c r="S480" t="s">
        <v>1637</v>
      </c>
      <c r="T480" s="58" t="s">
        <v>1086</v>
      </c>
      <c r="U480">
        <v>2004338</v>
      </c>
      <c r="V480">
        <v>1758</v>
      </c>
      <c r="W480">
        <v>2.4900000000000002</v>
      </c>
      <c r="Y480" t="str">
        <f t="shared" si="16"/>
        <v>20043382.49</v>
      </c>
    </row>
    <row r="481" spans="19:25" x14ac:dyDescent="0.25">
      <c r="S481" t="s">
        <v>1637</v>
      </c>
      <c r="T481" s="58" t="s">
        <v>1086</v>
      </c>
      <c r="U481">
        <v>2004340</v>
      </c>
      <c r="V481">
        <v>173</v>
      </c>
      <c r="W481">
        <v>2.64</v>
      </c>
      <c r="Y481" t="str">
        <f t="shared" si="16"/>
        <v>20043402.64</v>
      </c>
    </row>
    <row r="482" spans="19:25" x14ac:dyDescent="0.25">
      <c r="S482" t="s">
        <v>1637</v>
      </c>
      <c r="T482" s="58" t="s">
        <v>1086</v>
      </c>
      <c r="U482">
        <v>2004361</v>
      </c>
      <c r="V482">
        <v>588</v>
      </c>
      <c r="Y482" t="str">
        <f t="shared" si="16"/>
        <v>2004361</v>
      </c>
    </row>
    <row r="483" spans="19:25" x14ac:dyDescent="0.25">
      <c r="S483" t="s">
        <v>1637</v>
      </c>
      <c r="T483" s="58" t="s">
        <v>1086</v>
      </c>
      <c r="U483">
        <v>2004362</v>
      </c>
      <c r="V483">
        <v>363</v>
      </c>
      <c r="W483">
        <v>1.95</v>
      </c>
      <c r="Y483" t="str">
        <f t="shared" si="16"/>
        <v>20043621.95</v>
      </c>
    </row>
    <row r="484" spans="19:25" x14ac:dyDescent="0.25">
      <c r="S484" t="s">
        <v>1637</v>
      </c>
      <c r="T484" s="58" t="s">
        <v>1086</v>
      </c>
      <c r="U484">
        <v>2004364</v>
      </c>
      <c r="V484">
        <v>343</v>
      </c>
      <c r="W484">
        <v>1.95</v>
      </c>
      <c r="Y484" t="str">
        <f t="shared" si="16"/>
        <v>20043641.95</v>
      </c>
    </row>
    <row r="485" spans="19:25" x14ac:dyDescent="0.25">
      <c r="S485" t="s">
        <v>1637</v>
      </c>
      <c r="T485" s="58" t="s">
        <v>1086</v>
      </c>
      <c r="V485">
        <v>208</v>
      </c>
      <c r="Y485" t="str">
        <f t="shared" si="16"/>
        <v/>
      </c>
    </row>
    <row r="486" spans="19:25" x14ac:dyDescent="0.25">
      <c r="T486" s="58"/>
      <c r="U486">
        <v>2004338</v>
      </c>
      <c r="V486">
        <v>83</v>
      </c>
      <c r="W486">
        <v>2.4900000000000002</v>
      </c>
      <c r="Y486" t="str">
        <f t="shared" si="16"/>
        <v>20043382.49</v>
      </c>
    </row>
  </sheetData>
  <pageMargins left="0.7" right="0.7" top="0.75" bottom="0.75" header="0.3" footer="0.3"/>
  <customProperties>
    <customPr name="EpmWorksheetKeyString_GU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33629-8167-45BB-AA1E-F683D69A5B5F}">
  <sheetPr>
    <tabColor theme="9" tint="0.79998168889431442"/>
  </sheetPr>
  <dimension ref="A1:AC92"/>
  <sheetViews>
    <sheetView topLeftCell="B1" workbookViewId="0">
      <selection activeCell="J11" sqref="J11"/>
    </sheetView>
    <sheetView workbookViewId="1"/>
  </sheetViews>
  <sheetFormatPr defaultRowHeight="15" x14ac:dyDescent="0.25"/>
  <cols>
    <col min="1" max="1" width="8.5703125" bestFit="1" customWidth="1"/>
    <col min="2" max="2" width="11.85546875" bestFit="1" customWidth="1"/>
    <col min="3" max="3" width="5.42578125" bestFit="1" customWidth="1"/>
    <col min="4" max="4" width="11.85546875" bestFit="1" customWidth="1"/>
    <col min="5" max="5" width="12.42578125" bestFit="1" customWidth="1"/>
    <col min="7" max="7" width="8.5703125" bestFit="1" customWidth="1"/>
    <col min="8" max="8" width="11.85546875" bestFit="1" customWidth="1"/>
    <col min="9" max="9" width="11.85546875" customWidth="1"/>
    <col min="10" max="10" width="13.28515625" bestFit="1" customWidth="1"/>
    <col min="12" max="12" width="8.5703125" bestFit="1" customWidth="1"/>
    <col min="13" max="13" width="11.85546875" bestFit="1" customWidth="1"/>
    <col min="14" max="14" width="5.42578125" bestFit="1" customWidth="1"/>
    <col min="15" max="15" width="9.28515625" bestFit="1" customWidth="1"/>
    <col min="16" max="16" width="12.42578125" bestFit="1" customWidth="1"/>
    <col min="18" max="18" width="8.5703125" bestFit="1" customWidth="1"/>
    <col min="19" max="19" width="11.85546875" bestFit="1" customWidth="1"/>
    <col min="20" max="20" width="11.85546875" customWidth="1"/>
    <col min="21" max="21" width="13.28515625" bestFit="1" customWidth="1"/>
    <col min="23" max="23" width="24" bestFit="1" customWidth="1"/>
    <col min="24" max="24" width="14.28515625" bestFit="1" customWidth="1"/>
    <col min="26" max="26" width="28.42578125" bestFit="1" customWidth="1"/>
    <col min="27" max="27" width="22.5703125" bestFit="1" customWidth="1"/>
    <col min="28" max="28" width="14.28515625" bestFit="1" customWidth="1"/>
  </cols>
  <sheetData>
    <row r="1" spans="1:29" x14ac:dyDescent="0.25">
      <c r="A1" s="181" t="s">
        <v>1387</v>
      </c>
      <c r="B1" s="181" t="s">
        <v>1627</v>
      </c>
      <c r="C1" s="181" t="s">
        <v>1414</v>
      </c>
      <c r="D1" s="181" t="s">
        <v>1185</v>
      </c>
      <c r="E1" s="181" t="s">
        <v>1689</v>
      </c>
      <c r="G1" s="181" t="s">
        <v>1387</v>
      </c>
      <c r="H1" s="181" t="s">
        <v>1627</v>
      </c>
      <c r="I1" s="1" t="s">
        <v>1691</v>
      </c>
      <c r="J1" s="1" t="s">
        <v>1690</v>
      </c>
      <c r="L1" s="181" t="s">
        <v>1387</v>
      </c>
      <c r="M1" s="181" t="s">
        <v>1627</v>
      </c>
      <c r="N1" s="181" t="s">
        <v>1414</v>
      </c>
      <c r="O1" s="181" t="s">
        <v>1183</v>
      </c>
      <c r="P1" s="181" t="s">
        <v>1689</v>
      </c>
      <c r="R1" s="181" t="s">
        <v>1387</v>
      </c>
      <c r="S1" s="181" t="s">
        <v>1627</v>
      </c>
      <c r="T1" s="1" t="s">
        <v>1691</v>
      </c>
      <c r="U1" s="1" t="s">
        <v>1690</v>
      </c>
      <c r="W1" s="1" t="s">
        <v>1883</v>
      </c>
    </row>
    <row r="2" spans="1:29" x14ac:dyDescent="0.25">
      <c r="A2" s="1" t="s">
        <v>1629</v>
      </c>
      <c r="B2" s="1" t="s">
        <v>1082</v>
      </c>
      <c r="C2">
        <v>1.95</v>
      </c>
      <c r="D2">
        <v>1124</v>
      </c>
      <c r="E2">
        <f>+C2*D2</f>
        <v>2191.7999999999997</v>
      </c>
      <c r="G2" s="1" t="s">
        <v>1629</v>
      </c>
      <c r="H2" s="1" t="s">
        <v>1082</v>
      </c>
      <c r="I2" s="183">
        <f>SUMIFS(D:D,A:A,G2,B:B,H2)</f>
        <v>2760425</v>
      </c>
      <c r="J2" s="167">
        <f>+SUMIFS(E:E,A:A,G2,B:B,H2)/SUMIFS(D:D,A:A,G2,B:B,H2)</f>
        <v>2.3050614452484668</v>
      </c>
      <c r="L2" s="1" t="s">
        <v>1629</v>
      </c>
      <c r="M2" s="1" t="s">
        <v>1301</v>
      </c>
      <c r="N2">
        <v>2.2799999999999998</v>
      </c>
      <c r="O2">
        <v>127</v>
      </c>
      <c r="P2">
        <f>+N2*O2</f>
        <v>289.56</v>
      </c>
      <c r="R2" s="1" t="s">
        <v>1629</v>
      </c>
      <c r="S2" s="1" t="s">
        <v>1301</v>
      </c>
      <c r="T2" s="183">
        <f>+SUMIFS(O:O,L:L,R2,M:M,S2)</f>
        <v>127</v>
      </c>
      <c r="U2" s="167">
        <f>+SUMIFS(P:P,L:L,R2,M:M,S2)/SUMIFS(O:O,L:L,R2,M:M,S2)</f>
        <v>2.2799999999999998</v>
      </c>
      <c r="Z2" t="s">
        <v>1885</v>
      </c>
      <c r="AA2" t="s">
        <v>1886</v>
      </c>
      <c r="AB2" t="s">
        <v>1887</v>
      </c>
    </row>
    <row r="3" spans="1:29" x14ac:dyDescent="0.25">
      <c r="A3" s="1" t="s">
        <v>1629</v>
      </c>
      <c r="B3" s="1" t="s">
        <v>1082</v>
      </c>
      <c r="C3">
        <v>2.0299999999999998</v>
      </c>
      <c r="D3">
        <v>4793</v>
      </c>
      <c r="E3">
        <f t="shared" ref="E3:E66" si="0">+C3*D3</f>
        <v>9729.7899999999991</v>
      </c>
      <c r="G3" s="1" t="s">
        <v>1629</v>
      </c>
      <c r="H3" s="1" t="s">
        <v>1300</v>
      </c>
      <c r="I3" s="183">
        <f t="shared" ref="I3:I16" si="1">SUMIFS(D:D,A:A,G3,B:B,H3)</f>
        <v>1188565</v>
      </c>
      <c r="J3" s="167">
        <f t="shared" ref="J3:J16" si="2">+SUMIFS(E:E,A:A,G3,B:B,H3)/SUMIFS(D:D,A:A,G3,B:B,H3)</f>
        <v>5.0340660376167907</v>
      </c>
      <c r="L3" s="1" t="s">
        <v>1629</v>
      </c>
      <c r="M3" s="1" t="s">
        <v>1082</v>
      </c>
      <c r="N3">
        <v>2.0299999999999998</v>
      </c>
      <c r="O3">
        <v>188901</v>
      </c>
      <c r="P3">
        <f t="shared" ref="P3:P66" si="3">+N3*O3</f>
        <v>383469.02999999997</v>
      </c>
      <c r="R3" s="1" t="s">
        <v>1629</v>
      </c>
      <c r="S3" s="1" t="s">
        <v>1082</v>
      </c>
      <c r="T3" s="183">
        <f t="shared" ref="T3:T27" si="4">+SUMIFS(O:O,L:L,R3,M:M,S3)</f>
        <v>44716249</v>
      </c>
      <c r="U3" s="167">
        <f t="shared" ref="U3:U27" si="5">+SUMIFS(P:P,L:L,R3,M:M,S3)/SUMIFS(O:O,L:L,R3,M:M,S3)</f>
        <v>2.2986023577245933</v>
      </c>
      <c r="W3" t="s">
        <v>1889</v>
      </c>
      <c r="X3" s="56">
        <f>+SUM(I2:I16)</f>
        <v>22405721</v>
      </c>
      <c r="Z3" t="s">
        <v>1884</v>
      </c>
      <c r="AA3" t="s">
        <v>1322</v>
      </c>
      <c r="AB3" s="167">
        <v>6138.42</v>
      </c>
    </row>
    <row r="4" spans="1:29" ht="18" x14ac:dyDescent="0.35">
      <c r="A4" s="1" t="s">
        <v>1629</v>
      </c>
      <c r="B4" s="1" t="s">
        <v>1082</v>
      </c>
      <c r="C4">
        <v>2.2799999999999998</v>
      </c>
      <c r="D4">
        <v>2728101</v>
      </c>
      <c r="E4">
        <f t="shared" si="0"/>
        <v>6220070.2799999993</v>
      </c>
      <c r="G4" s="1" t="s">
        <v>1629</v>
      </c>
      <c r="H4" s="1" t="s">
        <v>1299</v>
      </c>
      <c r="I4" s="183">
        <f t="shared" si="1"/>
        <v>87831</v>
      </c>
      <c r="J4" s="167">
        <f t="shared" si="2"/>
        <v>2.115500791292368</v>
      </c>
      <c r="L4" s="1" t="s">
        <v>1629</v>
      </c>
      <c r="M4" s="1" t="s">
        <v>1082</v>
      </c>
      <c r="N4">
        <v>2.2799999999999998</v>
      </c>
      <c r="O4">
        <v>44242871</v>
      </c>
      <c r="P4">
        <f t="shared" si="3"/>
        <v>100873745.88</v>
      </c>
      <c r="R4" s="1" t="s">
        <v>1629</v>
      </c>
      <c r="S4" s="1" t="s">
        <v>1300</v>
      </c>
      <c r="T4" s="183">
        <f t="shared" si="4"/>
        <v>16247241</v>
      </c>
      <c r="U4" s="167">
        <f t="shared" si="5"/>
        <v>6.0330690232267745</v>
      </c>
      <c r="W4" s="189" t="s">
        <v>1890</v>
      </c>
      <c r="X4" s="190">
        <v>4677734</v>
      </c>
      <c r="Z4" t="s">
        <v>1888</v>
      </c>
      <c r="AA4" s="58" t="s">
        <v>1328</v>
      </c>
      <c r="AB4" s="167">
        <f>+X4/5280</f>
        <v>885.9344696969697</v>
      </c>
    </row>
    <row r="5" spans="1:29" ht="18" x14ac:dyDescent="0.35">
      <c r="A5" s="1" t="s">
        <v>1629</v>
      </c>
      <c r="B5" s="1" t="s">
        <v>1082</v>
      </c>
      <c r="C5">
        <v>2.4900000000000002</v>
      </c>
      <c r="D5">
        <v>1520</v>
      </c>
      <c r="E5">
        <f t="shared" si="0"/>
        <v>3784.8</v>
      </c>
      <c r="G5" s="1" t="s">
        <v>1631</v>
      </c>
      <c r="H5" s="1" t="s">
        <v>1640</v>
      </c>
      <c r="I5" s="183">
        <f t="shared" si="1"/>
        <v>2516</v>
      </c>
      <c r="J5" s="167">
        <f t="shared" si="2"/>
        <v>2.1091573926868041</v>
      </c>
      <c r="L5" s="1" t="s">
        <v>1629</v>
      </c>
      <c r="M5" s="1" t="s">
        <v>1082</v>
      </c>
      <c r="N5">
        <v>5.1100000000000003</v>
      </c>
      <c r="O5">
        <v>259816</v>
      </c>
      <c r="P5">
        <f t="shared" si="3"/>
        <v>1327659.76</v>
      </c>
      <c r="R5" s="1" t="s">
        <v>1629</v>
      </c>
      <c r="S5" s="1" t="s">
        <v>1630</v>
      </c>
      <c r="T5" s="183">
        <f t="shared" si="4"/>
        <v>106</v>
      </c>
      <c r="U5" s="167">
        <f t="shared" si="5"/>
        <v>4.6741509433962269</v>
      </c>
      <c r="X5" s="191">
        <f>+X4/X3</f>
        <v>0.20877408943903211</v>
      </c>
      <c r="Z5" t="s">
        <v>1891</v>
      </c>
      <c r="AA5" t="s">
        <v>1332</v>
      </c>
      <c r="AB5" s="167">
        <f>+(X3-X4)/5280</f>
        <v>3357.5732954545456</v>
      </c>
    </row>
    <row r="6" spans="1:29" ht="18" x14ac:dyDescent="0.35">
      <c r="A6" s="1" t="s">
        <v>1629</v>
      </c>
      <c r="B6" s="1" t="s">
        <v>1082</v>
      </c>
      <c r="C6">
        <v>5.1100000000000003</v>
      </c>
      <c r="D6">
        <v>24887</v>
      </c>
      <c r="E6">
        <f t="shared" si="0"/>
        <v>127172.57</v>
      </c>
      <c r="G6" s="1" t="s">
        <v>1635</v>
      </c>
      <c r="H6" s="1" t="s">
        <v>1301</v>
      </c>
      <c r="I6" s="183">
        <f t="shared" si="1"/>
        <v>24171</v>
      </c>
      <c r="J6" s="167">
        <f t="shared" si="2"/>
        <v>3.3063212113689957</v>
      </c>
      <c r="L6" s="1" t="s">
        <v>1629</v>
      </c>
      <c r="M6" s="1" t="s">
        <v>1082</v>
      </c>
      <c r="N6">
        <v>8.11</v>
      </c>
      <c r="O6">
        <v>24661</v>
      </c>
      <c r="P6">
        <f t="shared" si="3"/>
        <v>200000.71</v>
      </c>
      <c r="R6" s="1" t="s">
        <v>1629</v>
      </c>
      <c r="S6" s="1" t="s">
        <v>1299</v>
      </c>
      <c r="T6" s="183">
        <f t="shared" si="4"/>
        <v>4566404</v>
      </c>
      <c r="U6" s="167">
        <f t="shared" si="5"/>
        <v>3.1537399669411639</v>
      </c>
      <c r="Z6" t="s">
        <v>1892</v>
      </c>
      <c r="AA6" t="s">
        <v>1337</v>
      </c>
      <c r="AB6" s="167">
        <f>+AB4+AB5</f>
        <v>4243.5077651515148</v>
      </c>
    </row>
    <row r="7" spans="1:29" ht="18" x14ac:dyDescent="0.35">
      <c r="A7" s="1" t="s">
        <v>1629</v>
      </c>
      <c r="B7" s="1" t="s">
        <v>1300</v>
      </c>
      <c r="C7">
        <v>1.95</v>
      </c>
      <c r="D7">
        <v>632</v>
      </c>
      <c r="E7">
        <f t="shared" si="0"/>
        <v>1232.3999999999999</v>
      </c>
      <c r="G7" s="1" t="s">
        <v>1635</v>
      </c>
      <c r="H7" s="1" t="s">
        <v>1636</v>
      </c>
      <c r="I7" s="183">
        <f t="shared" si="1"/>
        <v>6658489</v>
      </c>
      <c r="J7" s="167">
        <f t="shared" si="2"/>
        <v>1.9502909338740368</v>
      </c>
      <c r="L7" s="1" t="s">
        <v>1629</v>
      </c>
      <c r="M7" s="1" t="s">
        <v>1300</v>
      </c>
      <c r="N7">
        <v>2.0299999999999998</v>
      </c>
      <c r="O7">
        <v>329311</v>
      </c>
      <c r="P7">
        <f t="shared" si="3"/>
        <v>668501.32999999996</v>
      </c>
      <c r="R7" s="1" t="s">
        <v>1631</v>
      </c>
      <c r="S7" s="1" t="s">
        <v>1301</v>
      </c>
      <c r="T7" s="183">
        <f t="shared" si="4"/>
        <v>96</v>
      </c>
      <c r="U7" s="167">
        <f t="shared" si="5"/>
        <v>5.1100000000000003</v>
      </c>
      <c r="Z7" t="s">
        <v>1893</v>
      </c>
      <c r="AA7" t="s">
        <v>1340</v>
      </c>
      <c r="AB7" s="22">
        <f>+AB3+AB4</f>
        <v>7024.3544696969693</v>
      </c>
    </row>
    <row r="8" spans="1:29" x14ac:dyDescent="0.25">
      <c r="A8" s="1" t="s">
        <v>1629</v>
      </c>
      <c r="B8" s="1" t="s">
        <v>1300</v>
      </c>
      <c r="C8">
        <v>2.0299999999999998</v>
      </c>
      <c r="D8">
        <v>5483</v>
      </c>
      <c r="E8">
        <f t="shared" si="0"/>
        <v>11130.49</v>
      </c>
      <c r="G8" s="1" t="s">
        <v>1635</v>
      </c>
      <c r="H8" s="1" t="s">
        <v>1300</v>
      </c>
      <c r="I8" s="183">
        <f t="shared" si="1"/>
        <v>10991043</v>
      </c>
      <c r="J8" s="167">
        <f t="shared" si="2"/>
        <v>2.2284497522209672</v>
      </c>
      <c r="L8" s="1" t="s">
        <v>1629</v>
      </c>
      <c r="M8" s="1" t="s">
        <v>1300</v>
      </c>
      <c r="N8">
        <v>2.2799999999999998</v>
      </c>
      <c r="O8">
        <v>836928</v>
      </c>
      <c r="P8">
        <f t="shared" si="3"/>
        <v>1908195.8399999999</v>
      </c>
      <c r="R8" s="181" t="s">
        <v>1631</v>
      </c>
      <c r="S8" s="1" t="s">
        <v>1082</v>
      </c>
      <c r="T8" s="183">
        <f t="shared" si="4"/>
        <v>12</v>
      </c>
      <c r="U8" s="167">
        <f t="shared" si="5"/>
        <v>2.2799999999999998</v>
      </c>
    </row>
    <row r="9" spans="1:29" x14ac:dyDescent="0.25">
      <c r="A9" s="1" t="s">
        <v>1629</v>
      </c>
      <c r="B9" s="1" t="s">
        <v>1300</v>
      </c>
      <c r="C9">
        <v>2.2799999999999998</v>
      </c>
      <c r="D9">
        <v>23791</v>
      </c>
      <c r="E9">
        <f t="shared" si="0"/>
        <v>54243.479999999996</v>
      </c>
      <c r="G9" s="1" t="s">
        <v>1635</v>
      </c>
      <c r="H9" s="1" t="s">
        <v>1640</v>
      </c>
      <c r="I9" s="183">
        <f t="shared" si="1"/>
        <v>9776</v>
      </c>
      <c r="J9" s="167">
        <f t="shared" si="2"/>
        <v>2.2119834288052371</v>
      </c>
      <c r="L9" s="1" t="s">
        <v>1629</v>
      </c>
      <c r="M9" s="1" t="s">
        <v>1300</v>
      </c>
      <c r="N9">
        <v>5.1100000000000003</v>
      </c>
      <c r="O9">
        <v>8954299</v>
      </c>
      <c r="P9">
        <f t="shared" si="3"/>
        <v>45756467.890000001</v>
      </c>
      <c r="R9" s="1" t="s">
        <v>1633</v>
      </c>
      <c r="S9" s="1" t="s">
        <v>1082</v>
      </c>
      <c r="T9" s="183">
        <f t="shared" si="4"/>
        <v>4017</v>
      </c>
      <c r="U9" s="167">
        <f t="shared" si="5"/>
        <v>2.2799999999999998</v>
      </c>
      <c r="Z9" t="s">
        <v>1346</v>
      </c>
      <c r="AA9" t="s">
        <v>1894</v>
      </c>
      <c r="AB9" s="22">
        <f>+AB4</f>
        <v>885.9344696969697</v>
      </c>
    </row>
    <row r="10" spans="1:29" ht="18" x14ac:dyDescent="0.35">
      <c r="A10" s="1" t="s">
        <v>1629</v>
      </c>
      <c r="B10" s="1" t="s">
        <v>1300</v>
      </c>
      <c r="C10">
        <v>2.4900000000000002</v>
      </c>
      <c r="D10">
        <v>1108</v>
      </c>
      <c r="E10">
        <f t="shared" si="0"/>
        <v>2758.92</v>
      </c>
      <c r="G10" s="1" t="s">
        <v>1635</v>
      </c>
      <c r="H10" s="1" t="s">
        <v>1299</v>
      </c>
      <c r="I10" s="183">
        <f t="shared" si="1"/>
        <v>635190</v>
      </c>
      <c r="J10" s="167">
        <f t="shared" si="2"/>
        <v>4.0905542908421095</v>
      </c>
      <c r="L10" s="1" t="s">
        <v>1629</v>
      </c>
      <c r="M10" s="1" t="s">
        <v>1300</v>
      </c>
      <c r="N10">
        <v>8.11</v>
      </c>
      <c r="O10">
        <v>6126703</v>
      </c>
      <c r="P10">
        <f t="shared" si="3"/>
        <v>49687561.329999998</v>
      </c>
      <c r="R10" s="1" t="s">
        <v>1633</v>
      </c>
      <c r="S10" s="1" t="s">
        <v>1300</v>
      </c>
      <c r="T10" s="183">
        <f t="shared" si="4"/>
        <v>7329</v>
      </c>
      <c r="U10" s="167">
        <f t="shared" si="5"/>
        <v>5.0855655614681403</v>
      </c>
      <c r="Z10" t="s">
        <v>1349</v>
      </c>
      <c r="AA10" t="s">
        <v>1350</v>
      </c>
      <c r="AB10" s="22">
        <f>+AB5</f>
        <v>3357.5732954545456</v>
      </c>
    </row>
    <row r="11" spans="1:29" ht="18" x14ac:dyDescent="0.35">
      <c r="A11" s="1" t="s">
        <v>1629</v>
      </c>
      <c r="B11" s="1" t="s">
        <v>1300</v>
      </c>
      <c r="C11">
        <v>2.64</v>
      </c>
      <c r="D11">
        <v>460</v>
      </c>
      <c r="E11">
        <f t="shared" si="0"/>
        <v>1214.4000000000001</v>
      </c>
      <c r="G11" s="1" t="s">
        <v>1637</v>
      </c>
      <c r="H11" s="1" t="s">
        <v>1301</v>
      </c>
      <c r="I11" s="183">
        <f t="shared" si="1"/>
        <v>2929</v>
      </c>
      <c r="J11" s="167">
        <f t="shared" si="2"/>
        <v>4.4434892454762718</v>
      </c>
      <c r="L11" s="1" t="s">
        <v>1629</v>
      </c>
      <c r="M11" s="1" t="s">
        <v>1630</v>
      </c>
      <c r="N11">
        <v>2.0299999999999998</v>
      </c>
      <c r="O11">
        <v>15</v>
      </c>
      <c r="P11">
        <f t="shared" si="3"/>
        <v>30.449999999999996</v>
      </c>
      <c r="R11" s="1" t="s">
        <v>1633</v>
      </c>
      <c r="S11" s="1" t="s">
        <v>1630</v>
      </c>
      <c r="T11" s="183">
        <f t="shared" si="4"/>
        <v>26927647</v>
      </c>
      <c r="U11" s="167">
        <f t="shared" si="5"/>
        <v>7.1276782148845008</v>
      </c>
      <c r="Z11" t="s">
        <v>1352</v>
      </c>
      <c r="AA11" t="s">
        <v>1353</v>
      </c>
      <c r="AB11" s="22">
        <f>+AB3-AB4</f>
        <v>5252.4855303030308</v>
      </c>
    </row>
    <row r="12" spans="1:29" x14ac:dyDescent="0.25">
      <c r="A12" s="1" t="s">
        <v>1629</v>
      </c>
      <c r="B12" s="1" t="s">
        <v>1300</v>
      </c>
      <c r="C12">
        <v>5.1100000000000003</v>
      </c>
      <c r="D12">
        <v>1157091</v>
      </c>
      <c r="E12">
        <f t="shared" si="0"/>
        <v>5912735.0100000007</v>
      </c>
      <c r="G12" s="1" t="s">
        <v>1637</v>
      </c>
      <c r="H12" s="1" t="s">
        <v>1638</v>
      </c>
      <c r="I12" s="183">
        <f t="shared" si="1"/>
        <v>9757</v>
      </c>
      <c r="J12" s="167">
        <f t="shared" si="2"/>
        <v>3.3320262375730247</v>
      </c>
      <c r="L12" s="1" t="s">
        <v>1629</v>
      </c>
      <c r="M12" s="1" t="s">
        <v>1630</v>
      </c>
      <c r="N12">
        <v>5.1100000000000003</v>
      </c>
      <c r="O12">
        <v>91</v>
      </c>
      <c r="P12">
        <f t="shared" si="3"/>
        <v>465.01000000000005</v>
      </c>
      <c r="R12" s="1" t="s">
        <v>1633</v>
      </c>
      <c r="S12" s="1" t="s">
        <v>1299</v>
      </c>
      <c r="T12" s="183">
        <f t="shared" si="4"/>
        <v>2150</v>
      </c>
      <c r="U12" s="167">
        <f t="shared" si="5"/>
        <v>2.0299999999999998</v>
      </c>
    </row>
    <row r="13" spans="1:29" ht="18" x14ac:dyDescent="0.35">
      <c r="A13" s="1" t="s">
        <v>1629</v>
      </c>
      <c r="B13" s="1" t="s">
        <v>1299</v>
      </c>
      <c r="C13">
        <v>2.0299999999999998</v>
      </c>
      <c r="D13">
        <v>84196</v>
      </c>
      <c r="E13">
        <f t="shared" si="0"/>
        <v>170917.87999999998</v>
      </c>
      <c r="G13" s="1" t="s">
        <v>1637</v>
      </c>
      <c r="H13" s="1" t="s">
        <v>1636</v>
      </c>
      <c r="I13" s="183">
        <f t="shared" si="1"/>
        <v>3357</v>
      </c>
      <c r="J13" s="167">
        <f t="shared" si="2"/>
        <v>3.9884927018170981</v>
      </c>
      <c r="L13" s="1" t="s">
        <v>1629</v>
      </c>
      <c r="M13" s="1" t="s">
        <v>1299</v>
      </c>
      <c r="N13">
        <v>2.0299999999999998</v>
      </c>
      <c r="O13">
        <v>3625286</v>
      </c>
      <c r="P13">
        <f t="shared" si="3"/>
        <v>7359330.5799999991</v>
      </c>
      <c r="R13" s="1" t="s">
        <v>1633</v>
      </c>
      <c r="S13" s="1" t="s">
        <v>1634</v>
      </c>
      <c r="T13" s="183">
        <f t="shared" si="4"/>
        <v>409017</v>
      </c>
      <c r="U13" s="167">
        <f t="shared" si="5"/>
        <v>2.1773425065461827</v>
      </c>
      <c r="Z13" s="6" t="s">
        <v>1355</v>
      </c>
      <c r="AA13" t="s">
        <v>1356</v>
      </c>
      <c r="AB13" s="22">
        <f>+AB3+AB11+AB10*0.5</f>
        <v>13069.692178030304</v>
      </c>
      <c r="AC13" t="s">
        <v>1324</v>
      </c>
    </row>
    <row r="14" spans="1:29" ht="18" x14ac:dyDescent="0.35">
      <c r="A14" s="1" t="s">
        <v>1629</v>
      </c>
      <c r="B14" s="1" t="s">
        <v>1299</v>
      </c>
      <c r="C14">
        <v>2.2799999999999998</v>
      </c>
      <c r="D14">
        <v>1164</v>
      </c>
      <c r="E14">
        <f t="shared" si="0"/>
        <v>2653.9199999999996</v>
      </c>
      <c r="G14" s="1" t="s">
        <v>1637</v>
      </c>
      <c r="H14" s="1" t="s">
        <v>1300</v>
      </c>
      <c r="I14" s="183">
        <f t="shared" si="1"/>
        <v>990</v>
      </c>
      <c r="J14" s="167">
        <f t="shared" si="2"/>
        <v>3.3926666666666669</v>
      </c>
      <c r="L14" s="1" t="s">
        <v>1629</v>
      </c>
      <c r="M14" s="1" t="s">
        <v>1299</v>
      </c>
      <c r="N14">
        <v>2.2799999999999998</v>
      </c>
      <c r="O14">
        <v>13572</v>
      </c>
      <c r="P14">
        <f t="shared" si="3"/>
        <v>30944.159999999996</v>
      </c>
      <c r="R14" s="1" t="s">
        <v>1635</v>
      </c>
      <c r="S14" s="1" t="s">
        <v>1301</v>
      </c>
      <c r="T14" s="183">
        <f t="shared" si="4"/>
        <v>31893</v>
      </c>
      <c r="U14" s="167">
        <f t="shared" si="5"/>
        <v>2.6986238359514623</v>
      </c>
      <c r="Z14" s="6" t="s">
        <v>1358</v>
      </c>
      <c r="AA14" t="s">
        <v>1359</v>
      </c>
      <c r="AB14" s="22">
        <f>+AB6+AB9+AB10*0.5</f>
        <v>6808.2288825757569</v>
      </c>
      <c r="AC14" t="s">
        <v>1324</v>
      </c>
    </row>
    <row r="15" spans="1:29" x14ac:dyDescent="0.25">
      <c r="A15" s="1" t="s">
        <v>1629</v>
      </c>
      <c r="B15" s="1" t="s">
        <v>1299</v>
      </c>
      <c r="C15">
        <v>2.4900000000000002</v>
      </c>
      <c r="D15">
        <v>49</v>
      </c>
      <c r="E15">
        <f t="shared" si="0"/>
        <v>122.01</v>
      </c>
      <c r="G15" s="1" t="s">
        <v>1637</v>
      </c>
      <c r="H15" s="1" t="s">
        <v>1639</v>
      </c>
      <c r="I15" s="183">
        <f t="shared" si="1"/>
        <v>17337</v>
      </c>
      <c r="J15" s="167">
        <f t="shared" si="2"/>
        <v>3.6725558055026823</v>
      </c>
      <c r="L15" s="1" t="s">
        <v>1629</v>
      </c>
      <c r="M15" s="1" t="s">
        <v>1299</v>
      </c>
      <c r="N15">
        <v>5.1100000000000003</v>
      </c>
      <c r="O15">
        <v>170474</v>
      </c>
      <c r="P15">
        <f t="shared" si="3"/>
        <v>871122.14</v>
      </c>
      <c r="R15" s="1" t="s">
        <v>1635</v>
      </c>
      <c r="S15" s="1" t="s">
        <v>1082</v>
      </c>
      <c r="T15" s="183">
        <f t="shared" si="4"/>
        <v>15</v>
      </c>
      <c r="U15" s="167">
        <f t="shared" si="5"/>
        <v>2.2799999999999998</v>
      </c>
    </row>
    <row r="16" spans="1:29" x14ac:dyDescent="0.25">
      <c r="A16" s="1" t="s">
        <v>1629</v>
      </c>
      <c r="B16" s="1" t="s">
        <v>1299</v>
      </c>
      <c r="C16">
        <v>2.5499999999999998</v>
      </c>
      <c r="D16">
        <v>103</v>
      </c>
      <c r="E16">
        <f t="shared" si="0"/>
        <v>262.64999999999998</v>
      </c>
      <c r="G16" s="1" t="s">
        <v>1637</v>
      </c>
      <c r="H16" s="1" t="s">
        <v>1086</v>
      </c>
      <c r="I16" s="183">
        <f t="shared" si="1"/>
        <v>13345</v>
      </c>
      <c r="J16" s="167">
        <f t="shared" si="2"/>
        <v>2.9597991757212441</v>
      </c>
      <c r="L16" s="181" t="s">
        <v>1629</v>
      </c>
      <c r="M16" s="1" t="s">
        <v>1299</v>
      </c>
      <c r="N16">
        <v>8.11</v>
      </c>
      <c r="O16">
        <v>757072</v>
      </c>
      <c r="P16">
        <f t="shared" si="3"/>
        <v>6139853.9199999999</v>
      </c>
      <c r="R16" s="1" t="s">
        <v>1635</v>
      </c>
      <c r="S16" s="1" t="s">
        <v>1636</v>
      </c>
      <c r="T16" s="183">
        <f t="shared" si="4"/>
        <v>1029</v>
      </c>
      <c r="U16" s="167">
        <f t="shared" si="5"/>
        <v>3.6454324586977647</v>
      </c>
      <c r="Z16" t="s">
        <v>1895</v>
      </c>
      <c r="AA16" t="s">
        <v>1897</v>
      </c>
      <c r="AB16" s="167">
        <f>+AB13*5280</f>
        <v>69007974.700000003</v>
      </c>
      <c r="AC16" t="s">
        <v>1896</v>
      </c>
    </row>
    <row r="17" spans="1:29" x14ac:dyDescent="0.25">
      <c r="A17" s="181" t="s">
        <v>1629</v>
      </c>
      <c r="B17" s="1" t="s">
        <v>1299</v>
      </c>
      <c r="C17">
        <v>5.1100000000000003</v>
      </c>
      <c r="D17">
        <v>2319</v>
      </c>
      <c r="E17">
        <f t="shared" si="0"/>
        <v>11850.09</v>
      </c>
      <c r="L17" s="1" t="s">
        <v>1631</v>
      </c>
      <c r="M17" s="1" t="s">
        <v>1301</v>
      </c>
      <c r="N17">
        <v>5.1100000000000003</v>
      </c>
      <c r="O17">
        <v>96</v>
      </c>
      <c r="P17">
        <f t="shared" si="3"/>
        <v>490.56000000000006</v>
      </c>
      <c r="R17" s="1" t="s">
        <v>1635</v>
      </c>
      <c r="S17" s="1" t="s">
        <v>1300</v>
      </c>
      <c r="T17" s="183">
        <f t="shared" si="4"/>
        <v>1173</v>
      </c>
      <c r="U17" s="167">
        <f t="shared" si="5"/>
        <v>5.032796248934357</v>
      </c>
      <c r="AA17" t="s">
        <v>1898</v>
      </c>
      <c r="AB17" s="167">
        <f>+AB14*5280</f>
        <v>35947448.5</v>
      </c>
      <c r="AC17" t="s">
        <v>1896</v>
      </c>
    </row>
    <row r="18" spans="1:29" x14ac:dyDescent="0.25">
      <c r="A18" s="1" t="s">
        <v>1631</v>
      </c>
      <c r="B18" s="1" t="s">
        <v>1640</v>
      </c>
      <c r="C18">
        <v>1.95</v>
      </c>
      <c r="D18">
        <v>1719</v>
      </c>
      <c r="E18">
        <f t="shared" si="0"/>
        <v>3352.0499999999997</v>
      </c>
      <c r="L18" s="181" t="s">
        <v>1631</v>
      </c>
      <c r="M18" s="1" t="s">
        <v>1082</v>
      </c>
      <c r="N18">
        <v>2.2799999999999998</v>
      </c>
      <c r="O18">
        <v>12</v>
      </c>
      <c r="P18">
        <f t="shared" si="3"/>
        <v>27.36</v>
      </c>
      <c r="R18" s="1" t="s">
        <v>1637</v>
      </c>
      <c r="S18" s="1" t="s">
        <v>1082</v>
      </c>
      <c r="T18" s="183">
        <f t="shared" si="4"/>
        <v>10596</v>
      </c>
      <c r="U18" s="167">
        <f t="shared" si="5"/>
        <v>2.7798395620989051</v>
      </c>
    </row>
    <row r="19" spans="1:29" x14ac:dyDescent="0.25">
      <c r="A19" s="1" t="s">
        <v>1631</v>
      </c>
      <c r="B19" s="1" t="s">
        <v>1640</v>
      </c>
      <c r="C19">
        <v>2.2799999999999998</v>
      </c>
      <c r="D19">
        <v>438</v>
      </c>
      <c r="E19">
        <f t="shared" si="0"/>
        <v>998.63999999999987</v>
      </c>
      <c r="L19" s="1" t="s">
        <v>1633</v>
      </c>
      <c r="M19" s="1" t="s">
        <v>1082</v>
      </c>
      <c r="N19">
        <v>2.2799999999999998</v>
      </c>
      <c r="O19">
        <v>4017</v>
      </c>
      <c r="P19">
        <f t="shared" si="3"/>
        <v>9158.7599999999984</v>
      </c>
      <c r="R19" s="1" t="s">
        <v>1637</v>
      </c>
      <c r="S19" s="1" t="s">
        <v>1638</v>
      </c>
      <c r="T19" s="183">
        <f t="shared" si="4"/>
        <v>7472</v>
      </c>
      <c r="U19" s="167">
        <f t="shared" si="5"/>
        <v>4.1103211991434687</v>
      </c>
    </row>
    <row r="20" spans="1:29" x14ac:dyDescent="0.25">
      <c r="A20" s="1" t="s">
        <v>1631</v>
      </c>
      <c r="B20" s="1" t="s">
        <v>1640</v>
      </c>
      <c r="C20">
        <v>2.4900000000000002</v>
      </c>
      <c r="D20">
        <v>85</v>
      </c>
      <c r="E20">
        <f t="shared" si="0"/>
        <v>211.65</v>
      </c>
      <c r="L20" s="1" t="s">
        <v>1633</v>
      </c>
      <c r="M20" s="1" t="s">
        <v>1300</v>
      </c>
      <c r="N20">
        <v>2.2799999999999998</v>
      </c>
      <c r="O20">
        <v>76</v>
      </c>
      <c r="P20">
        <f t="shared" si="3"/>
        <v>173.27999999999997</v>
      </c>
      <c r="R20" s="1" t="s">
        <v>1637</v>
      </c>
      <c r="S20" s="1" t="s">
        <v>1636</v>
      </c>
      <c r="T20" s="183">
        <f t="shared" si="4"/>
        <v>1758</v>
      </c>
      <c r="U20" s="167">
        <f t="shared" si="5"/>
        <v>3.7549317406143343</v>
      </c>
    </row>
    <row r="21" spans="1:29" x14ac:dyDescent="0.25">
      <c r="A21" s="1" t="s">
        <v>1631</v>
      </c>
      <c r="B21" s="1" t="s">
        <v>1640</v>
      </c>
      <c r="C21">
        <v>2.5499999999999998</v>
      </c>
      <c r="D21">
        <v>122</v>
      </c>
      <c r="E21">
        <f t="shared" si="0"/>
        <v>311.09999999999997</v>
      </c>
      <c r="L21" s="1" t="s">
        <v>1633</v>
      </c>
      <c r="M21" s="1" t="s">
        <v>1300</v>
      </c>
      <c r="N21">
        <v>5.1100000000000003</v>
      </c>
      <c r="O21">
        <v>7241</v>
      </c>
      <c r="P21">
        <f t="shared" si="3"/>
        <v>37001.51</v>
      </c>
      <c r="R21" s="1" t="s">
        <v>1637</v>
      </c>
      <c r="S21" s="1" t="s">
        <v>1300</v>
      </c>
      <c r="T21" s="183">
        <f t="shared" si="4"/>
        <v>33909</v>
      </c>
      <c r="U21" s="167">
        <f t="shared" si="5"/>
        <v>4.3270515202453623</v>
      </c>
    </row>
    <row r="22" spans="1:29" x14ac:dyDescent="0.25">
      <c r="A22" s="181" t="s">
        <v>1631</v>
      </c>
      <c r="B22" s="1" t="s">
        <v>1640</v>
      </c>
      <c r="C22">
        <v>2.85</v>
      </c>
      <c r="D22">
        <v>152</v>
      </c>
      <c r="E22">
        <f t="shared" si="0"/>
        <v>433.2</v>
      </c>
      <c r="L22" s="1" t="s">
        <v>1633</v>
      </c>
      <c r="M22" s="1" t="s">
        <v>1300</v>
      </c>
      <c r="N22">
        <v>8.11</v>
      </c>
      <c r="O22">
        <v>12</v>
      </c>
      <c r="P22">
        <f t="shared" si="3"/>
        <v>97.32</v>
      </c>
      <c r="R22" s="1" t="s">
        <v>1637</v>
      </c>
      <c r="S22" s="1" t="s">
        <v>1084</v>
      </c>
      <c r="T22" s="183">
        <f t="shared" si="4"/>
        <v>790</v>
      </c>
      <c r="U22" s="167">
        <f t="shared" si="5"/>
        <v>3.6555949367088609</v>
      </c>
    </row>
    <row r="23" spans="1:29" x14ac:dyDescent="0.25">
      <c r="A23" s="1" t="s">
        <v>1635</v>
      </c>
      <c r="B23" s="1" t="s">
        <v>1301</v>
      </c>
      <c r="C23">
        <v>1.95</v>
      </c>
      <c r="D23">
        <v>262</v>
      </c>
      <c r="E23">
        <f t="shared" si="0"/>
        <v>510.9</v>
      </c>
      <c r="L23" s="1" t="s">
        <v>1633</v>
      </c>
      <c r="M23" s="1" t="s">
        <v>1630</v>
      </c>
      <c r="N23">
        <v>2.0299999999999998</v>
      </c>
      <c r="O23">
        <v>2835316</v>
      </c>
      <c r="P23">
        <f t="shared" si="3"/>
        <v>5755691.4799999995</v>
      </c>
      <c r="R23" s="1" t="s">
        <v>1637</v>
      </c>
      <c r="S23" s="1" t="s">
        <v>1639</v>
      </c>
      <c r="T23" s="183">
        <f t="shared" si="4"/>
        <v>34515</v>
      </c>
      <c r="U23" s="167">
        <f t="shared" si="5"/>
        <v>2.8047390989424885</v>
      </c>
    </row>
    <row r="24" spans="1:29" x14ac:dyDescent="0.25">
      <c r="A24" s="1" t="s">
        <v>1635</v>
      </c>
      <c r="B24" s="1" t="s">
        <v>1301</v>
      </c>
      <c r="C24">
        <v>2.0299999999999998</v>
      </c>
      <c r="D24">
        <v>344</v>
      </c>
      <c r="E24">
        <f t="shared" si="0"/>
        <v>698.31999999999994</v>
      </c>
      <c r="L24" s="1" t="s">
        <v>1633</v>
      </c>
      <c r="M24" s="1" t="s">
        <v>1630</v>
      </c>
      <c r="N24">
        <v>2.2799999999999998</v>
      </c>
      <c r="O24">
        <v>30453</v>
      </c>
      <c r="P24">
        <f t="shared" si="3"/>
        <v>69432.84</v>
      </c>
      <c r="R24" s="1" t="s">
        <v>1637</v>
      </c>
      <c r="S24" s="1" t="s">
        <v>1640</v>
      </c>
      <c r="T24" s="183">
        <f t="shared" si="4"/>
        <v>332</v>
      </c>
      <c r="U24" s="167">
        <f t="shared" si="5"/>
        <v>2.4078614457831322</v>
      </c>
    </row>
    <row r="25" spans="1:29" x14ac:dyDescent="0.25">
      <c r="A25" s="1" t="s">
        <v>1635</v>
      </c>
      <c r="B25" s="1" t="s">
        <v>1301</v>
      </c>
      <c r="C25">
        <v>2.2799999999999998</v>
      </c>
      <c r="D25">
        <v>12546</v>
      </c>
      <c r="E25">
        <f t="shared" si="0"/>
        <v>28604.879999999997</v>
      </c>
      <c r="L25" s="1" t="s">
        <v>1633</v>
      </c>
      <c r="M25" s="1" t="s">
        <v>1630</v>
      </c>
      <c r="N25">
        <v>5.1100000000000003</v>
      </c>
      <c r="O25">
        <v>3011784</v>
      </c>
      <c r="P25">
        <f t="shared" si="3"/>
        <v>15390216.24</v>
      </c>
      <c r="R25" s="1" t="s">
        <v>1637</v>
      </c>
      <c r="S25" s="1" t="s">
        <v>1299</v>
      </c>
      <c r="T25" s="183">
        <f t="shared" si="4"/>
        <v>16035</v>
      </c>
      <c r="U25" s="167">
        <f t="shared" si="5"/>
        <v>3.8359507327720608</v>
      </c>
    </row>
    <row r="26" spans="1:29" x14ac:dyDescent="0.25">
      <c r="A26" s="1" t="s">
        <v>1635</v>
      </c>
      <c r="B26" s="1" t="s">
        <v>1301</v>
      </c>
      <c r="C26">
        <v>2.4900000000000002</v>
      </c>
      <c r="D26">
        <v>1429</v>
      </c>
      <c r="E26">
        <f t="shared" si="0"/>
        <v>3558.2100000000005</v>
      </c>
      <c r="L26" s="1" t="s">
        <v>1633</v>
      </c>
      <c r="M26" s="1" t="s">
        <v>1630</v>
      </c>
      <c r="N26">
        <v>8.11</v>
      </c>
      <c r="O26">
        <v>21050094</v>
      </c>
      <c r="P26">
        <f t="shared" si="3"/>
        <v>170716262.33999997</v>
      </c>
      <c r="R26" s="1" t="s">
        <v>1637</v>
      </c>
      <c r="S26" s="1" t="s">
        <v>1086</v>
      </c>
      <c r="T26" s="183">
        <f t="shared" si="4"/>
        <v>65742</v>
      </c>
      <c r="U26" s="167">
        <f t="shared" si="5"/>
        <v>3.4431130783973711</v>
      </c>
    </row>
    <row r="27" spans="1:29" x14ac:dyDescent="0.25">
      <c r="A27" s="1" t="s">
        <v>1635</v>
      </c>
      <c r="B27" s="1" t="s">
        <v>1301</v>
      </c>
      <c r="C27">
        <v>2.5099999999999998</v>
      </c>
      <c r="D27">
        <v>456</v>
      </c>
      <c r="E27">
        <f t="shared" si="0"/>
        <v>1144.56</v>
      </c>
      <c r="L27" s="1" t="s">
        <v>1633</v>
      </c>
      <c r="M27" s="1" t="s">
        <v>1299</v>
      </c>
      <c r="N27">
        <v>2.0299999999999998</v>
      </c>
      <c r="O27">
        <v>2150</v>
      </c>
      <c r="P27">
        <f t="shared" si="3"/>
        <v>4364.5</v>
      </c>
      <c r="R27" s="181" t="s">
        <v>1641</v>
      </c>
      <c r="S27" s="1" t="s">
        <v>1084</v>
      </c>
      <c r="T27" s="183">
        <f t="shared" si="4"/>
        <v>355</v>
      </c>
      <c r="U27" s="167">
        <f t="shared" si="5"/>
        <v>5.1100000000000003</v>
      </c>
    </row>
    <row r="28" spans="1:29" x14ac:dyDescent="0.25">
      <c r="A28" s="1" t="s">
        <v>1635</v>
      </c>
      <c r="B28" s="1" t="s">
        <v>1301</v>
      </c>
      <c r="C28">
        <v>2.64</v>
      </c>
      <c r="D28">
        <v>516</v>
      </c>
      <c r="E28">
        <f t="shared" si="0"/>
        <v>1362.24</v>
      </c>
      <c r="L28" s="1" t="s">
        <v>1633</v>
      </c>
      <c r="M28" s="1" t="s">
        <v>1634</v>
      </c>
      <c r="N28">
        <v>2.0299999999999998</v>
      </c>
      <c r="O28">
        <v>391113</v>
      </c>
      <c r="P28">
        <f t="shared" si="3"/>
        <v>793959.3899999999</v>
      </c>
    </row>
    <row r="29" spans="1:29" x14ac:dyDescent="0.25">
      <c r="A29" s="1" t="s">
        <v>1635</v>
      </c>
      <c r="B29" s="1" t="s">
        <v>1301</v>
      </c>
      <c r="C29">
        <v>5.1100000000000003</v>
      </c>
      <c r="D29">
        <v>8618</v>
      </c>
      <c r="E29">
        <f t="shared" si="0"/>
        <v>44037.98</v>
      </c>
      <c r="L29" s="1" t="s">
        <v>1633</v>
      </c>
      <c r="M29" s="1" t="s">
        <v>1634</v>
      </c>
      <c r="N29">
        <v>2.2799999999999998</v>
      </c>
      <c r="O29">
        <v>531</v>
      </c>
      <c r="P29">
        <f t="shared" si="3"/>
        <v>1210.6799999999998</v>
      </c>
    </row>
    <row r="30" spans="1:29" x14ac:dyDescent="0.25">
      <c r="A30" s="1" t="s">
        <v>1635</v>
      </c>
      <c r="B30" s="1" t="s">
        <v>1636</v>
      </c>
      <c r="C30">
        <v>1.95</v>
      </c>
      <c r="D30">
        <v>6655618</v>
      </c>
      <c r="E30">
        <f t="shared" si="0"/>
        <v>12978455.1</v>
      </c>
      <c r="L30" s="1" t="s">
        <v>1633</v>
      </c>
      <c r="M30" s="1" t="s">
        <v>1634</v>
      </c>
      <c r="N30">
        <v>5.1100000000000003</v>
      </c>
      <c r="O30">
        <v>15165</v>
      </c>
      <c r="P30">
        <f t="shared" si="3"/>
        <v>77493.150000000009</v>
      </c>
    </row>
    <row r="31" spans="1:29" x14ac:dyDescent="0.25">
      <c r="A31" s="1" t="s">
        <v>1635</v>
      </c>
      <c r="B31" s="1" t="s">
        <v>1636</v>
      </c>
      <c r="C31">
        <v>2.2799999999999998</v>
      </c>
      <c r="D31">
        <v>319</v>
      </c>
      <c r="E31">
        <f t="shared" si="0"/>
        <v>727.31999999999994</v>
      </c>
      <c r="L31" s="181" t="s">
        <v>1633</v>
      </c>
      <c r="M31" s="1" t="s">
        <v>1634</v>
      </c>
      <c r="N31">
        <v>8.11</v>
      </c>
      <c r="O31">
        <v>2208</v>
      </c>
      <c r="P31">
        <f t="shared" si="3"/>
        <v>17906.879999999997</v>
      </c>
    </row>
    <row r="32" spans="1:29" x14ac:dyDescent="0.25">
      <c r="A32" s="1" t="s">
        <v>1635</v>
      </c>
      <c r="B32" s="1" t="s">
        <v>1636</v>
      </c>
      <c r="C32">
        <v>2.4900000000000002</v>
      </c>
      <c r="D32">
        <v>1352</v>
      </c>
      <c r="E32">
        <f t="shared" si="0"/>
        <v>3366.4800000000005</v>
      </c>
      <c r="L32" s="1" t="s">
        <v>1635</v>
      </c>
      <c r="M32" s="1" t="s">
        <v>1301</v>
      </c>
      <c r="N32">
        <v>2.0299999999999998</v>
      </c>
      <c r="O32">
        <v>1075</v>
      </c>
      <c r="P32">
        <f t="shared" si="3"/>
        <v>2182.25</v>
      </c>
    </row>
    <row r="33" spans="1:16" x14ac:dyDescent="0.25">
      <c r="A33" s="1" t="s">
        <v>1635</v>
      </c>
      <c r="B33" s="1" t="s">
        <v>1636</v>
      </c>
      <c r="C33">
        <v>2.5499999999999998</v>
      </c>
      <c r="D33">
        <v>838</v>
      </c>
      <c r="E33">
        <f t="shared" si="0"/>
        <v>2136.8999999999996</v>
      </c>
      <c r="L33" s="1" t="s">
        <v>1635</v>
      </c>
      <c r="M33" s="1" t="s">
        <v>1301</v>
      </c>
      <c r="N33">
        <v>2.2799999999999998</v>
      </c>
      <c r="O33">
        <v>27694</v>
      </c>
      <c r="P33">
        <f t="shared" si="3"/>
        <v>63142.319999999992</v>
      </c>
    </row>
    <row r="34" spans="1:16" x14ac:dyDescent="0.25">
      <c r="A34" s="1" t="s">
        <v>1635</v>
      </c>
      <c r="B34" s="1" t="s">
        <v>1636</v>
      </c>
      <c r="C34">
        <v>2.64</v>
      </c>
      <c r="D34">
        <v>141</v>
      </c>
      <c r="E34">
        <f t="shared" si="0"/>
        <v>372.24</v>
      </c>
      <c r="L34" s="1" t="s">
        <v>1635</v>
      </c>
      <c r="M34" s="1" t="s">
        <v>1301</v>
      </c>
      <c r="N34">
        <v>5.1100000000000003</v>
      </c>
      <c r="O34">
        <v>1531</v>
      </c>
      <c r="P34">
        <f t="shared" si="3"/>
        <v>7823.4100000000008</v>
      </c>
    </row>
    <row r="35" spans="1:16" x14ac:dyDescent="0.25">
      <c r="A35" s="1" t="s">
        <v>1635</v>
      </c>
      <c r="B35" s="1" t="s">
        <v>1636</v>
      </c>
      <c r="C35">
        <v>2.85</v>
      </c>
      <c r="D35">
        <v>40</v>
      </c>
      <c r="E35">
        <f t="shared" si="0"/>
        <v>114</v>
      </c>
      <c r="L35" s="1" t="s">
        <v>1635</v>
      </c>
      <c r="M35" s="1" t="s">
        <v>1301</v>
      </c>
      <c r="N35">
        <v>8.11</v>
      </c>
      <c r="O35">
        <v>1593</v>
      </c>
      <c r="P35">
        <f t="shared" si="3"/>
        <v>12919.23</v>
      </c>
    </row>
    <row r="36" spans="1:16" x14ac:dyDescent="0.25">
      <c r="A36" s="1" t="s">
        <v>1635</v>
      </c>
      <c r="B36" s="1" t="s">
        <v>1636</v>
      </c>
      <c r="C36">
        <v>4.17</v>
      </c>
      <c r="D36">
        <v>113</v>
      </c>
      <c r="E36">
        <f t="shared" si="0"/>
        <v>471.21</v>
      </c>
      <c r="L36" s="1" t="s">
        <v>1635</v>
      </c>
      <c r="M36" s="1" t="s">
        <v>1082</v>
      </c>
      <c r="N36">
        <v>2.2799999999999998</v>
      </c>
      <c r="O36">
        <v>15</v>
      </c>
      <c r="P36">
        <f t="shared" si="3"/>
        <v>34.199999999999996</v>
      </c>
    </row>
    <row r="37" spans="1:16" x14ac:dyDescent="0.25">
      <c r="A37" s="1" t="s">
        <v>1635</v>
      </c>
      <c r="B37" s="1" t="s">
        <v>1636</v>
      </c>
      <c r="C37">
        <v>5.1100000000000003</v>
      </c>
      <c r="D37">
        <v>68</v>
      </c>
      <c r="E37">
        <f t="shared" si="0"/>
        <v>347.48</v>
      </c>
      <c r="L37" s="1" t="s">
        <v>1635</v>
      </c>
      <c r="M37" s="1" t="s">
        <v>1636</v>
      </c>
      <c r="N37">
        <v>2.2799999999999998</v>
      </c>
      <c r="O37">
        <v>788</v>
      </c>
      <c r="P37">
        <f t="shared" si="3"/>
        <v>1796.6399999999999</v>
      </c>
    </row>
    <row r="38" spans="1:16" x14ac:dyDescent="0.25">
      <c r="A38" s="1" t="s">
        <v>1635</v>
      </c>
      <c r="B38" s="1" t="s">
        <v>1300</v>
      </c>
      <c r="C38">
        <v>1.95</v>
      </c>
      <c r="D38">
        <v>5437718</v>
      </c>
      <c r="E38">
        <f t="shared" si="0"/>
        <v>10603550.1</v>
      </c>
      <c r="L38" s="1" t="s">
        <v>1635</v>
      </c>
      <c r="M38" s="1" t="s">
        <v>1636</v>
      </c>
      <c r="N38">
        <v>8.11</v>
      </c>
      <c r="O38">
        <v>241</v>
      </c>
      <c r="P38">
        <f t="shared" si="3"/>
        <v>1954.5099999999998</v>
      </c>
    </row>
    <row r="39" spans="1:16" x14ac:dyDescent="0.25">
      <c r="A39" s="1" t="s">
        <v>1635</v>
      </c>
      <c r="B39" s="1" t="s">
        <v>1300</v>
      </c>
      <c r="C39">
        <v>2.0299999999999998</v>
      </c>
      <c r="D39">
        <v>179</v>
      </c>
      <c r="E39">
        <f t="shared" si="0"/>
        <v>363.36999999999995</v>
      </c>
      <c r="L39" s="1" t="s">
        <v>1635</v>
      </c>
      <c r="M39" s="1" t="s">
        <v>1300</v>
      </c>
      <c r="N39">
        <v>2.2799999999999998</v>
      </c>
      <c r="O39">
        <v>32</v>
      </c>
      <c r="P39">
        <f t="shared" si="3"/>
        <v>72.959999999999994</v>
      </c>
    </row>
    <row r="40" spans="1:16" x14ac:dyDescent="0.25">
      <c r="A40" s="1" t="s">
        <v>1635</v>
      </c>
      <c r="B40" s="1" t="s">
        <v>1300</v>
      </c>
      <c r="C40">
        <v>2.2799999999999998</v>
      </c>
      <c r="D40">
        <v>2020</v>
      </c>
      <c r="E40">
        <f t="shared" si="0"/>
        <v>4605.5999999999995</v>
      </c>
      <c r="L40" s="181" t="s">
        <v>1635</v>
      </c>
      <c r="M40" s="1" t="s">
        <v>1300</v>
      </c>
      <c r="N40">
        <v>5.1100000000000003</v>
      </c>
      <c r="O40">
        <v>1141</v>
      </c>
      <c r="P40">
        <f t="shared" si="3"/>
        <v>5830.51</v>
      </c>
    </row>
    <row r="41" spans="1:16" x14ac:dyDescent="0.25">
      <c r="A41" s="1" t="s">
        <v>1635</v>
      </c>
      <c r="B41" s="1" t="s">
        <v>1300</v>
      </c>
      <c r="C41">
        <v>2.4900000000000002</v>
      </c>
      <c r="D41">
        <v>4952806</v>
      </c>
      <c r="E41">
        <f t="shared" si="0"/>
        <v>12332486.940000001</v>
      </c>
      <c r="L41" s="1" t="s">
        <v>1637</v>
      </c>
      <c r="M41" s="1" t="s">
        <v>1082</v>
      </c>
      <c r="N41">
        <v>2.0299999999999998</v>
      </c>
      <c r="O41">
        <v>436</v>
      </c>
      <c r="P41">
        <f t="shared" si="3"/>
        <v>885.07999999999993</v>
      </c>
    </row>
    <row r="42" spans="1:16" x14ac:dyDescent="0.25">
      <c r="A42" s="1" t="s">
        <v>1635</v>
      </c>
      <c r="B42" s="1" t="s">
        <v>1300</v>
      </c>
      <c r="C42">
        <v>2.5099999999999998</v>
      </c>
      <c r="D42">
        <v>1795</v>
      </c>
      <c r="E42">
        <f t="shared" si="0"/>
        <v>4505.45</v>
      </c>
      <c r="L42" s="1" t="s">
        <v>1637</v>
      </c>
      <c r="M42" s="1" t="s">
        <v>1082</v>
      </c>
      <c r="N42">
        <v>2.2799999999999998</v>
      </c>
      <c r="O42">
        <v>8250</v>
      </c>
      <c r="P42">
        <f t="shared" si="3"/>
        <v>18810</v>
      </c>
    </row>
    <row r="43" spans="1:16" x14ac:dyDescent="0.25">
      <c r="A43" s="1" t="s">
        <v>1635</v>
      </c>
      <c r="B43" s="1" t="s">
        <v>1300</v>
      </c>
      <c r="C43">
        <v>2.5499999999999998</v>
      </c>
      <c r="D43">
        <v>385854</v>
      </c>
      <c r="E43">
        <f t="shared" si="0"/>
        <v>983927.7</v>
      </c>
      <c r="L43" s="1" t="s">
        <v>1637</v>
      </c>
      <c r="M43" s="1" t="s">
        <v>1082</v>
      </c>
      <c r="N43">
        <v>5.1100000000000003</v>
      </c>
      <c r="O43">
        <v>1910</v>
      </c>
      <c r="P43">
        <f t="shared" si="3"/>
        <v>9760.1</v>
      </c>
    </row>
    <row r="44" spans="1:16" x14ac:dyDescent="0.25">
      <c r="A44" s="1" t="s">
        <v>1635</v>
      </c>
      <c r="B44" s="1" t="s">
        <v>1300</v>
      </c>
      <c r="C44">
        <v>2.64</v>
      </c>
      <c r="D44">
        <v>207288</v>
      </c>
      <c r="E44">
        <f t="shared" si="0"/>
        <v>547240.32000000007</v>
      </c>
      <c r="L44" s="1" t="s">
        <v>1637</v>
      </c>
      <c r="M44" s="1" t="s">
        <v>1638</v>
      </c>
      <c r="N44">
        <v>2.2799999999999998</v>
      </c>
      <c r="O44">
        <v>4520</v>
      </c>
      <c r="P44">
        <f t="shared" si="3"/>
        <v>10305.599999999999</v>
      </c>
    </row>
    <row r="45" spans="1:16" x14ac:dyDescent="0.25">
      <c r="A45" s="1" t="s">
        <v>1635</v>
      </c>
      <c r="B45" s="1" t="s">
        <v>1300</v>
      </c>
      <c r="C45">
        <v>2.85</v>
      </c>
      <c r="D45">
        <v>1006</v>
      </c>
      <c r="E45">
        <f t="shared" si="0"/>
        <v>2867.1</v>
      </c>
      <c r="L45" s="1" t="s">
        <v>1637</v>
      </c>
      <c r="M45" s="1" t="s">
        <v>1638</v>
      </c>
      <c r="N45">
        <v>5.1100000000000003</v>
      </c>
      <c r="O45">
        <v>1178</v>
      </c>
      <c r="P45">
        <f t="shared" si="3"/>
        <v>6019.58</v>
      </c>
    </row>
    <row r="46" spans="1:16" x14ac:dyDescent="0.25">
      <c r="A46" s="1" t="s">
        <v>1635</v>
      </c>
      <c r="B46" s="1" t="s">
        <v>1300</v>
      </c>
      <c r="C46">
        <v>4.17</v>
      </c>
      <c r="D46">
        <v>560</v>
      </c>
      <c r="E46">
        <f t="shared" si="0"/>
        <v>2335.1999999999998</v>
      </c>
      <c r="L46" s="1" t="s">
        <v>1637</v>
      </c>
      <c r="M46" s="1" t="s">
        <v>1638</v>
      </c>
      <c r="N46">
        <v>8.11</v>
      </c>
      <c r="O46">
        <v>1774</v>
      </c>
      <c r="P46">
        <f t="shared" si="3"/>
        <v>14387.14</v>
      </c>
    </row>
    <row r="47" spans="1:16" x14ac:dyDescent="0.25">
      <c r="A47" s="1" t="s">
        <v>1635</v>
      </c>
      <c r="B47" s="1" t="s">
        <v>1300</v>
      </c>
      <c r="C47">
        <v>5.1100000000000003</v>
      </c>
      <c r="D47">
        <v>1202</v>
      </c>
      <c r="E47">
        <f t="shared" si="0"/>
        <v>6142.22</v>
      </c>
      <c r="L47" s="1" t="s">
        <v>1637</v>
      </c>
      <c r="M47" s="1" t="s">
        <v>1636</v>
      </c>
      <c r="N47">
        <v>2.0299999999999998</v>
      </c>
      <c r="O47">
        <v>54</v>
      </c>
      <c r="P47">
        <f t="shared" si="3"/>
        <v>109.61999999999999</v>
      </c>
    </row>
    <row r="48" spans="1:16" x14ac:dyDescent="0.25">
      <c r="A48" s="1" t="s">
        <v>1635</v>
      </c>
      <c r="B48" s="1" t="s">
        <v>1300</v>
      </c>
      <c r="C48">
        <v>8.07</v>
      </c>
      <c r="D48">
        <v>615</v>
      </c>
      <c r="E48">
        <f t="shared" si="0"/>
        <v>4963.05</v>
      </c>
      <c r="L48" s="1" t="s">
        <v>1637</v>
      </c>
      <c r="M48" s="1" t="s">
        <v>1636</v>
      </c>
      <c r="N48">
        <v>2.2799999999999998</v>
      </c>
      <c r="O48">
        <v>783</v>
      </c>
      <c r="P48">
        <f t="shared" si="3"/>
        <v>1785.2399999999998</v>
      </c>
    </row>
    <row r="49" spans="1:16" x14ac:dyDescent="0.25">
      <c r="A49" s="1" t="s">
        <v>1635</v>
      </c>
      <c r="B49" s="1" t="s">
        <v>1640</v>
      </c>
      <c r="C49">
        <v>1.95</v>
      </c>
      <c r="D49">
        <v>8097</v>
      </c>
      <c r="E49">
        <f t="shared" si="0"/>
        <v>15789.15</v>
      </c>
      <c r="L49" s="1" t="s">
        <v>1637</v>
      </c>
      <c r="M49" s="1" t="s">
        <v>1636</v>
      </c>
      <c r="N49">
        <v>5.1100000000000003</v>
      </c>
      <c r="O49">
        <v>921</v>
      </c>
      <c r="P49">
        <f t="shared" si="3"/>
        <v>4706.3100000000004</v>
      </c>
    </row>
    <row r="50" spans="1:16" x14ac:dyDescent="0.25">
      <c r="A50" s="1" t="s">
        <v>1635</v>
      </c>
      <c r="B50" s="1" t="s">
        <v>1640</v>
      </c>
      <c r="C50">
        <v>2.0299999999999998</v>
      </c>
      <c r="D50">
        <v>109</v>
      </c>
      <c r="E50">
        <f t="shared" si="0"/>
        <v>221.26999999999998</v>
      </c>
      <c r="L50" s="1" t="s">
        <v>1637</v>
      </c>
      <c r="M50" s="1" t="s">
        <v>1300</v>
      </c>
      <c r="N50">
        <v>2.0299999999999998</v>
      </c>
      <c r="O50">
        <v>3559</v>
      </c>
      <c r="P50">
        <f t="shared" si="3"/>
        <v>7224.7699999999995</v>
      </c>
    </row>
    <row r="51" spans="1:16" x14ac:dyDescent="0.25">
      <c r="A51" s="1" t="s">
        <v>1635</v>
      </c>
      <c r="B51" s="1" t="s">
        <v>1640</v>
      </c>
      <c r="C51">
        <v>2.2799999999999998</v>
      </c>
      <c r="D51">
        <v>693</v>
      </c>
      <c r="E51">
        <f t="shared" si="0"/>
        <v>1580.04</v>
      </c>
      <c r="L51" s="1" t="s">
        <v>1637</v>
      </c>
      <c r="M51" s="1" t="s">
        <v>1300</v>
      </c>
      <c r="N51">
        <v>2.2799999999999998</v>
      </c>
      <c r="O51">
        <v>8316</v>
      </c>
      <c r="P51">
        <f t="shared" si="3"/>
        <v>18960.48</v>
      </c>
    </row>
    <row r="52" spans="1:16" x14ac:dyDescent="0.25">
      <c r="A52" s="1" t="s">
        <v>1635</v>
      </c>
      <c r="B52" s="1" t="s">
        <v>1640</v>
      </c>
      <c r="C52">
        <v>2.4900000000000002</v>
      </c>
      <c r="D52">
        <v>163</v>
      </c>
      <c r="E52">
        <f t="shared" si="0"/>
        <v>405.87000000000006</v>
      </c>
      <c r="L52" s="1" t="s">
        <v>1637</v>
      </c>
      <c r="M52" s="1" t="s">
        <v>1300</v>
      </c>
      <c r="N52">
        <v>5.1100000000000003</v>
      </c>
      <c r="O52">
        <v>19385</v>
      </c>
      <c r="P52">
        <f t="shared" si="3"/>
        <v>99057.35</v>
      </c>
    </row>
    <row r="53" spans="1:16" x14ac:dyDescent="0.25">
      <c r="A53" s="1" t="s">
        <v>1635</v>
      </c>
      <c r="B53" s="1" t="s">
        <v>1640</v>
      </c>
      <c r="C53">
        <v>2.5499999999999998</v>
      </c>
      <c r="D53">
        <v>155</v>
      </c>
      <c r="E53">
        <f t="shared" si="0"/>
        <v>395.25</v>
      </c>
      <c r="L53" s="1" t="s">
        <v>1637</v>
      </c>
      <c r="M53" s="1" t="s">
        <v>1300</v>
      </c>
      <c r="N53">
        <v>8.11</v>
      </c>
      <c r="O53">
        <v>2649</v>
      </c>
      <c r="P53">
        <f t="shared" si="3"/>
        <v>21483.39</v>
      </c>
    </row>
    <row r="54" spans="1:16" x14ac:dyDescent="0.25">
      <c r="A54" s="1" t="s">
        <v>1635</v>
      </c>
      <c r="B54" s="1" t="s">
        <v>1640</v>
      </c>
      <c r="C54">
        <v>2.85</v>
      </c>
      <c r="D54">
        <v>102</v>
      </c>
      <c r="E54">
        <f t="shared" si="0"/>
        <v>290.7</v>
      </c>
      <c r="L54" s="1" t="s">
        <v>1637</v>
      </c>
      <c r="M54" s="1" t="s">
        <v>1084</v>
      </c>
      <c r="N54">
        <v>2.2799999999999998</v>
      </c>
      <c r="O54">
        <v>406</v>
      </c>
      <c r="P54">
        <f t="shared" si="3"/>
        <v>925.68</v>
      </c>
    </row>
    <row r="55" spans="1:16" x14ac:dyDescent="0.25">
      <c r="A55" s="1" t="s">
        <v>1635</v>
      </c>
      <c r="B55" s="1" t="s">
        <v>1640</v>
      </c>
      <c r="C55">
        <v>5.1100000000000003</v>
      </c>
      <c r="D55">
        <v>252</v>
      </c>
      <c r="E55">
        <f t="shared" si="0"/>
        <v>1287.72</v>
      </c>
      <c r="L55" s="1" t="s">
        <v>1637</v>
      </c>
      <c r="M55" s="1" t="s">
        <v>1084</v>
      </c>
      <c r="N55">
        <v>5.1100000000000003</v>
      </c>
      <c r="O55">
        <v>384</v>
      </c>
      <c r="P55">
        <f t="shared" si="3"/>
        <v>1962.2400000000002</v>
      </c>
    </row>
    <row r="56" spans="1:16" x14ac:dyDescent="0.25">
      <c r="A56" s="1" t="s">
        <v>1635</v>
      </c>
      <c r="B56" s="1" t="s">
        <v>1640</v>
      </c>
      <c r="C56">
        <v>8.07</v>
      </c>
      <c r="D56">
        <v>205</v>
      </c>
      <c r="E56">
        <f t="shared" si="0"/>
        <v>1654.3500000000001</v>
      </c>
      <c r="L56" s="1" t="s">
        <v>1637</v>
      </c>
      <c r="M56" s="1" t="s">
        <v>1639</v>
      </c>
      <c r="N56">
        <v>2.0299999999999998</v>
      </c>
      <c r="O56">
        <v>922</v>
      </c>
      <c r="P56">
        <f t="shared" si="3"/>
        <v>1871.6599999999999</v>
      </c>
    </row>
    <row r="57" spans="1:16" x14ac:dyDescent="0.25">
      <c r="A57" s="1" t="s">
        <v>1635</v>
      </c>
      <c r="B57" s="1" t="s">
        <v>1299</v>
      </c>
      <c r="C57">
        <v>1.95</v>
      </c>
      <c r="D57">
        <v>904</v>
      </c>
      <c r="E57">
        <f t="shared" si="0"/>
        <v>1762.8</v>
      </c>
      <c r="L57" s="1" t="s">
        <v>1637</v>
      </c>
      <c r="M57" s="1" t="s">
        <v>1639</v>
      </c>
      <c r="N57">
        <v>2.2799999999999998</v>
      </c>
      <c r="O57">
        <v>27504</v>
      </c>
      <c r="P57">
        <f t="shared" si="3"/>
        <v>62709.119999999995</v>
      </c>
    </row>
    <row r="58" spans="1:16" x14ac:dyDescent="0.25">
      <c r="A58" s="1" t="s">
        <v>1635</v>
      </c>
      <c r="B58" s="1" t="s">
        <v>1299</v>
      </c>
      <c r="C58">
        <v>2.4900000000000002</v>
      </c>
      <c r="D58">
        <v>637</v>
      </c>
      <c r="E58">
        <f t="shared" si="0"/>
        <v>1586.13</v>
      </c>
      <c r="L58" s="1" t="s">
        <v>1637</v>
      </c>
      <c r="M58" s="1" t="s">
        <v>1639</v>
      </c>
      <c r="N58">
        <v>5.1100000000000003</v>
      </c>
      <c r="O58">
        <v>5719</v>
      </c>
      <c r="P58">
        <f t="shared" si="3"/>
        <v>29224.09</v>
      </c>
    </row>
    <row r="59" spans="1:16" x14ac:dyDescent="0.25">
      <c r="A59" s="1" t="s">
        <v>1635</v>
      </c>
      <c r="B59" s="1" t="s">
        <v>1299</v>
      </c>
      <c r="C59">
        <v>2.5099999999999998</v>
      </c>
      <c r="D59">
        <v>219285</v>
      </c>
      <c r="E59">
        <f t="shared" si="0"/>
        <v>550405.35</v>
      </c>
      <c r="L59" s="1" t="s">
        <v>1637</v>
      </c>
      <c r="M59" s="1" t="s">
        <v>1639</v>
      </c>
      <c r="N59">
        <v>8.11</v>
      </c>
      <c r="O59">
        <v>370</v>
      </c>
      <c r="P59">
        <f t="shared" si="3"/>
        <v>3000.7</v>
      </c>
    </row>
    <row r="60" spans="1:16" x14ac:dyDescent="0.25">
      <c r="A60" s="1" t="s">
        <v>1635</v>
      </c>
      <c r="B60" s="1" t="s">
        <v>1299</v>
      </c>
      <c r="C60">
        <v>2.5499999999999998</v>
      </c>
      <c r="D60">
        <v>598</v>
      </c>
      <c r="E60">
        <f t="shared" si="0"/>
        <v>1524.8999999999999</v>
      </c>
      <c r="L60" s="1" t="s">
        <v>1637</v>
      </c>
      <c r="M60" s="1" t="s">
        <v>1640</v>
      </c>
      <c r="N60">
        <v>2.2799999999999998</v>
      </c>
      <c r="O60">
        <v>317</v>
      </c>
      <c r="P60">
        <f t="shared" si="3"/>
        <v>722.76</v>
      </c>
    </row>
    <row r="61" spans="1:16" x14ac:dyDescent="0.25">
      <c r="A61" s="1" t="s">
        <v>1635</v>
      </c>
      <c r="B61" s="1" t="s">
        <v>1299</v>
      </c>
      <c r="C61">
        <v>2.64</v>
      </c>
      <c r="D61">
        <v>200</v>
      </c>
      <c r="E61">
        <f t="shared" si="0"/>
        <v>528</v>
      </c>
      <c r="L61" s="1" t="s">
        <v>1637</v>
      </c>
      <c r="M61" s="1" t="s">
        <v>1640</v>
      </c>
      <c r="N61">
        <v>5.1100000000000003</v>
      </c>
      <c r="O61">
        <v>15</v>
      </c>
      <c r="P61">
        <f t="shared" si="3"/>
        <v>76.650000000000006</v>
      </c>
    </row>
    <row r="62" spans="1:16" x14ac:dyDescent="0.25">
      <c r="A62" s="1" t="s">
        <v>1635</v>
      </c>
      <c r="B62" s="1" t="s">
        <v>1299</v>
      </c>
      <c r="C62">
        <v>2.85</v>
      </c>
      <c r="D62">
        <v>209246</v>
      </c>
      <c r="E62">
        <f t="shared" si="0"/>
        <v>596351.1</v>
      </c>
      <c r="L62" s="1" t="s">
        <v>1637</v>
      </c>
      <c r="M62" s="1" t="s">
        <v>1299</v>
      </c>
      <c r="N62">
        <v>2.0299999999999998</v>
      </c>
      <c r="O62">
        <v>8790</v>
      </c>
      <c r="P62">
        <f t="shared" si="3"/>
        <v>17843.699999999997</v>
      </c>
    </row>
    <row r="63" spans="1:16" x14ac:dyDescent="0.25">
      <c r="A63" s="1" t="s">
        <v>1635</v>
      </c>
      <c r="B63" s="1" t="s">
        <v>1299</v>
      </c>
      <c r="C63">
        <v>4.17</v>
      </c>
      <c r="D63">
        <v>51985</v>
      </c>
      <c r="E63">
        <f t="shared" si="0"/>
        <v>216777.44999999998</v>
      </c>
      <c r="L63" s="1" t="s">
        <v>1637</v>
      </c>
      <c r="M63" s="1" t="s">
        <v>1299</v>
      </c>
      <c r="N63">
        <v>2.2799999999999998</v>
      </c>
      <c r="O63">
        <v>46</v>
      </c>
      <c r="P63">
        <f t="shared" si="3"/>
        <v>104.88</v>
      </c>
    </row>
    <row r="64" spans="1:16" x14ac:dyDescent="0.25">
      <c r="A64" s="181" t="s">
        <v>1635</v>
      </c>
      <c r="B64" s="1" t="s">
        <v>1299</v>
      </c>
      <c r="C64">
        <v>8.07</v>
      </c>
      <c r="D64">
        <v>152335</v>
      </c>
      <c r="E64">
        <f t="shared" si="0"/>
        <v>1229343.45</v>
      </c>
      <c r="L64" s="1" t="s">
        <v>1637</v>
      </c>
      <c r="M64" s="1" t="s">
        <v>1299</v>
      </c>
      <c r="N64">
        <v>5.1100000000000003</v>
      </c>
      <c r="O64">
        <v>4941</v>
      </c>
      <c r="P64">
        <f t="shared" si="3"/>
        <v>25248.510000000002</v>
      </c>
    </row>
    <row r="65" spans="1:16" x14ac:dyDescent="0.25">
      <c r="A65" s="1" t="s">
        <v>1637</v>
      </c>
      <c r="B65" s="1" t="s">
        <v>1301</v>
      </c>
      <c r="C65">
        <v>1.95</v>
      </c>
      <c r="D65">
        <v>90</v>
      </c>
      <c r="E65">
        <f t="shared" si="0"/>
        <v>175.5</v>
      </c>
      <c r="L65" s="1" t="s">
        <v>1637</v>
      </c>
      <c r="M65" s="1" t="s">
        <v>1299</v>
      </c>
      <c r="N65">
        <v>8.11</v>
      </c>
      <c r="O65">
        <v>2258</v>
      </c>
      <c r="P65">
        <f t="shared" si="3"/>
        <v>18312.379999999997</v>
      </c>
    </row>
    <row r="66" spans="1:16" x14ac:dyDescent="0.25">
      <c r="A66" s="1" t="s">
        <v>1637</v>
      </c>
      <c r="B66" s="1" t="s">
        <v>1301</v>
      </c>
      <c r="C66">
        <v>2.2799999999999998</v>
      </c>
      <c r="D66">
        <v>319</v>
      </c>
      <c r="E66">
        <f t="shared" si="0"/>
        <v>727.31999999999994</v>
      </c>
      <c r="L66" s="1" t="s">
        <v>1637</v>
      </c>
      <c r="M66" s="1" t="s">
        <v>1086</v>
      </c>
      <c r="N66">
        <v>2.2799999999999998</v>
      </c>
      <c r="O66">
        <v>38856</v>
      </c>
      <c r="P66">
        <f t="shared" si="3"/>
        <v>88591.679999999993</v>
      </c>
    </row>
    <row r="67" spans="1:16" x14ac:dyDescent="0.25">
      <c r="A67" s="1" t="s">
        <v>1637</v>
      </c>
      <c r="B67" s="1" t="s">
        <v>1301</v>
      </c>
      <c r="C67">
        <v>2.4900000000000002</v>
      </c>
      <c r="D67">
        <v>292</v>
      </c>
      <c r="E67">
        <f t="shared" ref="E67:E92" si="6">+C67*D67</f>
        <v>727.08</v>
      </c>
      <c r="L67" s="1" t="s">
        <v>1637</v>
      </c>
      <c r="M67" s="1" t="s">
        <v>1086</v>
      </c>
      <c r="N67">
        <v>5.1100000000000003</v>
      </c>
      <c r="O67">
        <v>26760</v>
      </c>
      <c r="P67">
        <f t="shared" ref="P67:P69" si="7">+N67*O67</f>
        <v>136743.6</v>
      </c>
    </row>
    <row r="68" spans="1:16" x14ac:dyDescent="0.25">
      <c r="A68" s="1" t="s">
        <v>1637</v>
      </c>
      <c r="B68" s="1" t="s">
        <v>1301</v>
      </c>
      <c r="C68">
        <v>5.1100000000000003</v>
      </c>
      <c r="D68">
        <v>2228</v>
      </c>
      <c r="E68">
        <f t="shared" si="6"/>
        <v>11385.08</v>
      </c>
      <c r="L68" s="181" t="s">
        <v>1637</v>
      </c>
      <c r="M68" s="1" t="s">
        <v>1086</v>
      </c>
      <c r="N68">
        <v>8.11</v>
      </c>
      <c r="O68">
        <v>126</v>
      </c>
      <c r="P68">
        <f t="shared" si="7"/>
        <v>1021.8599999999999</v>
      </c>
    </row>
    <row r="69" spans="1:16" x14ac:dyDescent="0.25">
      <c r="A69" s="1" t="s">
        <v>1637</v>
      </c>
      <c r="B69" s="1" t="s">
        <v>1638</v>
      </c>
      <c r="C69">
        <v>1.95</v>
      </c>
      <c r="D69">
        <v>68</v>
      </c>
      <c r="E69">
        <f t="shared" si="6"/>
        <v>132.6</v>
      </c>
      <c r="L69" s="181" t="s">
        <v>1641</v>
      </c>
      <c r="M69" s="1" t="s">
        <v>1084</v>
      </c>
      <c r="N69">
        <v>5.1100000000000003</v>
      </c>
      <c r="O69">
        <v>355</v>
      </c>
      <c r="P69">
        <f t="shared" si="7"/>
        <v>1814.0500000000002</v>
      </c>
    </row>
    <row r="70" spans="1:16" x14ac:dyDescent="0.25">
      <c r="A70" s="1" t="s">
        <v>1637</v>
      </c>
      <c r="B70" s="1" t="s">
        <v>1638</v>
      </c>
      <c r="C70">
        <v>2.0299999999999998</v>
      </c>
      <c r="D70">
        <v>902</v>
      </c>
      <c r="E70">
        <f t="shared" si="6"/>
        <v>1831.0599999999997</v>
      </c>
    </row>
    <row r="71" spans="1:16" x14ac:dyDescent="0.25">
      <c r="A71" s="1" t="s">
        <v>1637</v>
      </c>
      <c r="B71" s="1" t="s">
        <v>1638</v>
      </c>
      <c r="C71">
        <v>2.2799999999999998</v>
      </c>
      <c r="D71">
        <v>3891</v>
      </c>
      <c r="E71">
        <f t="shared" si="6"/>
        <v>8871.48</v>
      </c>
    </row>
    <row r="72" spans="1:16" x14ac:dyDescent="0.25">
      <c r="A72" s="1" t="s">
        <v>1637</v>
      </c>
      <c r="B72" s="1" t="s">
        <v>1638</v>
      </c>
      <c r="C72">
        <v>2.4900000000000002</v>
      </c>
      <c r="D72">
        <v>1276</v>
      </c>
      <c r="E72">
        <f t="shared" si="6"/>
        <v>3177.2400000000002</v>
      </c>
    </row>
    <row r="73" spans="1:16" x14ac:dyDescent="0.25">
      <c r="A73" s="1" t="s">
        <v>1637</v>
      </c>
      <c r="B73" s="1" t="s">
        <v>1638</v>
      </c>
      <c r="C73">
        <v>5.1100000000000003</v>
      </c>
      <c r="D73">
        <v>3620</v>
      </c>
      <c r="E73">
        <f t="shared" si="6"/>
        <v>18498.2</v>
      </c>
    </row>
    <row r="74" spans="1:16" x14ac:dyDescent="0.25">
      <c r="A74" s="1" t="s">
        <v>1637</v>
      </c>
      <c r="B74" s="1" t="s">
        <v>1636</v>
      </c>
      <c r="C74">
        <v>2.0299999999999998</v>
      </c>
      <c r="D74">
        <v>202</v>
      </c>
      <c r="E74">
        <f t="shared" si="6"/>
        <v>410.05999999999995</v>
      </c>
    </row>
    <row r="75" spans="1:16" x14ac:dyDescent="0.25">
      <c r="A75" s="1" t="s">
        <v>1637</v>
      </c>
      <c r="B75" s="1" t="s">
        <v>1636</v>
      </c>
      <c r="C75">
        <v>2.2799999999999998</v>
      </c>
      <c r="D75">
        <v>518</v>
      </c>
      <c r="E75">
        <f t="shared" si="6"/>
        <v>1181.04</v>
      </c>
    </row>
    <row r="76" spans="1:16" x14ac:dyDescent="0.25">
      <c r="A76" s="1" t="s">
        <v>1637</v>
      </c>
      <c r="B76" s="1" t="s">
        <v>1636</v>
      </c>
      <c r="C76">
        <v>2.4900000000000002</v>
      </c>
      <c r="D76">
        <v>640</v>
      </c>
      <c r="E76">
        <f t="shared" si="6"/>
        <v>1593.6000000000001</v>
      </c>
    </row>
    <row r="77" spans="1:16" x14ac:dyDescent="0.25">
      <c r="A77" s="1" t="s">
        <v>1637</v>
      </c>
      <c r="B77" s="1" t="s">
        <v>1636</v>
      </c>
      <c r="C77">
        <v>5.1100000000000003</v>
      </c>
      <c r="D77">
        <v>1997</v>
      </c>
      <c r="E77">
        <f t="shared" si="6"/>
        <v>10204.67</v>
      </c>
    </row>
    <row r="78" spans="1:16" x14ac:dyDescent="0.25">
      <c r="A78" s="1" t="s">
        <v>1637</v>
      </c>
      <c r="B78" s="1" t="s">
        <v>1300</v>
      </c>
      <c r="C78">
        <v>2.5099999999999998</v>
      </c>
      <c r="D78">
        <v>298</v>
      </c>
      <c r="E78">
        <f t="shared" si="6"/>
        <v>747.9799999999999</v>
      </c>
    </row>
    <row r="79" spans="1:16" x14ac:dyDescent="0.25">
      <c r="A79" s="1" t="s">
        <v>1637</v>
      </c>
      <c r="B79" s="1" t="s">
        <v>1300</v>
      </c>
      <c r="C79">
        <v>2.85</v>
      </c>
      <c r="D79">
        <v>288</v>
      </c>
      <c r="E79">
        <f t="shared" si="6"/>
        <v>820.80000000000007</v>
      </c>
    </row>
    <row r="80" spans="1:16" x14ac:dyDescent="0.25">
      <c r="A80" s="1" t="s">
        <v>1637</v>
      </c>
      <c r="B80" s="1" t="s">
        <v>1300</v>
      </c>
      <c r="C80">
        <v>4.17</v>
      </c>
      <c r="D80">
        <v>292</v>
      </c>
      <c r="E80">
        <f t="shared" si="6"/>
        <v>1217.6399999999999</v>
      </c>
    </row>
    <row r="81" spans="1:5" x14ac:dyDescent="0.25">
      <c r="A81" s="1" t="s">
        <v>1637</v>
      </c>
      <c r="B81" s="1" t="s">
        <v>1300</v>
      </c>
      <c r="C81">
        <v>5.1100000000000003</v>
      </c>
      <c r="D81">
        <v>112</v>
      </c>
      <c r="E81">
        <f t="shared" si="6"/>
        <v>572.32000000000005</v>
      </c>
    </row>
    <row r="82" spans="1:5" x14ac:dyDescent="0.25">
      <c r="A82" s="1" t="s">
        <v>1637</v>
      </c>
      <c r="B82" s="1" t="s">
        <v>1639</v>
      </c>
      <c r="C82">
        <v>1.95</v>
      </c>
      <c r="D82">
        <v>408</v>
      </c>
      <c r="E82">
        <f t="shared" si="6"/>
        <v>795.6</v>
      </c>
    </row>
    <row r="83" spans="1:5" x14ac:dyDescent="0.25">
      <c r="A83" s="1" t="s">
        <v>1637</v>
      </c>
      <c r="B83" s="1" t="s">
        <v>1639</v>
      </c>
      <c r="C83">
        <v>2.0299999999999998</v>
      </c>
      <c r="D83">
        <v>1454</v>
      </c>
      <c r="E83">
        <f t="shared" si="6"/>
        <v>2951.62</v>
      </c>
    </row>
    <row r="84" spans="1:5" x14ac:dyDescent="0.25">
      <c r="A84" s="1" t="s">
        <v>1637</v>
      </c>
      <c r="B84" s="1" t="s">
        <v>1639</v>
      </c>
      <c r="C84">
        <v>2.2799999999999998</v>
      </c>
      <c r="D84">
        <v>6331</v>
      </c>
      <c r="E84">
        <f t="shared" si="6"/>
        <v>14434.679999999998</v>
      </c>
    </row>
    <row r="85" spans="1:5" x14ac:dyDescent="0.25">
      <c r="A85" s="1" t="s">
        <v>1637</v>
      </c>
      <c r="B85" s="1" t="s">
        <v>1639</v>
      </c>
      <c r="C85">
        <v>2.4900000000000002</v>
      </c>
      <c r="D85">
        <v>472</v>
      </c>
      <c r="E85">
        <f t="shared" si="6"/>
        <v>1175.2800000000002</v>
      </c>
    </row>
    <row r="86" spans="1:5" x14ac:dyDescent="0.25">
      <c r="A86" s="1" t="s">
        <v>1637</v>
      </c>
      <c r="B86" s="1" t="s">
        <v>1639</v>
      </c>
      <c r="C86">
        <v>5.1100000000000003</v>
      </c>
      <c r="D86">
        <v>8672</v>
      </c>
      <c r="E86">
        <f t="shared" si="6"/>
        <v>44313.920000000006</v>
      </c>
    </row>
    <row r="87" spans="1:5" x14ac:dyDescent="0.25">
      <c r="A87" s="1" t="s">
        <v>1637</v>
      </c>
      <c r="B87" s="1" t="s">
        <v>1086</v>
      </c>
      <c r="C87">
        <v>1.95</v>
      </c>
      <c r="D87">
        <v>706</v>
      </c>
      <c r="E87">
        <f t="shared" si="6"/>
        <v>1376.7</v>
      </c>
    </row>
    <row r="88" spans="1:5" x14ac:dyDescent="0.25">
      <c r="A88" s="1" t="s">
        <v>1637</v>
      </c>
      <c r="B88" s="1" t="s">
        <v>1086</v>
      </c>
      <c r="C88">
        <v>2.0299999999999998</v>
      </c>
      <c r="D88">
        <v>934</v>
      </c>
      <c r="E88">
        <f t="shared" si="6"/>
        <v>1896.0199999999998</v>
      </c>
    </row>
    <row r="89" spans="1:5" x14ac:dyDescent="0.25">
      <c r="A89" s="1" t="s">
        <v>1637</v>
      </c>
      <c r="B89" s="1" t="s">
        <v>1086</v>
      </c>
      <c r="C89">
        <v>2.2799999999999998</v>
      </c>
      <c r="D89">
        <v>6556</v>
      </c>
      <c r="E89">
        <f t="shared" si="6"/>
        <v>14947.679999999998</v>
      </c>
    </row>
    <row r="90" spans="1:5" x14ac:dyDescent="0.25">
      <c r="A90" s="1" t="s">
        <v>1637</v>
      </c>
      <c r="B90" s="1" t="s">
        <v>1086</v>
      </c>
      <c r="C90">
        <v>2.4900000000000002</v>
      </c>
      <c r="D90">
        <v>1758</v>
      </c>
      <c r="E90">
        <f t="shared" si="6"/>
        <v>4377.42</v>
      </c>
    </row>
    <row r="91" spans="1:5" x14ac:dyDescent="0.25">
      <c r="A91" s="1" t="s">
        <v>1637</v>
      </c>
      <c r="B91" s="1" t="s">
        <v>1086</v>
      </c>
      <c r="C91">
        <v>2.64</v>
      </c>
      <c r="D91">
        <v>173</v>
      </c>
      <c r="E91">
        <f t="shared" si="6"/>
        <v>456.72</v>
      </c>
    </row>
    <row r="92" spans="1:5" x14ac:dyDescent="0.25">
      <c r="A92" s="181" t="s">
        <v>1637</v>
      </c>
      <c r="B92" s="1" t="s">
        <v>1086</v>
      </c>
      <c r="C92">
        <v>5.1100000000000003</v>
      </c>
      <c r="D92">
        <v>3218</v>
      </c>
      <c r="E92">
        <f t="shared" si="6"/>
        <v>16443.98</v>
      </c>
    </row>
  </sheetData>
  <pageMargins left="0.7" right="0.7" top="0.75" bottom="0.75" header="0.3" footer="0.3"/>
  <customProperties>
    <customPr name="EpmWorksheetKeyString_GUID" r:id="rId1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549A4-B0D0-4D0C-A636-771C951936C1}">
  <sheetPr>
    <tabColor theme="9" tint="0.79998168889431442"/>
  </sheetPr>
  <dimension ref="A1:AE35"/>
  <sheetViews>
    <sheetView workbookViewId="0">
      <selection activeCell="J11" sqref="J11"/>
    </sheetView>
    <sheetView workbookViewId="1"/>
  </sheetViews>
  <sheetFormatPr defaultRowHeight="15" x14ac:dyDescent="0.25"/>
  <cols>
    <col min="1" max="1" width="23.85546875" bestFit="1" customWidth="1"/>
    <col min="2" max="2" width="11.85546875" bestFit="1" customWidth="1"/>
    <col min="3" max="3" width="11.5703125" bestFit="1" customWidth="1"/>
    <col min="4" max="4" width="5.85546875" bestFit="1" customWidth="1"/>
    <col min="6" max="7" width="9.28515625" bestFit="1" customWidth="1"/>
    <col min="8" max="8" width="12.5703125" bestFit="1" customWidth="1"/>
    <col min="9" max="9" width="18.140625" bestFit="1" customWidth="1"/>
    <col min="10" max="10" width="13.42578125" bestFit="1" customWidth="1"/>
    <col min="11" max="11" width="15.42578125" bestFit="1" customWidth="1"/>
    <col min="13" max="13" width="14.85546875" bestFit="1" customWidth="1"/>
    <col min="14" max="14" width="19" bestFit="1" customWidth="1"/>
    <col min="15" max="15" width="8.140625" bestFit="1" customWidth="1"/>
    <col min="17" max="17" width="21.140625" bestFit="1" customWidth="1"/>
    <col min="18" max="18" width="11.85546875" bestFit="1" customWidth="1"/>
    <col min="19" max="19" width="11.5703125" bestFit="1" customWidth="1"/>
    <col min="20" max="20" width="6" bestFit="1" customWidth="1"/>
    <col min="21" max="21" width="10" bestFit="1" customWidth="1"/>
    <col min="22" max="22" width="7" bestFit="1" customWidth="1"/>
    <col min="23" max="23" width="5" bestFit="1" customWidth="1"/>
    <col min="24" max="24" width="11" bestFit="1" customWidth="1"/>
    <col min="25" max="25" width="14.140625" bestFit="1" customWidth="1"/>
    <col min="26" max="26" width="10" bestFit="1" customWidth="1"/>
    <col min="27" max="27" width="12" bestFit="1" customWidth="1"/>
    <col min="29" max="29" width="14" bestFit="1" customWidth="1"/>
    <col min="30" max="30" width="19" bestFit="1" customWidth="1"/>
  </cols>
  <sheetData>
    <row r="1" spans="1:31" x14ac:dyDescent="0.25">
      <c r="A1" s="168"/>
      <c r="B1" s="154" t="s">
        <v>1609</v>
      </c>
      <c r="C1" s="155" t="s">
        <v>1610</v>
      </c>
    </row>
    <row r="2" spans="1:31" x14ac:dyDescent="0.25">
      <c r="A2" s="156" t="s">
        <v>1607</v>
      </c>
      <c r="B2" s="32">
        <f>+O30</f>
        <v>0.73391484581823974</v>
      </c>
      <c r="C2" s="157">
        <f>+O31</f>
        <v>0.26608515418176026</v>
      </c>
    </row>
    <row r="3" spans="1:31" ht="15.75" thickBot="1" x14ac:dyDescent="0.3">
      <c r="A3" s="158" t="s">
        <v>1608</v>
      </c>
      <c r="B3" s="160">
        <f>+AE30</f>
        <v>0.34063373880461811</v>
      </c>
      <c r="C3" s="161">
        <f>+AE31</f>
        <v>0.65936626119538189</v>
      </c>
    </row>
    <row r="5" spans="1:31" ht="15.75" thickBot="1" x14ac:dyDescent="0.3">
      <c r="A5" s="1" t="s">
        <v>1606</v>
      </c>
      <c r="Q5" s="1" t="s">
        <v>1626</v>
      </c>
    </row>
    <row r="6" spans="1:31" x14ac:dyDescent="0.25">
      <c r="A6" s="169"/>
      <c r="B6" s="170"/>
      <c r="C6" s="170"/>
      <c r="D6" s="170"/>
      <c r="E6" s="171" t="s">
        <v>1613</v>
      </c>
      <c r="Q6" s="169"/>
      <c r="R6" s="170"/>
      <c r="S6" s="170"/>
      <c r="T6" s="170"/>
      <c r="U6" s="171" t="s">
        <v>1613</v>
      </c>
    </row>
    <row r="7" spans="1:31" x14ac:dyDescent="0.25">
      <c r="A7" s="172"/>
      <c r="B7" s="25" t="s">
        <v>1687</v>
      </c>
      <c r="C7" s="25"/>
      <c r="D7" s="25"/>
      <c r="E7" s="173" t="s">
        <v>1614</v>
      </c>
      <c r="Q7" s="172"/>
      <c r="R7" s="25" t="s">
        <v>1687</v>
      </c>
      <c r="S7" s="25"/>
      <c r="T7" s="25"/>
      <c r="U7" s="173" t="s">
        <v>1614</v>
      </c>
    </row>
    <row r="8" spans="1:31" x14ac:dyDescent="0.25">
      <c r="A8" s="165" t="s">
        <v>1184</v>
      </c>
      <c r="B8" s="84" t="s">
        <v>1688</v>
      </c>
      <c r="C8" s="84" t="s">
        <v>1533</v>
      </c>
      <c r="D8" s="84" t="s">
        <v>1285</v>
      </c>
      <c r="E8" s="166" t="s">
        <v>1615</v>
      </c>
      <c r="Q8" s="165" t="s">
        <v>1184</v>
      </c>
      <c r="R8" s="84" t="s">
        <v>1688</v>
      </c>
      <c r="S8" s="84" t="s">
        <v>1533</v>
      </c>
      <c r="T8" s="84" t="s">
        <v>1285</v>
      </c>
      <c r="U8" s="166" t="s">
        <v>1615</v>
      </c>
    </row>
    <row r="9" spans="1:31" ht="15.75" thickBot="1" x14ac:dyDescent="0.3">
      <c r="A9" s="174"/>
      <c r="B9" s="182"/>
      <c r="C9" s="175" t="s">
        <v>1235</v>
      </c>
      <c r="D9" s="175" t="s">
        <v>1236</v>
      </c>
      <c r="E9" s="176" t="s">
        <v>1237</v>
      </c>
      <c r="F9" s="177" t="s">
        <v>1238</v>
      </c>
      <c r="G9" s="177" t="s">
        <v>1239</v>
      </c>
      <c r="H9" s="177" t="s">
        <v>1240</v>
      </c>
      <c r="I9" s="177" t="s">
        <v>1241</v>
      </c>
      <c r="J9" s="177" t="s">
        <v>1242</v>
      </c>
      <c r="K9" s="177" t="s">
        <v>1243</v>
      </c>
      <c r="M9" s="25" t="s">
        <v>1253</v>
      </c>
      <c r="N9" s="178">
        <f>+SUM(C10:C24)</f>
        <v>15704489</v>
      </c>
      <c r="Q9" s="174"/>
      <c r="R9" s="182"/>
      <c r="S9" s="175" t="s">
        <v>1235</v>
      </c>
      <c r="T9" s="175" t="s">
        <v>1236</v>
      </c>
      <c r="U9" s="176" t="s">
        <v>1237</v>
      </c>
      <c r="V9" s="177" t="s">
        <v>1238</v>
      </c>
      <c r="W9" s="177" t="s">
        <v>1239</v>
      </c>
      <c r="X9" s="177" t="s">
        <v>1240</v>
      </c>
      <c r="Y9" s="177" t="s">
        <v>1241</v>
      </c>
      <c r="Z9" s="177" t="s">
        <v>1242</v>
      </c>
      <c r="AA9" s="177" t="s">
        <v>1243</v>
      </c>
      <c r="AC9" s="25" t="s">
        <v>1253</v>
      </c>
      <c r="AD9" s="178">
        <f>+SUM(S10:S35)</f>
        <v>93040903</v>
      </c>
    </row>
    <row r="10" spans="1:31" x14ac:dyDescent="0.25">
      <c r="A10" s="1" t="s">
        <v>1629</v>
      </c>
      <c r="B10" s="1" t="s">
        <v>1082</v>
      </c>
      <c r="C10" s="183">
        <v>2760425</v>
      </c>
      <c r="D10">
        <f>IFERROR(+_xlfn.XLOOKUP(B10,'OHC - TSN Prices'!AG:AG,'OHC - TSN Prices'!AH:AH),0)</f>
        <v>66.36</v>
      </c>
      <c r="E10" s="167">
        <v>2.3050614452484668</v>
      </c>
      <c r="F10" s="41">
        <f>+D10^2</f>
        <v>4403.6495999999997</v>
      </c>
      <c r="G10" s="41">
        <f>+D10*E10</f>
        <v>152.96387750668825</v>
      </c>
      <c r="H10" s="41">
        <f>+C10*D10</f>
        <v>183181803</v>
      </c>
      <c r="I10" s="41">
        <f>+F10*C10</f>
        <v>12155944447.08</v>
      </c>
      <c r="J10" s="41">
        <f>+C10*E10</f>
        <v>6362949.2399999993</v>
      </c>
      <c r="K10" s="41">
        <f>+C10*D10*E10</f>
        <v>422245311.56639993</v>
      </c>
      <c r="M10" s="25" t="s">
        <v>1254</v>
      </c>
      <c r="N10" s="179">
        <f>+SUM(D10:D24)</f>
        <v>1126.3</v>
      </c>
      <c r="O10" s="25"/>
      <c r="Q10" s="1" t="s">
        <v>1629</v>
      </c>
      <c r="R10" s="1" t="s">
        <v>1301</v>
      </c>
      <c r="S10" s="183">
        <v>127</v>
      </c>
      <c r="T10">
        <f>IFERROR(+_xlfn.XLOOKUP(R10,'OHC - TSN Prices'!AG:AG,'OHC - TSN Prices'!AH:AH),0)</f>
        <v>105.6</v>
      </c>
      <c r="U10" s="167">
        <v>2.2799999999999998</v>
      </c>
      <c r="V10" s="41">
        <f>+T10^2</f>
        <v>11151.359999999999</v>
      </c>
      <c r="W10" s="41">
        <f>+T10*U10</f>
        <v>240.76799999999997</v>
      </c>
      <c r="X10" s="41">
        <f>+S10*T10</f>
        <v>13411.199999999999</v>
      </c>
      <c r="Y10" s="41">
        <f>+V10*S10</f>
        <v>1416222.7199999997</v>
      </c>
      <c r="Z10" s="41">
        <f>+S10*U10</f>
        <v>289.56</v>
      </c>
      <c r="AA10" s="41">
        <f>+S10*T10*U10</f>
        <v>30577.535999999996</v>
      </c>
      <c r="AC10" s="25" t="s">
        <v>1254</v>
      </c>
      <c r="AD10" s="179">
        <f>+SUM(T10:T35)</f>
        <v>3392.5199999999986</v>
      </c>
      <c r="AE10" s="25"/>
    </row>
    <row r="11" spans="1:31" x14ac:dyDescent="0.25">
      <c r="A11" s="1" t="s">
        <v>1629</v>
      </c>
      <c r="B11" s="1" t="s">
        <v>1300</v>
      </c>
      <c r="C11" s="183">
        <v>1188565</v>
      </c>
      <c r="D11">
        <f>IFERROR(+_xlfn.XLOOKUP(B11,'OHC - TSN Prices'!AG:AG,'OHC - TSN Prices'!AH:AH),0)</f>
        <v>133.1</v>
      </c>
      <c r="E11" s="167">
        <v>5.0340660376167907</v>
      </c>
      <c r="F11" s="41">
        <f t="shared" ref="F11:F24" si="0">+D11^2</f>
        <v>17715.609999999997</v>
      </c>
      <c r="G11" s="41">
        <f t="shared" ref="G11:G24" si="1">+D11*E11</f>
        <v>670.03418960679483</v>
      </c>
      <c r="H11" s="41">
        <f t="shared" ref="H11:H24" si="2">+C11*D11</f>
        <v>158198001.5</v>
      </c>
      <c r="I11" s="41">
        <f t="shared" ref="I11:I24" si="3">+F11*C11</f>
        <v>21056153999.649998</v>
      </c>
      <c r="J11" s="41">
        <f t="shared" ref="J11:J24" si="4">+C11*E11</f>
        <v>5983314.7000000011</v>
      </c>
      <c r="K11" s="41">
        <f t="shared" ref="K11:K24" si="5">+C11*D11*E11</f>
        <v>796379186.57000017</v>
      </c>
      <c r="M11" s="25" t="s">
        <v>1255</v>
      </c>
      <c r="N11" s="178">
        <f>+SUM(E10:E24)</f>
        <v>47.140415116712774</v>
      </c>
      <c r="Q11" s="1" t="s">
        <v>1629</v>
      </c>
      <c r="R11" s="1" t="s">
        <v>1082</v>
      </c>
      <c r="S11" s="183">
        <v>44716249</v>
      </c>
      <c r="T11">
        <f>IFERROR(+_xlfn.XLOOKUP(R11,'OHC - TSN Prices'!AG:AG,'OHC - TSN Prices'!AH:AH),0)</f>
        <v>66.36</v>
      </c>
      <c r="U11" s="167">
        <v>2.2986023577245933</v>
      </c>
      <c r="V11" s="41">
        <f t="shared" ref="V11:V24" si="6">+T11^2</f>
        <v>4403.6495999999997</v>
      </c>
      <c r="W11" s="41">
        <f t="shared" ref="W11:W24" si="7">+T11*U11</f>
        <v>152.53525245860402</v>
      </c>
      <c r="X11" s="41">
        <f t="shared" ref="X11:X24" si="8">+S11*T11</f>
        <v>2967370283.6399999</v>
      </c>
      <c r="Y11" s="41">
        <f t="shared" ref="Y11:Y24" si="9">+V11*S11</f>
        <v>196914692022.3504</v>
      </c>
      <c r="Z11" s="41">
        <f t="shared" ref="Z11:Z24" si="10">+S11*U11</f>
        <v>102784875.38</v>
      </c>
      <c r="AA11" s="41">
        <f t="shared" ref="AA11:AA24" si="11">+S11*T11*U11</f>
        <v>6820804330.2167988</v>
      </c>
      <c r="AC11" s="25" t="s">
        <v>1255</v>
      </c>
      <c r="AD11" s="178">
        <f>+SUM(U10:U35)</f>
        <v>94.416404432477151</v>
      </c>
    </row>
    <row r="12" spans="1:31" ht="17.25" x14ac:dyDescent="0.25">
      <c r="A12" s="1" t="s">
        <v>1629</v>
      </c>
      <c r="B12" s="1" t="s">
        <v>1299</v>
      </c>
      <c r="C12" s="183">
        <v>87831</v>
      </c>
      <c r="D12">
        <f>IFERROR(+_xlfn.XLOOKUP(B12,'OHC - TSN Prices'!AG:AG,'OHC - TSN Prices'!AH:AH),0)</f>
        <v>211.6</v>
      </c>
      <c r="E12" s="167">
        <v>2.115500791292368</v>
      </c>
      <c r="F12" s="41">
        <f t="shared" si="0"/>
        <v>44774.559999999998</v>
      </c>
      <c r="G12" s="41">
        <f t="shared" si="1"/>
        <v>447.63996743746503</v>
      </c>
      <c r="H12" s="41">
        <f t="shared" si="2"/>
        <v>18585039.599999998</v>
      </c>
      <c r="I12" s="41">
        <f t="shared" si="3"/>
        <v>3932594379.3599997</v>
      </c>
      <c r="J12" s="41">
        <f t="shared" si="4"/>
        <v>185806.55</v>
      </c>
      <c r="K12" s="41">
        <f t="shared" si="5"/>
        <v>39316665.979999989</v>
      </c>
      <c r="M12" s="25" t="s">
        <v>1256</v>
      </c>
      <c r="N12" s="178">
        <f>+SUM(F10:F24)</f>
        <v>170090.85719999997</v>
      </c>
      <c r="Q12" s="1" t="s">
        <v>1629</v>
      </c>
      <c r="R12" s="1" t="s">
        <v>1300</v>
      </c>
      <c r="S12" s="183">
        <v>16247241</v>
      </c>
      <c r="T12">
        <f>IFERROR(+_xlfn.XLOOKUP(R12,'OHC - TSN Prices'!AG:AG,'OHC - TSN Prices'!AH:AH),0)</f>
        <v>133.1</v>
      </c>
      <c r="U12" s="167">
        <v>6.0330690232267745</v>
      </c>
      <c r="V12" s="41">
        <f t="shared" si="6"/>
        <v>17715.609999999997</v>
      </c>
      <c r="W12" s="41">
        <f t="shared" si="7"/>
        <v>803.0014869914836</v>
      </c>
      <c r="X12" s="41">
        <f t="shared" si="8"/>
        <v>2162507777.0999999</v>
      </c>
      <c r="Y12" s="41">
        <f t="shared" si="9"/>
        <v>287829785132.00995</v>
      </c>
      <c r="Z12" s="41">
        <f t="shared" si="10"/>
        <v>98020726.390000001</v>
      </c>
      <c r="AA12" s="41">
        <f t="shared" si="11"/>
        <v>13046558682.509001</v>
      </c>
      <c r="AC12" s="25" t="s">
        <v>1256</v>
      </c>
      <c r="AD12" s="178">
        <f>+SUM(V10:V35)</f>
        <v>1122648.4408000002</v>
      </c>
    </row>
    <row r="13" spans="1:31" x14ac:dyDescent="0.25">
      <c r="A13" s="1" t="s">
        <v>1631</v>
      </c>
      <c r="B13" s="1" t="s">
        <v>1640</v>
      </c>
      <c r="C13" s="183">
        <f>0*2516</f>
        <v>0</v>
      </c>
      <c r="D13">
        <f>IFERROR(+_xlfn.XLOOKUP(B13,'OHC - TSN Prices'!AG:AG,'OHC - TSN Prices'!AH:AH),0)</f>
        <v>0</v>
      </c>
      <c r="E13" s="167">
        <v>2.1091573926868041</v>
      </c>
      <c r="F13" s="41">
        <f t="shared" si="0"/>
        <v>0</v>
      </c>
      <c r="G13" s="41">
        <f t="shared" si="1"/>
        <v>0</v>
      </c>
      <c r="H13" s="41">
        <f t="shared" si="2"/>
        <v>0</v>
      </c>
      <c r="I13" s="41">
        <f t="shared" si="3"/>
        <v>0</v>
      </c>
      <c r="J13" s="41">
        <f t="shared" si="4"/>
        <v>0</v>
      </c>
      <c r="K13" s="41">
        <f t="shared" si="5"/>
        <v>0</v>
      </c>
      <c r="M13" s="25" t="s">
        <v>1257</v>
      </c>
      <c r="N13" s="178">
        <f>+SUM(G10:G24)</f>
        <v>3780.4150324608677</v>
      </c>
      <c r="Q13" s="1" t="s">
        <v>1629</v>
      </c>
      <c r="R13" s="1" t="s">
        <v>1630</v>
      </c>
      <c r="S13" s="183">
        <v>106</v>
      </c>
      <c r="T13">
        <f>IFERROR(+_xlfn.XLOOKUP(R13,'OHC - TSN Prices'!AG:AG,'OHC - TSN Prices'!AH:AH),0)</f>
        <v>336</v>
      </c>
      <c r="U13" s="167">
        <v>4.6741509433962269</v>
      </c>
      <c r="V13" s="41">
        <f t="shared" si="6"/>
        <v>112896</v>
      </c>
      <c r="W13" s="41">
        <f t="shared" si="7"/>
        <v>1570.5147169811323</v>
      </c>
      <c r="X13" s="41">
        <f t="shared" si="8"/>
        <v>35616</v>
      </c>
      <c r="Y13" s="41">
        <f t="shared" si="9"/>
        <v>11966976</v>
      </c>
      <c r="Z13" s="41">
        <f t="shared" si="10"/>
        <v>495.46000000000004</v>
      </c>
      <c r="AA13" s="41">
        <f t="shared" si="11"/>
        <v>166474.56000000003</v>
      </c>
      <c r="AC13" s="25" t="s">
        <v>1257</v>
      </c>
      <c r="AD13" s="178">
        <f>+SUM(W10:W35)</f>
        <v>12643.144145957909</v>
      </c>
    </row>
    <row r="14" spans="1:31" x14ac:dyDescent="0.25">
      <c r="A14" s="1" t="s">
        <v>1635</v>
      </c>
      <c r="B14" s="1" t="s">
        <v>1301</v>
      </c>
      <c r="C14" s="183">
        <v>24171</v>
      </c>
      <c r="D14">
        <f>IFERROR(+_xlfn.XLOOKUP(B14,'OHC - TSN Prices'!AG:AG,'OHC - TSN Prices'!AH:AH),0)</f>
        <v>105.6</v>
      </c>
      <c r="E14" s="167">
        <v>3.3063212113689957</v>
      </c>
      <c r="F14" s="41">
        <f t="shared" si="0"/>
        <v>11151.359999999999</v>
      </c>
      <c r="G14" s="41">
        <f t="shared" si="1"/>
        <v>349.14751992056591</v>
      </c>
      <c r="H14" s="41">
        <f t="shared" si="2"/>
        <v>2552457.6</v>
      </c>
      <c r="I14" s="41">
        <f t="shared" si="3"/>
        <v>269539522.55999994</v>
      </c>
      <c r="J14" s="41">
        <f t="shared" si="4"/>
        <v>79917.09</v>
      </c>
      <c r="K14" s="41">
        <f t="shared" si="5"/>
        <v>8439244.7039999999</v>
      </c>
      <c r="M14" s="25" t="s">
        <v>1258</v>
      </c>
      <c r="N14" s="178">
        <f>+SUM(H10:H24)</f>
        <v>1960622573.2</v>
      </c>
      <c r="Q14" s="1" t="s">
        <v>1629</v>
      </c>
      <c r="R14" s="1" t="s">
        <v>1299</v>
      </c>
      <c r="S14" s="183">
        <v>4566404</v>
      </c>
      <c r="T14">
        <f>IFERROR(+_xlfn.XLOOKUP(R14,'OHC - TSN Prices'!AG:AG,'OHC - TSN Prices'!AH:AH),0)</f>
        <v>211.6</v>
      </c>
      <c r="U14" s="167">
        <v>3.1537399669411639</v>
      </c>
      <c r="V14" s="41">
        <f t="shared" si="6"/>
        <v>44774.559999999998</v>
      </c>
      <c r="W14" s="41">
        <f t="shared" si="7"/>
        <v>667.33137700475027</v>
      </c>
      <c r="X14" s="41">
        <f t="shared" si="8"/>
        <v>966251086.39999998</v>
      </c>
      <c r="Y14" s="41">
        <f t="shared" si="9"/>
        <v>204458729882.23999</v>
      </c>
      <c r="Z14" s="41">
        <f t="shared" si="10"/>
        <v>14401250.799999999</v>
      </c>
      <c r="AA14" s="41">
        <f t="shared" si="11"/>
        <v>3047304669.2799997</v>
      </c>
      <c r="AC14" s="25" t="s">
        <v>1258</v>
      </c>
      <c r="AD14" s="178">
        <f>+SUM(X10:X35)</f>
        <v>15484651342.619997</v>
      </c>
    </row>
    <row r="15" spans="1:31" ht="17.25" x14ac:dyDescent="0.25">
      <c r="A15" s="1" t="s">
        <v>1635</v>
      </c>
      <c r="B15" s="1" t="s">
        <v>1636</v>
      </c>
      <c r="C15" s="183">
        <f>0*6658489</f>
        <v>0</v>
      </c>
      <c r="D15">
        <f>IFERROR(+_xlfn.XLOOKUP(B15,'OHC - TSN Prices'!AG:AG,'OHC - TSN Prices'!AH:AH),0)</f>
        <v>0</v>
      </c>
      <c r="E15" s="167">
        <v>1.9502909338740368</v>
      </c>
      <c r="F15" s="41">
        <f t="shared" si="0"/>
        <v>0</v>
      </c>
      <c r="G15" s="41">
        <f t="shared" si="1"/>
        <v>0</v>
      </c>
      <c r="H15" s="41">
        <f t="shared" si="2"/>
        <v>0</v>
      </c>
      <c r="I15" s="41">
        <f t="shared" si="3"/>
        <v>0</v>
      </c>
      <c r="J15" s="41">
        <f t="shared" si="4"/>
        <v>0</v>
      </c>
      <c r="K15" s="41">
        <f t="shared" si="5"/>
        <v>0</v>
      </c>
      <c r="M15" s="25" t="s">
        <v>1259</v>
      </c>
      <c r="N15" s="178">
        <f>+SUM(I10:I24)</f>
        <v>260627005717.89197</v>
      </c>
      <c r="Q15" s="1" t="s">
        <v>1631</v>
      </c>
      <c r="R15" s="1" t="s">
        <v>1301</v>
      </c>
      <c r="S15" s="183">
        <v>96</v>
      </c>
      <c r="T15">
        <f>IFERROR(+_xlfn.XLOOKUP(R15,'OHC - TSN Prices'!AG:AG,'OHC - TSN Prices'!AH:AH),0)</f>
        <v>105.6</v>
      </c>
      <c r="U15" s="167">
        <v>5.1100000000000003</v>
      </c>
      <c r="V15" s="41">
        <f t="shared" si="6"/>
        <v>11151.359999999999</v>
      </c>
      <c r="W15" s="41">
        <f t="shared" si="7"/>
        <v>539.61599999999999</v>
      </c>
      <c r="X15" s="41">
        <f t="shared" si="8"/>
        <v>10137.599999999999</v>
      </c>
      <c r="Y15" s="41">
        <f t="shared" si="9"/>
        <v>1070530.5599999998</v>
      </c>
      <c r="Z15" s="41">
        <f t="shared" si="10"/>
        <v>490.56000000000006</v>
      </c>
      <c r="AA15" s="41">
        <f t="shared" si="11"/>
        <v>51803.135999999999</v>
      </c>
      <c r="AC15" s="25" t="s">
        <v>1259</v>
      </c>
      <c r="AD15" s="178">
        <f>+SUM(Y10:Y35)</f>
        <v>3989783208456.3159</v>
      </c>
    </row>
    <row r="16" spans="1:31" x14ac:dyDescent="0.25">
      <c r="A16" s="1" t="s">
        <v>1635</v>
      </c>
      <c r="B16" s="1" t="s">
        <v>1300</v>
      </c>
      <c r="C16" s="183">
        <v>10991043</v>
      </c>
      <c r="D16">
        <f>IFERROR(+_xlfn.XLOOKUP(B16,'OHC - TSN Prices'!AG:AG,'OHC - TSN Prices'!AH:AH),0)</f>
        <v>133.1</v>
      </c>
      <c r="E16" s="167">
        <v>2.2284497522209672</v>
      </c>
      <c r="F16" s="41">
        <f t="shared" si="0"/>
        <v>17715.609999999997</v>
      </c>
      <c r="G16" s="41">
        <f t="shared" si="1"/>
        <v>296.60666202061071</v>
      </c>
      <c r="H16" s="41">
        <f t="shared" si="2"/>
        <v>1462907823.3</v>
      </c>
      <c r="I16" s="41">
        <f t="shared" si="3"/>
        <v>194713031281.22998</v>
      </c>
      <c r="J16" s="41">
        <f t="shared" si="4"/>
        <v>24492987.049999997</v>
      </c>
      <c r="K16" s="41">
        <f t="shared" si="5"/>
        <v>3260016576.3549995</v>
      </c>
      <c r="M16" s="25" t="s">
        <v>1260</v>
      </c>
      <c r="N16" s="178">
        <f>+SUM(J10:J24)</f>
        <v>39759126.049999997</v>
      </c>
      <c r="Q16" s="1" t="s">
        <v>1631</v>
      </c>
      <c r="R16" s="1" t="s">
        <v>1082</v>
      </c>
      <c r="S16" s="183">
        <v>12</v>
      </c>
      <c r="T16">
        <f>IFERROR(+_xlfn.XLOOKUP(R16,'OHC - TSN Prices'!AG:AG,'OHC - TSN Prices'!AH:AH),0)</f>
        <v>66.36</v>
      </c>
      <c r="U16" s="167">
        <v>2.2799999999999998</v>
      </c>
      <c r="V16" s="41">
        <f t="shared" si="6"/>
        <v>4403.6495999999997</v>
      </c>
      <c r="W16" s="41">
        <f t="shared" si="7"/>
        <v>151.30079999999998</v>
      </c>
      <c r="X16" s="41">
        <f t="shared" si="8"/>
        <v>796.31999999999994</v>
      </c>
      <c r="Y16" s="41">
        <f t="shared" si="9"/>
        <v>52843.795199999993</v>
      </c>
      <c r="Z16" s="41">
        <f t="shared" si="10"/>
        <v>27.36</v>
      </c>
      <c r="AA16" s="41">
        <f t="shared" si="11"/>
        <v>1815.6095999999998</v>
      </c>
      <c r="AC16" s="25" t="s">
        <v>1260</v>
      </c>
      <c r="AD16" s="178">
        <f>+SUM(Z10:Z35)</f>
        <v>408641878.51000005</v>
      </c>
    </row>
    <row r="17" spans="1:31" x14ac:dyDescent="0.25">
      <c r="A17" s="1" t="s">
        <v>1635</v>
      </c>
      <c r="B17" s="1" t="s">
        <v>1640</v>
      </c>
      <c r="C17" s="183">
        <f>0*9776</f>
        <v>0</v>
      </c>
      <c r="D17">
        <f>IFERROR(+_xlfn.XLOOKUP(B17,'OHC - TSN Prices'!AG:AG,'OHC - TSN Prices'!AH:AH),0)</f>
        <v>0</v>
      </c>
      <c r="E17" s="167">
        <v>2.2119834288052371</v>
      </c>
      <c r="F17" s="41">
        <f t="shared" si="0"/>
        <v>0</v>
      </c>
      <c r="G17" s="41">
        <f t="shared" si="1"/>
        <v>0</v>
      </c>
      <c r="H17" s="41">
        <f t="shared" si="2"/>
        <v>0</v>
      </c>
      <c r="I17" s="41">
        <f t="shared" si="3"/>
        <v>0</v>
      </c>
      <c r="J17" s="41">
        <f t="shared" si="4"/>
        <v>0</v>
      </c>
      <c r="K17" s="41">
        <f t="shared" si="5"/>
        <v>0</v>
      </c>
      <c r="M17" s="25" t="s">
        <v>1261</v>
      </c>
      <c r="N17" s="178">
        <f>+SUM(K10:K24)</f>
        <v>5079050731.0101986</v>
      </c>
      <c r="Q17" s="1" t="s">
        <v>1633</v>
      </c>
      <c r="R17" s="1" t="s">
        <v>1082</v>
      </c>
      <c r="S17" s="183">
        <v>4017</v>
      </c>
      <c r="T17">
        <f>IFERROR(+_xlfn.XLOOKUP(R17,'OHC - TSN Prices'!AG:AG,'OHC - TSN Prices'!AH:AH),0)</f>
        <v>66.36</v>
      </c>
      <c r="U17" s="167">
        <v>2.2799999999999998</v>
      </c>
      <c r="V17" s="41">
        <f t="shared" si="6"/>
        <v>4403.6495999999997</v>
      </c>
      <c r="W17" s="41">
        <f t="shared" si="7"/>
        <v>151.30079999999998</v>
      </c>
      <c r="X17" s="41">
        <f t="shared" si="8"/>
        <v>266568.12</v>
      </c>
      <c r="Y17" s="41">
        <f t="shared" si="9"/>
        <v>17689460.4432</v>
      </c>
      <c r="Z17" s="41">
        <f t="shared" si="10"/>
        <v>9158.7599999999984</v>
      </c>
      <c r="AA17" s="41">
        <f t="shared" si="11"/>
        <v>607775.31359999999</v>
      </c>
      <c r="AC17" s="25" t="s">
        <v>1261</v>
      </c>
      <c r="AD17" s="178">
        <f>+SUM(AA10:AA35)</f>
        <v>88168944247.294205</v>
      </c>
    </row>
    <row r="18" spans="1:31" x14ac:dyDescent="0.25">
      <c r="A18" s="1" t="s">
        <v>1635</v>
      </c>
      <c r="B18" s="1" t="s">
        <v>1299</v>
      </c>
      <c r="C18" s="183">
        <v>635190</v>
      </c>
      <c r="D18">
        <f>IFERROR(+_xlfn.XLOOKUP(B18,'OHC - TSN Prices'!AG:AG,'OHC - TSN Prices'!AH:AH),0)</f>
        <v>211.6</v>
      </c>
      <c r="E18" s="167">
        <v>4.0905542908421095</v>
      </c>
      <c r="F18" s="41">
        <f t="shared" si="0"/>
        <v>44774.559999999998</v>
      </c>
      <c r="G18" s="41">
        <f t="shared" si="1"/>
        <v>865.56128794219035</v>
      </c>
      <c r="H18" s="41">
        <f t="shared" si="2"/>
        <v>134406204</v>
      </c>
      <c r="I18" s="41">
        <f t="shared" si="3"/>
        <v>28440352766.399998</v>
      </c>
      <c r="J18" s="41">
        <f t="shared" si="4"/>
        <v>2598279.1799999997</v>
      </c>
      <c r="K18" s="41">
        <f t="shared" si="5"/>
        <v>549795874.48799992</v>
      </c>
      <c r="N18" s="4"/>
      <c r="Q18" s="1" t="s">
        <v>1633</v>
      </c>
      <c r="R18" s="1" t="s">
        <v>1300</v>
      </c>
      <c r="S18" s="183">
        <v>7329</v>
      </c>
      <c r="T18">
        <f>IFERROR(+_xlfn.XLOOKUP(R18,'OHC - TSN Prices'!AG:AG,'OHC - TSN Prices'!AH:AH),0)</f>
        <v>133.1</v>
      </c>
      <c r="U18" s="167">
        <v>5.0855655614681403</v>
      </c>
      <c r="V18" s="41">
        <f t="shared" si="6"/>
        <v>17715.609999999997</v>
      </c>
      <c r="W18" s="41">
        <f t="shared" si="7"/>
        <v>676.88877623140945</v>
      </c>
      <c r="X18" s="41">
        <f t="shared" si="8"/>
        <v>975489.89999999991</v>
      </c>
      <c r="Y18" s="41">
        <f t="shared" si="9"/>
        <v>129837705.68999998</v>
      </c>
      <c r="Z18" s="41">
        <f t="shared" si="10"/>
        <v>37272.11</v>
      </c>
      <c r="AA18" s="41">
        <f t="shared" si="11"/>
        <v>4960917.841</v>
      </c>
    </row>
    <row r="19" spans="1:31" x14ac:dyDescent="0.25">
      <c r="A19" s="1" t="s">
        <v>1637</v>
      </c>
      <c r="B19" s="1" t="s">
        <v>1301</v>
      </c>
      <c r="C19" s="183">
        <v>2929</v>
      </c>
      <c r="D19">
        <f>IFERROR(+_xlfn.XLOOKUP(B19,'OHC - TSN Prices'!AG:AG,'OHC - TSN Prices'!AH:AH),0)</f>
        <v>105.6</v>
      </c>
      <c r="E19" s="167">
        <v>4.4434892454762718</v>
      </c>
      <c r="F19" s="41">
        <f t="shared" si="0"/>
        <v>11151.359999999999</v>
      </c>
      <c r="G19" s="41">
        <f t="shared" si="1"/>
        <v>469.23246432229428</v>
      </c>
      <c r="H19" s="41">
        <f t="shared" si="2"/>
        <v>309302.39999999997</v>
      </c>
      <c r="I19" s="41">
        <f t="shared" si="3"/>
        <v>32662333.439999998</v>
      </c>
      <c r="J19" s="41">
        <f t="shared" si="4"/>
        <v>13014.98</v>
      </c>
      <c r="K19" s="41">
        <f t="shared" si="5"/>
        <v>1374381.8879999998</v>
      </c>
      <c r="M19" s="25" t="s">
        <v>1620</v>
      </c>
      <c r="N19" s="22">
        <f>+((N9*N17)-(N14*N16))/((N9*N15)-N14^2)</f>
        <v>7.2749085364500823E-3</v>
      </c>
      <c r="Q19" s="1" t="s">
        <v>1633</v>
      </c>
      <c r="R19" s="1" t="s">
        <v>1630</v>
      </c>
      <c r="S19" s="183">
        <v>26927647</v>
      </c>
      <c r="T19">
        <f>IFERROR(+_xlfn.XLOOKUP(R19,'OHC - TSN Prices'!AG:AG,'OHC - TSN Prices'!AH:AH),0)</f>
        <v>336</v>
      </c>
      <c r="U19" s="167">
        <v>7.1276782148845008</v>
      </c>
      <c r="V19" s="41">
        <f t="shared" si="6"/>
        <v>112896</v>
      </c>
      <c r="W19" s="41">
        <f t="shared" si="7"/>
        <v>2394.8998802011924</v>
      </c>
      <c r="X19" s="41">
        <f t="shared" si="8"/>
        <v>9047689392</v>
      </c>
      <c r="Y19" s="41">
        <f t="shared" si="9"/>
        <v>3040023635712</v>
      </c>
      <c r="Z19" s="41">
        <f t="shared" si="10"/>
        <v>191931602.89999998</v>
      </c>
      <c r="AA19" s="41">
        <f t="shared" si="11"/>
        <v>64489018574.399994</v>
      </c>
      <c r="AC19" s="25" t="s">
        <v>1620</v>
      </c>
      <c r="AD19" s="22">
        <f>+((AD9*AD17)-(AD14*AD16))/((AD9*AD15)-AD14^2)</f>
        <v>1.4270093421303124E-2</v>
      </c>
    </row>
    <row r="20" spans="1:31" x14ac:dyDescent="0.25">
      <c r="A20" s="1" t="s">
        <v>1637</v>
      </c>
      <c r="B20" s="1" t="s">
        <v>1638</v>
      </c>
      <c r="C20" s="183">
        <f>0*9757</f>
        <v>0</v>
      </c>
      <c r="D20">
        <f>IFERROR(+_xlfn.XLOOKUP(B20,'OHC - TSN Prices'!AG:AG,'OHC - TSN Prices'!AH:AH),0)</f>
        <v>0</v>
      </c>
      <c r="E20" s="167">
        <v>3.3320262375730247</v>
      </c>
      <c r="F20" s="41">
        <f t="shared" si="0"/>
        <v>0</v>
      </c>
      <c r="G20" s="41">
        <f t="shared" si="1"/>
        <v>0</v>
      </c>
      <c r="H20" s="41">
        <f t="shared" si="2"/>
        <v>0</v>
      </c>
      <c r="I20" s="41">
        <f t="shared" si="3"/>
        <v>0</v>
      </c>
      <c r="J20" s="41">
        <f t="shared" si="4"/>
        <v>0</v>
      </c>
      <c r="K20" s="41">
        <f t="shared" si="5"/>
        <v>0</v>
      </c>
      <c r="M20" s="25" t="s">
        <v>1621</v>
      </c>
      <c r="N20" s="22">
        <f>+(N16/N9)-N19*(N14/N9)</f>
        <v>1.6234705984684119</v>
      </c>
      <c r="Q20" s="1" t="s">
        <v>1633</v>
      </c>
      <c r="R20" s="1" t="s">
        <v>1299</v>
      </c>
      <c r="S20" s="183">
        <v>2150</v>
      </c>
      <c r="T20">
        <f>IFERROR(+_xlfn.XLOOKUP(R20,'OHC - TSN Prices'!AG:AG,'OHC - TSN Prices'!AH:AH),0)</f>
        <v>211.6</v>
      </c>
      <c r="U20" s="167">
        <v>2.0299999999999998</v>
      </c>
      <c r="V20" s="41">
        <f t="shared" si="6"/>
        <v>44774.559999999998</v>
      </c>
      <c r="W20" s="41">
        <f t="shared" si="7"/>
        <v>429.54799999999994</v>
      </c>
      <c r="X20" s="41">
        <f t="shared" si="8"/>
        <v>454940</v>
      </c>
      <c r="Y20" s="41">
        <f t="shared" si="9"/>
        <v>96265304</v>
      </c>
      <c r="Z20" s="41">
        <f t="shared" si="10"/>
        <v>4364.5</v>
      </c>
      <c r="AA20" s="41">
        <f t="shared" si="11"/>
        <v>923528.2</v>
      </c>
      <c r="AC20" s="25" t="s">
        <v>1621</v>
      </c>
      <c r="AD20" s="22">
        <f>+(AD16/AD9)-AD19*(AD14/AD9)</f>
        <v>2.0171177536239715</v>
      </c>
    </row>
    <row r="21" spans="1:31" x14ac:dyDescent="0.25">
      <c r="A21" s="1" t="s">
        <v>1637</v>
      </c>
      <c r="B21" s="1" t="s">
        <v>1636</v>
      </c>
      <c r="C21" s="183">
        <f>0*3357</f>
        <v>0</v>
      </c>
      <c r="D21">
        <f>IFERROR(+_xlfn.XLOOKUP(B21,'OHC - TSN Prices'!AG:AG,'OHC - TSN Prices'!AH:AH),0)</f>
        <v>0</v>
      </c>
      <c r="E21" s="167">
        <v>3.9884927018170981</v>
      </c>
      <c r="F21" s="41">
        <f t="shared" si="0"/>
        <v>0</v>
      </c>
      <c r="G21" s="41">
        <f t="shared" si="1"/>
        <v>0</v>
      </c>
      <c r="H21" s="41">
        <f t="shared" si="2"/>
        <v>0</v>
      </c>
      <c r="I21" s="41">
        <f t="shared" si="3"/>
        <v>0</v>
      </c>
      <c r="J21" s="41">
        <f t="shared" si="4"/>
        <v>0</v>
      </c>
      <c r="K21" s="41">
        <f t="shared" si="5"/>
        <v>0</v>
      </c>
      <c r="Q21" s="1" t="s">
        <v>1633</v>
      </c>
      <c r="R21" s="1" t="s">
        <v>1634</v>
      </c>
      <c r="S21" s="183">
        <v>409017</v>
      </c>
      <c r="T21">
        <f>IFERROR(+_xlfn.XLOOKUP(R21,'OHC - TSN Prices'!AG:AG,'OHC - TSN Prices'!AH:AH),0)</f>
        <v>795</v>
      </c>
      <c r="U21" s="167">
        <v>2.1773425065461827</v>
      </c>
      <c r="V21" s="41">
        <f t="shared" si="6"/>
        <v>632025</v>
      </c>
      <c r="W21" s="41">
        <f t="shared" si="7"/>
        <v>1730.9872927042152</v>
      </c>
      <c r="X21" s="41">
        <f t="shared" si="8"/>
        <v>325168515</v>
      </c>
      <c r="Y21" s="41">
        <f t="shared" si="9"/>
        <v>258508969425</v>
      </c>
      <c r="Z21" s="41">
        <f t="shared" si="10"/>
        <v>890570.1</v>
      </c>
      <c r="AA21" s="41">
        <f t="shared" si="11"/>
        <v>708003229.5</v>
      </c>
    </row>
    <row r="22" spans="1:31" x14ac:dyDescent="0.25">
      <c r="A22" s="1" t="s">
        <v>1637</v>
      </c>
      <c r="B22" s="1" t="s">
        <v>1300</v>
      </c>
      <c r="C22" s="183">
        <v>990</v>
      </c>
      <c r="D22">
        <f>IFERROR(+_xlfn.XLOOKUP(B22,'OHC - TSN Prices'!AG:AG,'OHC - TSN Prices'!AH:AH),0)</f>
        <v>133.1</v>
      </c>
      <c r="E22" s="167">
        <v>3.3926666666666669</v>
      </c>
      <c r="F22" s="41">
        <f t="shared" si="0"/>
        <v>17715.609999999997</v>
      </c>
      <c r="G22" s="41">
        <f t="shared" si="1"/>
        <v>451.56393333333335</v>
      </c>
      <c r="H22" s="41">
        <f t="shared" si="2"/>
        <v>131769</v>
      </c>
      <c r="I22" s="41">
        <f t="shared" si="3"/>
        <v>17538453.899999999</v>
      </c>
      <c r="J22" s="41">
        <f t="shared" si="4"/>
        <v>3358.7400000000002</v>
      </c>
      <c r="K22" s="41">
        <f t="shared" si="5"/>
        <v>447048.29400000005</v>
      </c>
      <c r="M22" s="25" t="s">
        <v>1622</v>
      </c>
      <c r="N22" s="22">
        <f>+N9</f>
        <v>15704489</v>
      </c>
      <c r="Q22" s="1" t="s">
        <v>1635</v>
      </c>
      <c r="R22" s="1" t="s">
        <v>1301</v>
      </c>
      <c r="S22" s="183">
        <v>31893</v>
      </c>
      <c r="T22">
        <f>IFERROR(+_xlfn.XLOOKUP(R22,'OHC - TSN Prices'!AG:AG,'OHC - TSN Prices'!AH:AH),0)</f>
        <v>105.6</v>
      </c>
      <c r="U22" s="167">
        <v>2.6986238359514623</v>
      </c>
      <c r="V22" s="41">
        <f t="shared" si="6"/>
        <v>11151.359999999999</v>
      </c>
      <c r="W22" s="41">
        <f t="shared" si="7"/>
        <v>284.97467707647439</v>
      </c>
      <c r="X22" s="41">
        <f t="shared" si="8"/>
        <v>3367900.8</v>
      </c>
      <c r="Y22" s="41">
        <f t="shared" si="9"/>
        <v>355650324.47999996</v>
      </c>
      <c r="Z22" s="41">
        <f t="shared" si="10"/>
        <v>86067.209999999992</v>
      </c>
      <c r="AA22" s="41">
        <f t="shared" si="11"/>
        <v>9088697.3759999983</v>
      </c>
      <c r="AC22" s="25" t="s">
        <v>1622</v>
      </c>
      <c r="AD22" s="22">
        <f>+AD9</f>
        <v>93040903</v>
      </c>
    </row>
    <row r="23" spans="1:31" x14ac:dyDescent="0.25">
      <c r="A23" s="1" t="s">
        <v>1637</v>
      </c>
      <c r="B23" s="1" t="s">
        <v>1639</v>
      </c>
      <c r="C23" s="183">
        <f>0*17337</f>
        <v>0</v>
      </c>
      <c r="D23">
        <f>IFERROR(+_xlfn.XLOOKUP(B23,'OHC - TSN Prices'!AG:AG,'OHC - TSN Prices'!AH:AH),0)</f>
        <v>0</v>
      </c>
      <c r="E23" s="167">
        <v>3.6725558055026823</v>
      </c>
      <c r="F23" s="41">
        <f t="shared" si="0"/>
        <v>0</v>
      </c>
      <c r="G23" s="41">
        <f t="shared" si="1"/>
        <v>0</v>
      </c>
      <c r="H23" s="41">
        <f t="shared" si="2"/>
        <v>0</v>
      </c>
      <c r="I23" s="41">
        <f t="shared" si="3"/>
        <v>0</v>
      </c>
      <c r="J23" s="41">
        <f t="shared" si="4"/>
        <v>0</v>
      </c>
      <c r="K23" s="41">
        <f t="shared" si="5"/>
        <v>0</v>
      </c>
      <c r="M23" s="25" t="s">
        <v>1623</v>
      </c>
      <c r="N23" s="22">
        <f>+N16</f>
        <v>39759126.049999997</v>
      </c>
      <c r="Q23" s="1" t="s">
        <v>1635</v>
      </c>
      <c r="R23" s="1" t="s">
        <v>1082</v>
      </c>
      <c r="S23" s="183">
        <v>15</v>
      </c>
      <c r="T23">
        <f>IFERROR(+_xlfn.XLOOKUP(R23,'OHC - TSN Prices'!AG:AG,'OHC - TSN Prices'!AH:AH),0)</f>
        <v>66.36</v>
      </c>
      <c r="U23" s="167">
        <v>2.2799999999999998</v>
      </c>
      <c r="V23" s="41">
        <f t="shared" si="6"/>
        <v>4403.6495999999997</v>
      </c>
      <c r="W23" s="41">
        <f t="shared" si="7"/>
        <v>151.30079999999998</v>
      </c>
      <c r="X23" s="41">
        <f t="shared" si="8"/>
        <v>995.4</v>
      </c>
      <c r="Y23" s="41">
        <f t="shared" si="9"/>
        <v>66054.743999999992</v>
      </c>
      <c r="Z23" s="41">
        <f t="shared" si="10"/>
        <v>34.199999999999996</v>
      </c>
      <c r="AA23" s="41">
        <f t="shared" si="11"/>
        <v>2269.5119999999997</v>
      </c>
      <c r="AC23" s="25" t="s">
        <v>1623</v>
      </c>
      <c r="AD23" s="22">
        <f>+AD16</f>
        <v>408641878.51000005</v>
      </c>
    </row>
    <row r="24" spans="1:31" x14ac:dyDescent="0.25">
      <c r="A24" s="1" t="s">
        <v>1637</v>
      </c>
      <c r="B24" s="1" t="s">
        <v>1086</v>
      </c>
      <c r="C24" s="183">
        <v>13345</v>
      </c>
      <c r="D24">
        <f>IFERROR(+_xlfn.XLOOKUP(B24,'OHC - TSN Prices'!AG:AG,'OHC - TSN Prices'!AH:AH),0)</f>
        <v>26.24</v>
      </c>
      <c r="E24" s="167">
        <v>2.9597991757212441</v>
      </c>
      <c r="F24" s="41">
        <f t="shared" si="0"/>
        <v>688.53759999999988</v>
      </c>
      <c r="G24" s="41">
        <f t="shared" si="1"/>
        <v>77.665130370925439</v>
      </c>
      <c r="H24" s="41">
        <f t="shared" si="2"/>
        <v>350172.8</v>
      </c>
      <c r="I24" s="41">
        <f t="shared" si="3"/>
        <v>9188534.271999998</v>
      </c>
      <c r="J24" s="41">
        <f t="shared" si="4"/>
        <v>39498.520000000004</v>
      </c>
      <c r="K24" s="41">
        <f t="shared" si="5"/>
        <v>1036441.1648</v>
      </c>
      <c r="Q24" s="1" t="s">
        <v>1635</v>
      </c>
      <c r="R24" s="1" t="s">
        <v>1636</v>
      </c>
      <c r="S24" s="183">
        <f>0*1029</f>
        <v>0</v>
      </c>
      <c r="T24">
        <f>IFERROR(+_xlfn.XLOOKUP(R24,'OHC - TSN Prices'!AG:AG,'OHC - TSN Prices'!AH:AH),0)</f>
        <v>0</v>
      </c>
      <c r="U24" s="167">
        <v>3.6454324586977647</v>
      </c>
      <c r="V24" s="41">
        <f t="shared" si="6"/>
        <v>0</v>
      </c>
      <c r="W24" s="41">
        <f t="shared" si="7"/>
        <v>0</v>
      </c>
      <c r="X24" s="41">
        <f t="shared" si="8"/>
        <v>0</v>
      </c>
      <c r="Y24" s="41">
        <f t="shared" si="9"/>
        <v>0</v>
      </c>
      <c r="Z24" s="41">
        <f t="shared" si="10"/>
        <v>0</v>
      </c>
      <c r="AA24" s="41">
        <f t="shared" si="11"/>
        <v>0</v>
      </c>
    </row>
    <row r="25" spans="1:31" x14ac:dyDescent="0.25">
      <c r="M25" s="25" t="s">
        <v>1624</v>
      </c>
      <c r="N25" s="22">
        <f>+N20*N22</f>
        <v>25495776.155470591</v>
      </c>
      <c r="O25" s="180">
        <f>+N25/$N$23</f>
        <v>0.64125595022908188</v>
      </c>
      <c r="Q25" s="1" t="s">
        <v>1635</v>
      </c>
      <c r="R25" s="1" t="s">
        <v>1300</v>
      </c>
      <c r="S25" s="183">
        <v>1173</v>
      </c>
      <c r="T25">
        <f>IFERROR(+_xlfn.XLOOKUP(R25,'OHC - TSN Prices'!AG:AG,'OHC - TSN Prices'!AH:AH),0)</f>
        <v>133.1</v>
      </c>
      <c r="U25" s="167">
        <v>5.032796248934357</v>
      </c>
      <c r="V25" s="41">
        <f>+T25^2</f>
        <v>17715.609999999997</v>
      </c>
      <c r="W25" s="41">
        <f>+T25*U25</f>
        <v>669.8651807331629</v>
      </c>
      <c r="X25" s="41">
        <f>+S25*T25</f>
        <v>156126.29999999999</v>
      </c>
      <c r="Y25" s="41">
        <f>+V25*S25</f>
        <v>20780410.529999997</v>
      </c>
      <c r="Z25" s="41">
        <f>+S25*U25</f>
        <v>5903.47</v>
      </c>
      <c r="AA25" s="41">
        <f>+S25*T25*U25</f>
        <v>785751.85700000008</v>
      </c>
      <c r="AC25" s="25" t="s">
        <v>1624</v>
      </c>
      <c r="AD25" s="22">
        <f>+AD20*AD22</f>
        <v>187674457.25450584</v>
      </c>
      <c r="AE25" s="180">
        <f>+AD25/AD$23</f>
        <v>0.45926388636135146</v>
      </c>
    </row>
    <row r="26" spans="1:31" x14ac:dyDescent="0.25">
      <c r="M26" s="25" t="s">
        <v>1625</v>
      </c>
      <c r="N26" s="22">
        <f>+N23-N25</f>
        <v>14263349.894529406</v>
      </c>
      <c r="O26" s="180">
        <f>+N26/$N$23</f>
        <v>0.35874404977091812</v>
      </c>
      <c r="Q26" s="1" t="s">
        <v>1637</v>
      </c>
      <c r="R26" s="1" t="s">
        <v>1082</v>
      </c>
      <c r="S26" s="183">
        <v>10596</v>
      </c>
      <c r="T26">
        <f>IFERROR(+_xlfn.XLOOKUP(R26,'OHC - TSN Prices'!AG:AG,'OHC - TSN Prices'!AH:AH),0)</f>
        <v>66.36</v>
      </c>
      <c r="U26" s="167">
        <v>2.7798395620989051</v>
      </c>
      <c r="V26" s="41">
        <f t="shared" ref="V26:V35" si="12">+T26^2</f>
        <v>4403.6495999999997</v>
      </c>
      <c r="W26" s="41">
        <f t="shared" ref="W26:W35" si="13">+T26*U26</f>
        <v>184.47015334088334</v>
      </c>
      <c r="X26" s="41">
        <f t="shared" ref="X26:X35" si="14">+S26*T26</f>
        <v>703150.55999999994</v>
      </c>
      <c r="Y26" s="41">
        <f t="shared" ref="Y26:Y35" si="15">+V26*S26</f>
        <v>46661071.161599994</v>
      </c>
      <c r="Z26" s="41">
        <f t="shared" ref="Z26:Z35" si="16">+S26*U26</f>
        <v>29455.18</v>
      </c>
      <c r="AA26" s="41">
        <f t="shared" ref="AA26:AA35" si="17">+S26*T26*U26</f>
        <v>1954645.7447999998</v>
      </c>
      <c r="AC26" s="25" t="s">
        <v>1625</v>
      </c>
      <c r="AD26" s="22">
        <f>+AD23-AD25</f>
        <v>220967421.25549421</v>
      </c>
      <c r="AE26" s="180">
        <f>+AD26/AD$23</f>
        <v>0.5407361136386486</v>
      </c>
    </row>
    <row r="27" spans="1:31" x14ac:dyDescent="0.25">
      <c r="M27" s="25" t="s">
        <v>1899</v>
      </c>
      <c r="N27" s="22">
        <f>+N25/N22</f>
        <v>1.6234705984684119</v>
      </c>
      <c r="Q27" s="1" t="s">
        <v>1637</v>
      </c>
      <c r="R27" s="1" t="s">
        <v>1638</v>
      </c>
      <c r="S27" s="183">
        <f>0*7472</f>
        <v>0</v>
      </c>
      <c r="T27">
        <f>IFERROR(+_xlfn.XLOOKUP(R27,'OHC - TSN Prices'!AG:AG,'OHC - TSN Prices'!AH:AH),0)</f>
        <v>0</v>
      </c>
      <c r="U27" s="167">
        <v>4.1103211991434687</v>
      </c>
      <c r="V27" s="41">
        <f t="shared" si="12"/>
        <v>0</v>
      </c>
      <c r="W27" s="41">
        <f t="shared" si="13"/>
        <v>0</v>
      </c>
      <c r="X27" s="41">
        <f t="shared" si="14"/>
        <v>0</v>
      </c>
      <c r="Y27" s="41">
        <f t="shared" si="15"/>
        <v>0</v>
      </c>
      <c r="Z27" s="41">
        <f t="shared" si="16"/>
        <v>0</v>
      </c>
      <c r="AA27" s="41">
        <f t="shared" si="17"/>
        <v>0</v>
      </c>
      <c r="AC27" s="25" t="s">
        <v>1899</v>
      </c>
      <c r="AD27" s="22">
        <f>+AD25/AD22</f>
        <v>2.0171177536239715</v>
      </c>
    </row>
    <row r="28" spans="1:31" x14ac:dyDescent="0.25">
      <c r="M28" s="25" t="s">
        <v>1900</v>
      </c>
      <c r="N28" s="22">
        <f>+'OHC Avg and Neutral'!AB17</f>
        <v>35947448.5</v>
      </c>
      <c r="Q28" s="1" t="s">
        <v>1637</v>
      </c>
      <c r="R28" s="1" t="s">
        <v>1636</v>
      </c>
      <c r="S28" s="183">
        <f>0*1758</f>
        <v>0</v>
      </c>
      <c r="T28">
        <f>IFERROR(+_xlfn.XLOOKUP(R28,'OHC - TSN Prices'!AG:AG,'OHC - TSN Prices'!AH:AH),0)</f>
        <v>0</v>
      </c>
      <c r="U28" s="167">
        <v>3.7549317406143343</v>
      </c>
      <c r="V28" s="41">
        <f t="shared" si="12"/>
        <v>0</v>
      </c>
      <c r="W28" s="41">
        <f t="shared" si="13"/>
        <v>0</v>
      </c>
      <c r="X28" s="41">
        <f t="shared" si="14"/>
        <v>0</v>
      </c>
      <c r="Y28" s="41">
        <f t="shared" si="15"/>
        <v>0</v>
      </c>
      <c r="Z28" s="41">
        <f t="shared" si="16"/>
        <v>0</v>
      </c>
      <c r="AA28" s="41">
        <f t="shared" si="17"/>
        <v>0</v>
      </c>
      <c r="AC28" s="25" t="s">
        <v>1900</v>
      </c>
      <c r="AD28" s="22">
        <f>+'OHC Avg and Neutral'!AB16</f>
        <v>69007974.700000003</v>
      </c>
    </row>
    <row r="29" spans="1:31" ht="15.75" thickBot="1" x14ac:dyDescent="0.3">
      <c r="Q29" s="1" t="s">
        <v>1637</v>
      </c>
      <c r="R29" s="1" t="s">
        <v>1300</v>
      </c>
      <c r="S29" s="183">
        <v>33909</v>
      </c>
      <c r="T29">
        <f>IFERROR(+_xlfn.XLOOKUP(R29,'OHC - TSN Prices'!AG:AG,'OHC - TSN Prices'!AH:AH),0)</f>
        <v>133.1</v>
      </c>
      <c r="U29" s="167">
        <v>4.3270515202453623</v>
      </c>
      <c r="V29" s="41">
        <f t="shared" si="12"/>
        <v>17715.609999999997</v>
      </c>
      <c r="W29" s="41">
        <f t="shared" si="13"/>
        <v>575.9305573446577</v>
      </c>
      <c r="X29" s="41">
        <f t="shared" si="14"/>
        <v>4513287.8999999994</v>
      </c>
      <c r="Y29" s="41">
        <f t="shared" si="15"/>
        <v>600718619.48999989</v>
      </c>
      <c r="Z29" s="41">
        <f t="shared" si="16"/>
        <v>146725.99</v>
      </c>
      <c r="AA29" s="41">
        <f t="shared" si="17"/>
        <v>19529229.268999998</v>
      </c>
    </row>
    <row r="30" spans="1:31" x14ac:dyDescent="0.25">
      <c r="M30" s="169" t="s">
        <v>1624</v>
      </c>
      <c r="N30" s="184">
        <f>+N28/2*N27</f>
        <v>29179812.864853706</v>
      </c>
      <c r="O30" s="185">
        <f>+N30/$N$23</f>
        <v>0.73391484581823974</v>
      </c>
      <c r="Q30" s="1" t="s">
        <v>1637</v>
      </c>
      <c r="R30" s="1" t="s">
        <v>1084</v>
      </c>
      <c r="S30" s="183">
        <v>790</v>
      </c>
      <c r="T30">
        <f>IFERROR(+_xlfn.XLOOKUP(R30,'OHC - TSN Prices'!AG:AG,'OHC - TSN Prices'!AH:AH),0)</f>
        <v>41.74</v>
      </c>
      <c r="U30" s="167">
        <v>3.6555949367088609</v>
      </c>
      <c r="V30" s="41">
        <f t="shared" si="12"/>
        <v>1742.2276000000002</v>
      </c>
      <c r="W30" s="41">
        <f t="shared" si="13"/>
        <v>152.58453265822786</v>
      </c>
      <c r="X30" s="41">
        <f t="shared" si="14"/>
        <v>32974.6</v>
      </c>
      <c r="Y30" s="41">
        <f t="shared" si="15"/>
        <v>1376359.8040000002</v>
      </c>
      <c r="Z30" s="41">
        <f t="shared" si="16"/>
        <v>2887.92</v>
      </c>
      <c r="AA30" s="41">
        <f t="shared" si="17"/>
        <v>120541.78079999999</v>
      </c>
      <c r="AC30" s="25" t="s">
        <v>1624</v>
      </c>
      <c r="AD30" s="22">
        <f>+AD28*AD27</f>
        <v>139197210.90900385</v>
      </c>
      <c r="AE30" s="180">
        <f>+AD30/$AD$23</f>
        <v>0.34063373880461811</v>
      </c>
    </row>
    <row r="31" spans="1:31" ht="15.75" thickBot="1" x14ac:dyDescent="0.3">
      <c r="M31" s="186" t="s">
        <v>1625</v>
      </c>
      <c r="N31" s="187">
        <f>+N23-N30</f>
        <v>10579313.185146291</v>
      </c>
      <c r="O31" s="188">
        <f>+N31/$N$23</f>
        <v>0.26608515418176026</v>
      </c>
      <c r="Q31" s="1" t="s">
        <v>1637</v>
      </c>
      <c r="R31" s="1" t="s">
        <v>1639</v>
      </c>
      <c r="S31" s="183">
        <f>0*34515</f>
        <v>0</v>
      </c>
      <c r="T31">
        <f>IFERROR(+_xlfn.XLOOKUP(R31,'OHC - TSN Prices'!AG:AG,'OHC - TSN Prices'!AH:AH),0)</f>
        <v>0</v>
      </c>
      <c r="U31" s="167">
        <v>2.8047390989424885</v>
      </c>
      <c r="V31" s="41">
        <f t="shared" si="12"/>
        <v>0</v>
      </c>
      <c r="W31" s="41">
        <f t="shared" si="13"/>
        <v>0</v>
      </c>
      <c r="X31" s="41">
        <f t="shared" si="14"/>
        <v>0</v>
      </c>
      <c r="Y31" s="41">
        <f t="shared" si="15"/>
        <v>0</v>
      </c>
      <c r="Z31" s="41">
        <f t="shared" si="16"/>
        <v>0</v>
      </c>
      <c r="AA31" s="41">
        <f t="shared" si="17"/>
        <v>0</v>
      </c>
      <c r="AC31" s="25" t="s">
        <v>1625</v>
      </c>
      <c r="AD31" s="22">
        <f>+AD23-AD30</f>
        <v>269444667.6009962</v>
      </c>
      <c r="AE31" s="180">
        <f>+AD31/$AD$23</f>
        <v>0.65936626119538189</v>
      </c>
    </row>
    <row r="32" spans="1:31" x14ac:dyDescent="0.25">
      <c r="Q32" s="1" t="s">
        <v>1637</v>
      </c>
      <c r="R32" s="1" t="s">
        <v>1640</v>
      </c>
      <c r="S32" s="183">
        <f>0*332</f>
        <v>0</v>
      </c>
      <c r="T32">
        <f>IFERROR(+_xlfn.XLOOKUP(R32,'OHC - TSN Prices'!AG:AG,'OHC - TSN Prices'!AH:AH),0)</f>
        <v>0</v>
      </c>
      <c r="U32" s="167">
        <v>2.4078614457831322</v>
      </c>
      <c r="V32" s="41">
        <f t="shared" si="12"/>
        <v>0</v>
      </c>
      <c r="W32" s="41">
        <f t="shared" si="13"/>
        <v>0</v>
      </c>
      <c r="X32" s="41">
        <f t="shared" si="14"/>
        <v>0</v>
      </c>
      <c r="Y32" s="41">
        <f t="shared" si="15"/>
        <v>0</v>
      </c>
      <c r="Z32" s="41">
        <f t="shared" si="16"/>
        <v>0</v>
      </c>
      <c r="AA32" s="41">
        <f t="shared" si="17"/>
        <v>0</v>
      </c>
    </row>
    <row r="33" spans="17:27" x14ac:dyDescent="0.25">
      <c r="Q33" s="1" t="s">
        <v>1637</v>
      </c>
      <c r="R33" s="1" t="s">
        <v>1299</v>
      </c>
      <c r="S33" s="183">
        <v>16035</v>
      </c>
      <c r="T33">
        <f>IFERROR(+_xlfn.XLOOKUP(R33,'OHC - TSN Prices'!AG:AG,'OHC - TSN Prices'!AH:AH),0)</f>
        <v>211.6</v>
      </c>
      <c r="U33" s="167">
        <v>3.8359507327720608</v>
      </c>
      <c r="V33" s="41">
        <f t="shared" si="12"/>
        <v>44774.559999999998</v>
      </c>
      <c r="W33" s="41">
        <f t="shared" si="13"/>
        <v>811.687175054568</v>
      </c>
      <c r="X33" s="41">
        <f t="shared" si="14"/>
        <v>3393006</v>
      </c>
      <c r="Y33" s="41">
        <f t="shared" si="15"/>
        <v>717960069.5999999</v>
      </c>
      <c r="Z33" s="41">
        <f t="shared" si="16"/>
        <v>61509.469999999994</v>
      </c>
      <c r="AA33" s="41">
        <f t="shared" si="17"/>
        <v>13015403.851999998</v>
      </c>
    </row>
    <row r="34" spans="17:27" x14ac:dyDescent="0.25">
      <c r="Q34" s="1" t="s">
        <v>1637</v>
      </c>
      <c r="R34" s="1" t="s">
        <v>1086</v>
      </c>
      <c r="S34" s="183">
        <v>65742</v>
      </c>
      <c r="T34">
        <f>IFERROR(+_xlfn.XLOOKUP(R34,'OHC - TSN Prices'!AG:AG,'OHC - TSN Prices'!AH:AH),0)</f>
        <v>26.24</v>
      </c>
      <c r="U34" s="167">
        <v>3.4431130783973711</v>
      </c>
      <c r="V34" s="41">
        <f t="shared" si="12"/>
        <v>688.53759999999988</v>
      </c>
      <c r="W34" s="41">
        <f t="shared" si="13"/>
        <v>90.34728717714701</v>
      </c>
      <c r="X34" s="41">
        <f t="shared" si="14"/>
        <v>1725070.0799999998</v>
      </c>
      <c r="Y34" s="41">
        <f t="shared" si="15"/>
        <v>45265838.899199992</v>
      </c>
      <c r="Z34" s="41">
        <f t="shared" si="16"/>
        <v>226357.13999999998</v>
      </c>
      <c r="AA34" s="41">
        <f t="shared" si="17"/>
        <v>5939611.3535999991</v>
      </c>
    </row>
    <row r="35" spans="17:27" x14ac:dyDescent="0.25">
      <c r="Q35" s="1" t="s">
        <v>1641</v>
      </c>
      <c r="R35" s="1" t="s">
        <v>1084</v>
      </c>
      <c r="S35" s="183">
        <v>355</v>
      </c>
      <c r="T35">
        <f>IFERROR(+_xlfn.XLOOKUP(R35,'OHC - TSN Prices'!AG:AG,'OHC - TSN Prices'!AH:AH),0)</f>
        <v>41.74</v>
      </c>
      <c r="U35" s="167">
        <v>5.1100000000000003</v>
      </c>
      <c r="V35" s="41">
        <f t="shared" si="12"/>
        <v>1742.2276000000002</v>
      </c>
      <c r="W35" s="41">
        <f t="shared" si="13"/>
        <v>213.29140000000001</v>
      </c>
      <c r="X35" s="41">
        <f t="shared" si="14"/>
        <v>14817.7</v>
      </c>
      <c r="Y35" s="41">
        <f t="shared" si="15"/>
        <v>618490.79800000007</v>
      </c>
      <c r="Z35" s="41">
        <f t="shared" si="16"/>
        <v>1814.0500000000002</v>
      </c>
      <c r="AA35" s="41">
        <f t="shared" si="17"/>
        <v>75718.447000000015</v>
      </c>
    </row>
  </sheetData>
  <pageMargins left="0.7" right="0.7" top="0.75" bottom="0.75" header="0.3" footer="0.3"/>
  <customProperties>
    <customPr name="EpmWorksheetKeyString_GUID" r:id="rId1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25941-86D5-4615-8240-43A406B02746}">
  <sheetPr>
    <tabColor theme="9" tint="0.79998168889431442"/>
  </sheetPr>
  <dimension ref="A1:AJ110"/>
  <sheetViews>
    <sheetView topLeftCell="H77" workbookViewId="0">
      <selection activeCell="Y86" sqref="Y86"/>
    </sheetView>
    <sheetView workbookViewId="1"/>
  </sheetViews>
  <sheetFormatPr defaultRowHeight="15" x14ac:dyDescent="0.25"/>
  <cols>
    <col min="1" max="1" width="7.5703125" customWidth="1"/>
    <col min="2" max="2" width="8.5703125" bestFit="1" customWidth="1"/>
    <col min="3" max="3" width="11.5703125" bestFit="1" customWidth="1"/>
    <col min="5" max="5" width="9" bestFit="1" customWidth="1"/>
    <col min="6" max="6" width="9.5703125" bestFit="1" customWidth="1"/>
    <col min="7" max="7" width="14.28515625" bestFit="1" customWidth="1"/>
    <col min="8" max="8" width="18" bestFit="1" customWidth="1"/>
    <col min="9" max="9" width="11.5703125" bestFit="1" customWidth="1"/>
    <col min="10" max="10" width="15.28515625" bestFit="1" customWidth="1"/>
    <col min="11" max="11" width="1.7109375" customWidth="1"/>
    <col min="12" max="12" width="23.28515625" customWidth="1"/>
    <col min="13" max="13" width="15.28515625" customWidth="1"/>
    <col min="15" max="15" width="1.7109375" customWidth="1"/>
    <col min="16" max="16" width="10.5703125" customWidth="1"/>
    <col min="18" max="18" width="11.5703125" bestFit="1" customWidth="1"/>
    <col min="20" max="20" width="10.5703125" bestFit="1" customWidth="1"/>
    <col min="21" max="21" width="9.5703125" bestFit="1" customWidth="1"/>
    <col min="22" max="22" width="14.28515625" bestFit="1" customWidth="1"/>
    <col min="23" max="23" width="18" bestFit="1" customWidth="1"/>
    <col min="24" max="24" width="11.5703125" bestFit="1" customWidth="1"/>
    <col min="25" max="25" width="14.28515625" bestFit="1" customWidth="1"/>
    <col min="26" max="26" width="1.7109375" customWidth="1"/>
    <col min="27" max="27" width="22.42578125" bestFit="1" customWidth="1"/>
    <col min="28" max="28" width="13.42578125" bestFit="1" customWidth="1"/>
    <col min="29" max="29" width="12.42578125" bestFit="1" customWidth="1"/>
    <col min="34" max="34" width="11.5703125" bestFit="1" customWidth="1"/>
    <col min="37" max="37" width="11.5703125" bestFit="1" customWidth="1"/>
    <col min="39" max="39" width="13.28515625" bestFit="1" customWidth="1"/>
    <col min="40" max="40" width="9.5703125" bestFit="1" customWidth="1"/>
  </cols>
  <sheetData>
    <row r="1" spans="1:14" x14ac:dyDescent="0.25">
      <c r="A1" s="1" t="s">
        <v>1297</v>
      </c>
      <c r="F1" t="s">
        <v>1227</v>
      </c>
      <c r="H1" t="s">
        <v>1264</v>
      </c>
      <c r="N1" t="s">
        <v>1228</v>
      </c>
    </row>
    <row r="2" spans="1:14" ht="15.75" thickBot="1" x14ac:dyDescent="0.3">
      <c r="H2" t="s">
        <v>1229</v>
      </c>
      <c r="N2" t="s">
        <v>1230</v>
      </c>
    </row>
    <row r="3" spans="1:14" x14ac:dyDescent="0.25">
      <c r="A3" s="64"/>
      <c r="B3" s="65"/>
      <c r="C3" s="65" t="s">
        <v>1361</v>
      </c>
      <c r="D3" s="66" t="s">
        <v>1362</v>
      </c>
    </row>
    <row r="4" spans="1:14" x14ac:dyDescent="0.25">
      <c r="A4" s="67" t="s">
        <v>1363</v>
      </c>
      <c r="B4" s="68"/>
      <c r="C4" s="69">
        <f>+AC73</f>
        <v>0.44263951733693579</v>
      </c>
      <c r="D4" s="70">
        <f>1-C4</f>
        <v>0.55736048266306426</v>
      </c>
    </row>
    <row r="5" spans="1:14" ht="15.75" thickBot="1" x14ac:dyDescent="0.3">
      <c r="A5" s="71" t="s">
        <v>1364</v>
      </c>
      <c r="B5" s="72"/>
      <c r="C5" s="73">
        <f>+N73</f>
        <v>0.42494308863241964</v>
      </c>
      <c r="D5" s="74">
        <f>1-C5</f>
        <v>0.5750569113675803</v>
      </c>
    </row>
    <row r="7" spans="1:14" x14ac:dyDescent="0.25">
      <c r="A7" s="1" t="s">
        <v>1298</v>
      </c>
      <c r="C7" s="81" t="s">
        <v>1383</v>
      </c>
      <c r="D7" s="25" t="s">
        <v>1231</v>
      </c>
    </row>
    <row r="8" spans="1:14" x14ac:dyDescent="0.25">
      <c r="A8" s="25" t="s">
        <v>1282</v>
      </c>
      <c r="C8" s="82"/>
      <c r="D8" s="25" t="s">
        <v>1232</v>
      </c>
    </row>
    <row r="9" spans="1:14" x14ac:dyDescent="0.25">
      <c r="A9" s="25" t="s">
        <v>1284</v>
      </c>
      <c r="B9" s="24" t="s">
        <v>1285</v>
      </c>
      <c r="C9" s="25" t="s">
        <v>1233</v>
      </c>
      <c r="D9" s="25" t="s">
        <v>1234</v>
      </c>
    </row>
    <row r="10" spans="1:14" ht="17.25" x14ac:dyDescent="0.25">
      <c r="B10" s="36" t="s">
        <v>1236</v>
      </c>
      <c r="C10" s="36" t="s">
        <v>1235</v>
      </c>
      <c r="D10" s="36" t="s">
        <v>1237</v>
      </c>
      <c r="E10" s="36" t="s">
        <v>1268</v>
      </c>
      <c r="F10" s="36" t="s">
        <v>1239</v>
      </c>
      <c r="G10" s="36" t="s">
        <v>1240</v>
      </c>
      <c r="H10" s="36" t="s">
        <v>1269</v>
      </c>
      <c r="I10" s="36" t="s">
        <v>1242</v>
      </c>
      <c r="J10" s="36" t="s">
        <v>1243</v>
      </c>
      <c r="L10" s="302" t="s">
        <v>1244</v>
      </c>
      <c r="M10" s="302"/>
    </row>
    <row r="12" spans="1:14" x14ac:dyDescent="0.25">
      <c r="A12" s="39">
        <v>954</v>
      </c>
      <c r="B12" s="38">
        <v>954</v>
      </c>
      <c r="C12" s="4"/>
      <c r="D12" s="22"/>
      <c r="E12" s="4">
        <f>IF(C12&gt;0,B12^2,0)</f>
        <v>0</v>
      </c>
      <c r="F12" s="22">
        <f>IF(C12&gt;0,B12*D12,0)</f>
        <v>0</v>
      </c>
      <c r="G12" s="4">
        <f>IF(C12&gt;0,C12*B12,0)</f>
        <v>0</v>
      </c>
      <c r="H12" s="4">
        <f>C12*E12</f>
        <v>0</v>
      </c>
      <c r="I12" s="4">
        <f>IF(C12&gt;0,C12*D12,0)</f>
        <v>0</v>
      </c>
      <c r="J12" s="4">
        <f>C12*F12</f>
        <v>0</v>
      </c>
      <c r="L12" s="1" t="s">
        <v>1245</v>
      </c>
      <c r="M12" s="29">
        <f>((C24*J24)-(G24*I24))/((C24*H24)-G24^2)</f>
        <v>2.027639700108472E-3</v>
      </c>
    </row>
    <row r="13" spans="1:14" x14ac:dyDescent="0.25">
      <c r="A13" s="39">
        <v>795</v>
      </c>
      <c r="B13" s="38">
        <v>795</v>
      </c>
      <c r="C13" s="4">
        <v>866166</v>
      </c>
      <c r="D13" s="22">
        <v>2.36</v>
      </c>
      <c r="E13" s="4">
        <f t="shared" ref="E13:E22" si="0">IF(C13&gt;0,B13^2,0)</f>
        <v>632025</v>
      </c>
      <c r="F13" s="22">
        <f t="shared" ref="F13:F22" si="1">IF(C13&gt;0,B13*D13,0)</f>
        <v>1876.1999999999998</v>
      </c>
      <c r="G13" s="4">
        <f t="shared" ref="G13:G22" si="2">IF(C13&gt;0,C13*B13,0)</f>
        <v>688601970</v>
      </c>
      <c r="H13" s="4">
        <f t="shared" ref="H13:H22" si="3">C13*E13</f>
        <v>547438566150</v>
      </c>
      <c r="I13" s="4">
        <f t="shared" ref="I13:I22" si="4">IF(C13&gt;0,C13*D13,0)</f>
        <v>2044151.7599999998</v>
      </c>
      <c r="J13" s="4">
        <f t="shared" ref="J13:J22" si="5">C13*F13</f>
        <v>1625100649.1999998</v>
      </c>
      <c r="L13" s="1"/>
      <c r="M13" s="1"/>
    </row>
    <row r="14" spans="1:14" x14ac:dyDescent="0.25">
      <c r="A14" s="39">
        <v>500</v>
      </c>
      <c r="B14" s="38">
        <v>500</v>
      </c>
      <c r="C14" s="4"/>
      <c r="D14" s="22"/>
      <c r="E14" s="4">
        <f t="shared" si="0"/>
        <v>0</v>
      </c>
      <c r="F14" s="22">
        <f t="shared" si="1"/>
        <v>0</v>
      </c>
      <c r="G14" s="4">
        <f t="shared" si="2"/>
        <v>0</v>
      </c>
      <c r="H14" s="4">
        <f t="shared" si="3"/>
        <v>0</v>
      </c>
      <c r="I14" s="4">
        <f t="shared" si="4"/>
        <v>0</v>
      </c>
      <c r="J14" s="4">
        <f t="shared" si="5"/>
        <v>0</v>
      </c>
      <c r="L14" s="1" t="s">
        <v>1247</v>
      </c>
      <c r="M14" s="29">
        <f>(I24/C24)-M12*(G24/C24)</f>
        <v>0.7479151287483754</v>
      </c>
    </row>
    <row r="15" spans="1:14" x14ac:dyDescent="0.25">
      <c r="A15" s="39">
        <v>336.4</v>
      </c>
      <c r="B15" s="38">
        <v>336.4</v>
      </c>
      <c r="C15" s="4">
        <v>27156558</v>
      </c>
      <c r="D15" s="22">
        <v>1.43</v>
      </c>
      <c r="E15" s="4">
        <f t="shared" si="0"/>
        <v>113164.95999999999</v>
      </c>
      <c r="F15" s="22">
        <f t="shared" si="1"/>
        <v>481.05199999999996</v>
      </c>
      <c r="G15" s="4">
        <f t="shared" si="2"/>
        <v>9135466111.1999989</v>
      </c>
      <c r="H15" s="4">
        <f t="shared" si="3"/>
        <v>3073170799807.6797</v>
      </c>
      <c r="I15" s="4">
        <f t="shared" si="4"/>
        <v>38833877.939999998</v>
      </c>
      <c r="J15" s="4">
        <f t="shared" si="5"/>
        <v>13063716539.015999</v>
      </c>
    </row>
    <row r="16" spans="1:14" x14ac:dyDescent="0.25">
      <c r="A16" s="30" t="s">
        <v>1299</v>
      </c>
      <c r="B16" s="38">
        <v>211.6</v>
      </c>
      <c r="C16" s="4">
        <v>2561</v>
      </c>
      <c r="D16" s="22">
        <v>1.23</v>
      </c>
      <c r="E16" s="4">
        <f>IF(C16&gt;0,B16^2,0)</f>
        <v>44774.559999999998</v>
      </c>
      <c r="F16" s="22">
        <f>IF(C16&gt;0,B16*D16,0)</f>
        <v>260.26799999999997</v>
      </c>
      <c r="G16" s="4">
        <f>IF(C16&gt;0,C16*B16,0)</f>
        <v>541907.6</v>
      </c>
      <c r="H16" s="4">
        <f>C16*E16</f>
        <v>114667648.16</v>
      </c>
      <c r="I16" s="4">
        <f>IF(C16&gt;0,C16*D16,0)</f>
        <v>3150.0299999999997</v>
      </c>
      <c r="J16" s="4">
        <f>C16*F16</f>
        <v>666546.34799999988</v>
      </c>
      <c r="L16" t="s">
        <v>1248</v>
      </c>
    </row>
    <row r="17" spans="1:14" x14ac:dyDescent="0.25">
      <c r="A17" s="30" t="s">
        <v>1300</v>
      </c>
      <c r="B17" s="38">
        <v>133.1</v>
      </c>
      <c r="C17" s="4">
        <v>7690</v>
      </c>
      <c r="D17" s="22">
        <v>1.03</v>
      </c>
      <c r="E17" s="4">
        <f t="shared" si="0"/>
        <v>17715.609999999997</v>
      </c>
      <c r="F17" s="22">
        <f t="shared" si="1"/>
        <v>137.09299999999999</v>
      </c>
      <c r="G17" s="4">
        <f t="shared" si="2"/>
        <v>1023539</v>
      </c>
      <c r="H17" s="4">
        <f t="shared" si="3"/>
        <v>136233040.89999998</v>
      </c>
      <c r="I17" s="4">
        <f t="shared" si="4"/>
        <v>7920.7</v>
      </c>
      <c r="J17" s="4">
        <f t="shared" si="5"/>
        <v>1054245.17</v>
      </c>
      <c r="L17" s="30" t="s">
        <v>1249</v>
      </c>
      <c r="M17" s="6">
        <f>COUNTIF(C12:C22,"&gt;0")</f>
        <v>5</v>
      </c>
    </row>
    <row r="18" spans="1:14" x14ac:dyDescent="0.25">
      <c r="A18" s="40" t="s">
        <v>1301</v>
      </c>
      <c r="B18" s="38">
        <v>105.6</v>
      </c>
      <c r="C18" s="4"/>
      <c r="D18" s="22"/>
      <c r="E18" s="4">
        <f t="shared" si="0"/>
        <v>0</v>
      </c>
      <c r="F18" s="22">
        <f t="shared" si="1"/>
        <v>0</v>
      </c>
      <c r="G18" s="4">
        <f t="shared" si="2"/>
        <v>0</v>
      </c>
      <c r="H18" s="4">
        <f t="shared" si="3"/>
        <v>0</v>
      </c>
      <c r="I18" s="4">
        <f t="shared" si="4"/>
        <v>0</v>
      </c>
      <c r="J18" s="4">
        <f t="shared" si="5"/>
        <v>0</v>
      </c>
    </row>
    <row r="19" spans="1:14" x14ac:dyDescent="0.25">
      <c r="A19" s="41">
        <v>2</v>
      </c>
      <c r="B19" s="38">
        <v>66.36</v>
      </c>
      <c r="C19" s="4">
        <v>4023</v>
      </c>
      <c r="D19" s="22">
        <v>0.89</v>
      </c>
      <c r="E19" s="4">
        <f t="shared" si="0"/>
        <v>4403.6495999999997</v>
      </c>
      <c r="F19" s="22">
        <f t="shared" si="1"/>
        <v>59.060400000000001</v>
      </c>
      <c r="G19" s="4">
        <f t="shared" si="2"/>
        <v>266966.27999999997</v>
      </c>
      <c r="H19" s="4">
        <f t="shared" si="3"/>
        <v>17715882.340799998</v>
      </c>
      <c r="I19" s="4">
        <f t="shared" si="4"/>
        <v>3580.4700000000003</v>
      </c>
      <c r="J19" s="4">
        <f t="shared" si="5"/>
        <v>237599.98920000001</v>
      </c>
      <c r="L19" t="s">
        <v>1245</v>
      </c>
      <c r="M19" s="31">
        <f>((M17*F24)-(B24*D24))/((M17*E24)-B24^2)</f>
        <v>2.0007271478639879E-3</v>
      </c>
    </row>
    <row r="20" spans="1:14" x14ac:dyDescent="0.25">
      <c r="A20" s="41">
        <v>4</v>
      </c>
      <c r="B20" s="38">
        <v>41.74</v>
      </c>
      <c r="C20" s="4"/>
      <c r="D20" s="22"/>
      <c r="E20" s="4">
        <f t="shared" si="0"/>
        <v>0</v>
      </c>
      <c r="F20" s="22">
        <f t="shared" si="1"/>
        <v>0</v>
      </c>
      <c r="G20" s="4">
        <f t="shared" si="2"/>
        <v>0</v>
      </c>
      <c r="H20" s="4">
        <f t="shared" si="3"/>
        <v>0</v>
      </c>
      <c r="I20" s="4">
        <f t="shared" si="4"/>
        <v>0</v>
      </c>
      <c r="J20" s="4">
        <f t="shared" si="5"/>
        <v>0</v>
      </c>
    </row>
    <row r="21" spans="1:14" x14ac:dyDescent="0.25">
      <c r="A21" s="41">
        <v>6</v>
      </c>
      <c r="B21" s="38">
        <v>26.24</v>
      </c>
      <c r="C21" s="4"/>
      <c r="D21" s="22"/>
      <c r="E21" s="4">
        <f t="shared" si="0"/>
        <v>0</v>
      </c>
      <c r="F21" s="22">
        <f t="shared" si="1"/>
        <v>0</v>
      </c>
      <c r="G21" s="4">
        <f t="shared" si="2"/>
        <v>0</v>
      </c>
      <c r="H21" s="4">
        <f t="shared" si="3"/>
        <v>0</v>
      </c>
      <c r="I21" s="4">
        <f t="shared" si="4"/>
        <v>0</v>
      </c>
      <c r="J21" s="4">
        <f t="shared" si="5"/>
        <v>0</v>
      </c>
      <c r="L21" t="s">
        <v>1247</v>
      </c>
      <c r="M21" s="31">
        <f>(D24/M17)-M19*B24/M17</f>
        <v>0.77079168070114268</v>
      </c>
    </row>
    <row r="22" spans="1:14" x14ac:dyDescent="0.25">
      <c r="A22" s="41">
        <v>10</v>
      </c>
      <c r="B22" s="38">
        <v>10.38</v>
      </c>
      <c r="C22" s="4"/>
      <c r="D22" s="22"/>
      <c r="E22" s="4">
        <f t="shared" si="0"/>
        <v>0</v>
      </c>
      <c r="F22" s="22">
        <f t="shared" si="1"/>
        <v>0</v>
      </c>
      <c r="G22" s="4">
        <f t="shared" si="2"/>
        <v>0</v>
      </c>
      <c r="H22" s="4">
        <f t="shared" si="3"/>
        <v>0</v>
      </c>
      <c r="I22" s="4">
        <f t="shared" si="4"/>
        <v>0</v>
      </c>
      <c r="J22" s="4">
        <f t="shared" si="5"/>
        <v>0</v>
      </c>
    </row>
    <row r="24" spans="1:14" x14ac:dyDescent="0.25">
      <c r="B24" s="37">
        <f>SUMIFS(B12:B22,C12:C22,"&gt;0")</f>
        <v>1542.4599999999998</v>
      </c>
      <c r="C24" s="4">
        <f t="shared" ref="C24:J24" si="6">SUM(C12:C22)</f>
        <v>28036998</v>
      </c>
      <c r="D24" s="22">
        <f t="shared" si="6"/>
        <v>6.9399999999999995</v>
      </c>
      <c r="E24" s="4">
        <f t="shared" si="6"/>
        <v>812083.77960000001</v>
      </c>
      <c r="F24" s="4">
        <f t="shared" si="6"/>
        <v>2813.6733999999997</v>
      </c>
      <c r="G24" s="4">
        <f t="shared" si="6"/>
        <v>9825900494.0799999</v>
      </c>
      <c r="H24" s="4">
        <f t="shared" si="6"/>
        <v>3620877982529.0806</v>
      </c>
      <c r="I24" s="4">
        <f t="shared" si="6"/>
        <v>40892680.899999999</v>
      </c>
      <c r="J24" s="4">
        <f t="shared" si="6"/>
        <v>14690775579.7232</v>
      </c>
      <c r="L24" t="s">
        <v>1250</v>
      </c>
      <c r="M24" s="4">
        <f>C24</f>
        <v>28036998</v>
      </c>
    </row>
    <row r="25" spans="1:14" ht="17.25" x14ac:dyDescent="0.25">
      <c r="B25" s="25" t="s">
        <v>1254</v>
      </c>
      <c r="C25" s="25" t="s">
        <v>1255</v>
      </c>
      <c r="D25" s="25" t="s">
        <v>1256</v>
      </c>
      <c r="E25" s="25" t="s">
        <v>1257</v>
      </c>
      <c r="F25" s="25" t="s">
        <v>1258</v>
      </c>
      <c r="G25" s="25" t="s">
        <v>1259</v>
      </c>
      <c r="H25" s="25" t="s">
        <v>1260</v>
      </c>
      <c r="I25" s="25" t="s">
        <v>1261</v>
      </c>
      <c r="J25" s="25" t="s">
        <v>1261</v>
      </c>
    </row>
    <row r="26" spans="1:14" x14ac:dyDescent="0.25">
      <c r="L26" t="s">
        <v>1251</v>
      </c>
      <c r="M26" s="28">
        <f>I24</f>
        <v>40892680.899999999</v>
      </c>
    </row>
    <row r="28" spans="1:14" x14ac:dyDescent="0.25">
      <c r="B28" s="9"/>
      <c r="C28" s="4"/>
      <c r="D28" s="28"/>
      <c r="E28" s="4"/>
      <c r="F28" s="22"/>
      <c r="G28" s="4"/>
      <c r="H28" s="4"/>
      <c r="I28" s="4"/>
      <c r="J28" s="4"/>
      <c r="L28" s="1" t="s">
        <v>1252</v>
      </c>
      <c r="M28" s="33">
        <f>M24*M14</f>
        <v>20969294.968887944</v>
      </c>
      <c r="N28" s="34">
        <f>M28/M26</f>
        <v>0.51278846256538646</v>
      </c>
    </row>
    <row r="29" spans="1:14" x14ac:dyDescent="0.25">
      <c r="B29" s="9"/>
      <c r="C29" s="4"/>
      <c r="D29" s="28"/>
      <c r="E29" s="4"/>
      <c r="F29" s="22"/>
      <c r="G29" s="4"/>
      <c r="H29" s="4"/>
      <c r="I29" s="4"/>
      <c r="J29" s="4"/>
      <c r="N29" s="32"/>
    </row>
    <row r="30" spans="1:14" x14ac:dyDescent="0.25">
      <c r="B30" s="9"/>
      <c r="C30" s="4"/>
      <c r="D30" s="28"/>
      <c r="E30" s="4"/>
      <c r="F30" s="22"/>
      <c r="G30" s="4"/>
      <c r="H30" s="4"/>
      <c r="I30" s="4"/>
      <c r="J30" s="4"/>
      <c r="L30" s="1" t="s">
        <v>1262</v>
      </c>
      <c r="M30" s="33">
        <f>M26-M28</f>
        <v>19923385.931112055</v>
      </c>
      <c r="N30" s="34">
        <f>M30/M26</f>
        <v>0.48721153743461354</v>
      </c>
    </row>
    <row r="33" spans="1:28" x14ac:dyDescent="0.25">
      <c r="A33" s="1" t="s">
        <v>1302</v>
      </c>
      <c r="C33" s="81" t="s">
        <v>1383</v>
      </c>
      <c r="D33" s="25" t="s">
        <v>1231</v>
      </c>
      <c r="P33" s="1" t="s">
        <v>1303</v>
      </c>
      <c r="S33" s="25" t="s">
        <v>1231</v>
      </c>
    </row>
    <row r="34" spans="1:28" x14ac:dyDescent="0.25">
      <c r="A34" s="25" t="s">
        <v>1282</v>
      </c>
      <c r="C34" s="82"/>
      <c r="D34" s="25" t="s">
        <v>1232</v>
      </c>
      <c r="P34" s="25" t="s">
        <v>1282</v>
      </c>
      <c r="Q34" s="25" t="s">
        <v>1283</v>
      </c>
      <c r="S34" s="25" t="s">
        <v>1232</v>
      </c>
    </row>
    <row r="35" spans="1:28" x14ac:dyDescent="0.25">
      <c r="A35" s="25" t="s">
        <v>1284</v>
      </c>
      <c r="B35" s="25" t="s">
        <v>1285</v>
      </c>
      <c r="C35" s="25" t="s">
        <v>1233</v>
      </c>
      <c r="D35" s="25" t="s">
        <v>1234</v>
      </c>
      <c r="P35" s="25" t="s">
        <v>1284</v>
      </c>
      <c r="Q35" s="25" t="s">
        <v>1285</v>
      </c>
      <c r="R35" s="25" t="s">
        <v>1233</v>
      </c>
      <c r="S35" s="25" t="s">
        <v>1234</v>
      </c>
    </row>
    <row r="36" spans="1:28" ht="17.25" x14ac:dyDescent="0.25">
      <c r="B36" s="36" t="s">
        <v>1236</v>
      </c>
      <c r="C36" s="36" t="s">
        <v>1235</v>
      </c>
      <c r="D36" s="36" t="s">
        <v>1237</v>
      </c>
      <c r="E36" s="36" t="s">
        <v>1268</v>
      </c>
      <c r="F36" s="36" t="s">
        <v>1239</v>
      </c>
      <c r="G36" s="36" t="s">
        <v>1240</v>
      </c>
      <c r="H36" s="36" t="s">
        <v>1269</v>
      </c>
      <c r="I36" s="36" t="s">
        <v>1242</v>
      </c>
      <c r="J36" s="36" t="s">
        <v>1243</v>
      </c>
      <c r="L36" s="302" t="s">
        <v>1244</v>
      </c>
      <c r="M36" s="302"/>
      <c r="Q36" s="36" t="s">
        <v>1236</v>
      </c>
      <c r="R36" s="36" t="s">
        <v>1235</v>
      </c>
      <c r="S36" s="36" t="s">
        <v>1237</v>
      </c>
      <c r="T36" s="36" t="s">
        <v>1268</v>
      </c>
      <c r="U36" s="36" t="s">
        <v>1239</v>
      </c>
      <c r="V36" s="36" t="s">
        <v>1240</v>
      </c>
      <c r="W36" s="36" t="s">
        <v>1269</v>
      </c>
      <c r="X36" s="36" t="s">
        <v>1242</v>
      </c>
      <c r="Y36" s="36" t="s">
        <v>1243</v>
      </c>
      <c r="AA36" s="302" t="s">
        <v>1244</v>
      </c>
      <c r="AB36" s="302"/>
    </row>
    <row r="38" spans="1:28" x14ac:dyDescent="0.25">
      <c r="A38" s="39">
        <v>954</v>
      </c>
      <c r="B38" s="38">
        <v>954</v>
      </c>
      <c r="C38" s="4"/>
      <c r="D38" s="22"/>
      <c r="E38" s="4">
        <f>IF(C38&gt;0,B38^2,0)</f>
        <v>0</v>
      </c>
      <c r="F38" s="22">
        <f>IF(C38&gt;0,B38*D38,0)</f>
        <v>0</v>
      </c>
      <c r="G38" s="4">
        <f>IF(C38&gt;0,C38*B38,0)</f>
        <v>0</v>
      </c>
      <c r="H38" s="4">
        <f>C38*E38</f>
        <v>0</v>
      </c>
      <c r="I38" s="4">
        <f>IF(C38&gt;0,C38*D38,0)</f>
        <v>0</v>
      </c>
      <c r="J38" s="4">
        <f>C38*F38</f>
        <v>0</v>
      </c>
      <c r="L38" s="1" t="s">
        <v>1245</v>
      </c>
      <c r="M38" s="29">
        <f>((C50*J50)-(G50*I50))/((C50*H50)-G50^2)</f>
        <v>2.2558506726579382E-3</v>
      </c>
      <c r="P38" s="39"/>
      <c r="Q38" s="38"/>
      <c r="R38" s="4"/>
      <c r="S38" s="22"/>
      <c r="T38" s="4">
        <f>IF(R38&gt;0,Q38^2,0)</f>
        <v>0</v>
      </c>
      <c r="U38" s="22">
        <f>IF(R38&gt;0,Q38*S38,0)</f>
        <v>0</v>
      </c>
      <c r="V38" s="4">
        <f>IF(R38&gt;0,R38*Q38,0)</f>
        <v>0</v>
      </c>
      <c r="W38" s="4">
        <f>R38*T38</f>
        <v>0</v>
      </c>
      <c r="X38" s="4">
        <f>IF(R38&gt;0,R38*S38,0)</f>
        <v>0</v>
      </c>
      <c r="Y38" s="4">
        <f>R38*U38</f>
        <v>0</v>
      </c>
      <c r="AA38" s="1" t="s">
        <v>1245</v>
      </c>
      <c r="AB38" s="29">
        <f>((R50*Y50)-(V50*X50))/((R50*W50)-V50^2)</f>
        <v>2.1942688764802765E-3</v>
      </c>
    </row>
    <row r="39" spans="1:28" x14ac:dyDescent="0.25">
      <c r="A39" s="39">
        <v>795</v>
      </c>
      <c r="B39" s="38">
        <v>795</v>
      </c>
      <c r="C39" s="4"/>
      <c r="D39" s="22"/>
      <c r="E39" s="4">
        <f t="shared" ref="E39:E48" si="7">IF(C39&gt;0,B39^2,0)</f>
        <v>0</v>
      </c>
      <c r="F39" s="22">
        <f t="shared" ref="F39:F48" si="8">IF(C39&gt;0,B39*D39,0)</f>
        <v>0</v>
      </c>
      <c r="G39" s="4">
        <f t="shared" ref="G39:G48" si="9">IF(C39&gt;0,C39*B39,0)</f>
        <v>0</v>
      </c>
      <c r="H39" s="4">
        <f t="shared" ref="H39:H48" si="10">C39*E39</f>
        <v>0</v>
      </c>
      <c r="I39" s="4">
        <f t="shared" ref="I39:I48" si="11">IF(C39&gt;0,C39*D39,0)</f>
        <v>0</v>
      </c>
      <c r="J39" s="4">
        <f t="shared" ref="J39:J48" si="12">C39*F39</f>
        <v>0</v>
      </c>
      <c r="L39" s="1"/>
      <c r="M39" s="1"/>
      <c r="P39" s="39"/>
      <c r="Q39" s="38"/>
      <c r="R39" s="4"/>
      <c r="S39" s="22"/>
      <c r="T39" s="4">
        <f t="shared" ref="T39:T48" si="13">IF(R39&gt;0,Q39^2,0)</f>
        <v>0</v>
      </c>
      <c r="U39" s="22">
        <f t="shared" ref="U39:U48" si="14">IF(R39&gt;0,Q39*S39,0)</f>
        <v>0</v>
      </c>
      <c r="V39" s="4">
        <f t="shared" ref="V39:V48" si="15">IF(R39&gt;0,R39*Q39,0)</f>
        <v>0</v>
      </c>
      <c r="W39" s="4">
        <f t="shared" ref="W39:W48" si="16">R39*T39</f>
        <v>0</v>
      </c>
      <c r="X39" s="4">
        <f t="shared" ref="X39:X48" si="17">IF(R39&gt;0,R39*S39,0)</f>
        <v>0</v>
      </c>
      <c r="Y39" s="4">
        <f t="shared" ref="Y39:Y48" si="18">R39*U39</f>
        <v>0</v>
      </c>
      <c r="AA39" s="1"/>
      <c r="AB39" s="1"/>
    </row>
    <row r="40" spans="1:28" x14ac:dyDescent="0.25">
      <c r="A40" s="39">
        <v>500</v>
      </c>
      <c r="B40" s="38">
        <v>500</v>
      </c>
      <c r="C40" s="4"/>
      <c r="D40" s="22"/>
      <c r="E40" s="4">
        <f t="shared" si="7"/>
        <v>0</v>
      </c>
      <c r="F40" s="22">
        <f t="shared" si="8"/>
        <v>0</v>
      </c>
      <c r="G40" s="4">
        <f t="shared" si="9"/>
        <v>0</v>
      </c>
      <c r="H40" s="4">
        <f t="shared" si="10"/>
        <v>0</v>
      </c>
      <c r="I40" s="4">
        <f t="shared" si="11"/>
        <v>0</v>
      </c>
      <c r="J40" s="4">
        <f t="shared" si="12"/>
        <v>0</v>
      </c>
      <c r="L40" s="1" t="s">
        <v>1247</v>
      </c>
      <c r="M40" s="29">
        <f>(I50/C50)-M38*(G50/C50)</f>
        <v>0.7385945486861063</v>
      </c>
      <c r="P40" s="39"/>
      <c r="Q40" s="38"/>
      <c r="R40" s="4"/>
      <c r="S40" s="22"/>
      <c r="T40" s="4">
        <f t="shared" si="13"/>
        <v>0</v>
      </c>
      <c r="U40" s="22">
        <f t="shared" si="14"/>
        <v>0</v>
      </c>
      <c r="V40" s="4">
        <f t="shared" si="15"/>
        <v>0</v>
      </c>
      <c r="W40" s="4">
        <f t="shared" si="16"/>
        <v>0</v>
      </c>
      <c r="X40" s="4">
        <f t="shared" si="17"/>
        <v>0</v>
      </c>
      <c r="Y40" s="4">
        <f t="shared" si="18"/>
        <v>0</v>
      </c>
      <c r="AA40" s="1" t="s">
        <v>1247</v>
      </c>
      <c r="AB40" s="29">
        <f>(X50/R50)-AB38*(V50/R50)</f>
        <v>0.67835350797314342</v>
      </c>
    </row>
    <row r="41" spans="1:28" x14ac:dyDescent="0.25">
      <c r="A41" s="39">
        <v>336.4</v>
      </c>
      <c r="B41" s="38">
        <v>336.4</v>
      </c>
      <c r="C41" s="4">
        <v>979</v>
      </c>
      <c r="D41" s="22">
        <v>1.43</v>
      </c>
      <c r="E41" s="4">
        <f t="shared" si="7"/>
        <v>113164.95999999999</v>
      </c>
      <c r="F41" s="22">
        <f t="shared" si="8"/>
        <v>481.05199999999996</v>
      </c>
      <c r="G41" s="4">
        <f t="shared" si="9"/>
        <v>329335.59999999998</v>
      </c>
      <c r="H41" s="4">
        <f t="shared" si="10"/>
        <v>110788495.83999999</v>
      </c>
      <c r="I41" s="4">
        <f t="shared" si="11"/>
        <v>1399.97</v>
      </c>
      <c r="J41" s="4">
        <f t="shared" si="12"/>
        <v>470949.90799999994</v>
      </c>
      <c r="P41" s="30" t="s">
        <v>1304</v>
      </c>
      <c r="Q41" s="38">
        <v>846.4</v>
      </c>
      <c r="R41" s="4">
        <v>206716.55</v>
      </c>
      <c r="S41" s="22">
        <v>2.68</v>
      </c>
      <c r="T41" s="4">
        <f t="shared" si="13"/>
        <v>716392.95999999996</v>
      </c>
      <c r="U41" s="22">
        <f t="shared" si="14"/>
        <v>2268.3519999999999</v>
      </c>
      <c r="V41" s="4">
        <f t="shared" si="15"/>
        <v>174964887.91999999</v>
      </c>
      <c r="W41" s="4">
        <f t="shared" si="16"/>
        <v>148090281135.48798</v>
      </c>
      <c r="X41" s="4">
        <f t="shared" si="17"/>
        <v>554000.35400000005</v>
      </c>
      <c r="Y41" s="4">
        <f t="shared" si="18"/>
        <v>468905899.62559992</v>
      </c>
    </row>
    <row r="42" spans="1:28" x14ac:dyDescent="0.25">
      <c r="A42" s="30" t="s">
        <v>1299</v>
      </c>
      <c r="B42" s="38">
        <v>211.6</v>
      </c>
      <c r="C42" s="4">
        <v>4786905</v>
      </c>
      <c r="D42" s="22">
        <v>1.23</v>
      </c>
      <c r="E42" s="4">
        <f t="shared" si="7"/>
        <v>44774.559999999998</v>
      </c>
      <c r="F42" s="22">
        <f t="shared" si="8"/>
        <v>260.26799999999997</v>
      </c>
      <c r="G42" s="4">
        <f t="shared" si="9"/>
        <v>1012909098</v>
      </c>
      <c r="H42" s="4">
        <f t="shared" si="10"/>
        <v>214331565136.79999</v>
      </c>
      <c r="I42" s="4">
        <f t="shared" si="11"/>
        <v>5887893.1500000004</v>
      </c>
      <c r="J42" s="4">
        <f t="shared" si="12"/>
        <v>1245878190.54</v>
      </c>
      <c r="L42" t="s">
        <v>1248</v>
      </c>
      <c r="P42" s="30" t="s">
        <v>1305</v>
      </c>
      <c r="Q42" s="38">
        <v>634.79999999999995</v>
      </c>
      <c r="R42" s="4">
        <v>487398.75</v>
      </c>
      <c r="S42" s="22">
        <v>2.12</v>
      </c>
      <c r="T42" s="4">
        <f t="shared" si="13"/>
        <v>402971.03999999992</v>
      </c>
      <c r="U42" s="22">
        <f t="shared" si="14"/>
        <v>1345.7760000000001</v>
      </c>
      <c r="V42" s="4">
        <f t="shared" si="15"/>
        <v>309400726.5</v>
      </c>
      <c r="W42" s="4">
        <f t="shared" si="16"/>
        <v>196407581182.19995</v>
      </c>
      <c r="X42" s="4">
        <f t="shared" si="17"/>
        <v>1033285.3500000001</v>
      </c>
      <c r="Y42" s="4">
        <f t="shared" si="18"/>
        <v>655929540.18000007</v>
      </c>
      <c r="AA42" t="s">
        <v>1248</v>
      </c>
    </row>
    <row r="43" spans="1:28" x14ac:dyDescent="0.25">
      <c r="A43" s="30" t="s">
        <v>1300</v>
      </c>
      <c r="B43" s="38">
        <v>133.1</v>
      </c>
      <c r="C43" s="4">
        <v>16531783</v>
      </c>
      <c r="D43" s="22">
        <v>1.03</v>
      </c>
      <c r="E43" s="4">
        <f t="shared" si="7"/>
        <v>17715.609999999997</v>
      </c>
      <c r="F43" s="22">
        <f t="shared" si="8"/>
        <v>137.09299999999999</v>
      </c>
      <c r="G43" s="4">
        <f t="shared" si="9"/>
        <v>2200380317.2999997</v>
      </c>
      <c r="H43" s="4">
        <f t="shared" si="10"/>
        <v>292870620232.62994</v>
      </c>
      <c r="I43" s="4">
        <f t="shared" si="11"/>
        <v>17027736.490000002</v>
      </c>
      <c r="J43" s="4">
        <f t="shared" si="12"/>
        <v>2266391726.8189998</v>
      </c>
      <c r="L43" s="30" t="s">
        <v>1249</v>
      </c>
      <c r="M43" s="6">
        <f>COUNTIF(C38:C48,"&gt;0")</f>
        <v>5</v>
      </c>
      <c r="P43" s="30" t="s">
        <v>1306</v>
      </c>
      <c r="Q43" s="38">
        <v>532.4</v>
      </c>
      <c r="R43" s="4">
        <v>912377.65</v>
      </c>
      <c r="S43" s="22">
        <v>1.84</v>
      </c>
      <c r="T43" s="4">
        <f t="shared" si="13"/>
        <v>283449.75999999995</v>
      </c>
      <c r="U43" s="22">
        <f t="shared" si="14"/>
        <v>979.61599999999999</v>
      </c>
      <c r="V43" s="4">
        <f t="shared" si="15"/>
        <v>485749860.86000001</v>
      </c>
      <c r="W43" s="4">
        <f t="shared" si="16"/>
        <v>258613225921.86395</v>
      </c>
      <c r="X43" s="4">
        <f t="shared" si="17"/>
        <v>1678774.8760000002</v>
      </c>
      <c r="Y43" s="4">
        <f t="shared" si="18"/>
        <v>893779743.98240006</v>
      </c>
      <c r="AA43" s="30" t="s">
        <v>1249</v>
      </c>
      <c r="AB43" s="6">
        <f>COUNTIF(R38:R48,"&gt;0")</f>
        <v>5</v>
      </c>
    </row>
    <row r="44" spans="1:28" x14ac:dyDescent="0.25">
      <c r="A44" s="40" t="s">
        <v>1301</v>
      </c>
      <c r="B44" s="38">
        <v>105.6</v>
      </c>
      <c r="C44" s="4">
        <v>127</v>
      </c>
      <c r="D44" s="22">
        <v>0.98</v>
      </c>
      <c r="E44" s="4">
        <f t="shared" si="7"/>
        <v>11151.359999999999</v>
      </c>
      <c r="F44" s="22">
        <f t="shared" si="8"/>
        <v>103.488</v>
      </c>
      <c r="G44" s="4">
        <f t="shared" si="9"/>
        <v>13411.199999999999</v>
      </c>
      <c r="H44" s="4">
        <f t="shared" si="10"/>
        <v>1416222.7199999997</v>
      </c>
      <c r="I44" s="4">
        <f t="shared" si="11"/>
        <v>124.46</v>
      </c>
      <c r="J44" s="4">
        <f t="shared" si="12"/>
        <v>13142.976000000001</v>
      </c>
      <c r="P44" s="30" t="s">
        <v>1307</v>
      </c>
      <c r="Q44" s="38">
        <v>399.29999999999995</v>
      </c>
      <c r="R44" s="4">
        <v>7231414.2500000009</v>
      </c>
      <c r="S44" s="22">
        <v>1.54</v>
      </c>
      <c r="T44" s="4">
        <f t="shared" si="13"/>
        <v>159440.48999999996</v>
      </c>
      <c r="U44" s="22">
        <f t="shared" si="14"/>
        <v>614.92199999999991</v>
      </c>
      <c r="V44" s="4">
        <f t="shared" si="15"/>
        <v>2887503710.0250001</v>
      </c>
      <c r="W44" s="4">
        <f>R44*T44</f>
        <v>1152980231412.9824</v>
      </c>
      <c r="X44" s="4">
        <f t="shared" si="17"/>
        <v>11136377.945000002</v>
      </c>
      <c r="Y44" s="4">
        <f t="shared" si="18"/>
        <v>4446755713.4385004</v>
      </c>
    </row>
    <row r="45" spans="1:28" x14ac:dyDescent="0.25">
      <c r="A45" s="41">
        <v>2</v>
      </c>
      <c r="B45" s="38">
        <v>66.36</v>
      </c>
      <c r="C45" s="4">
        <v>46276828</v>
      </c>
      <c r="D45" s="22">
        <v>0.89</v>
      </c>
      <c r="E45" s="4">
        <f t="shared" si="7"/>
        <v>4403.6495999999997</v>
      </c>
      <c r="F45" s="22">
        <f t="shared" si="8"/>
        <v>59.060400000000001</v>
      </c>
      <c r="G45" s="4">
        <f t="shared" si="9"/>
        <v>3070930306.0799999</v>
      </c>
      <c r="H45" s="4">
        <f t="shared" si="10"/>
        <v>203786935111.46878</v>
      </c>
      <c r="I45" s="4">
        <f t="shared" si="11"/>
        <v>41186376.920000002</v>
      </c>
      <c r="J45" s="4">
        <f t="shared" si="12"/>
        <v>2733127972.4112</v>
      </c>
      <c r="L45" t="s">
        <v>1245</v>
      </c>
      <c r="M45" s="31">
        <f>((M43*F50)-(B50*D50))/((M43*E50)-B50^2)</f>
        <v>-1.0365058977766764E-3</v>
      </c>
      <c r="P45" s="42"/>
      <c r="Q45" s="38"/>
      <c r="R45" s="4"/>
      <c r="S45" s="22"/>
      <c r="T45" s="4">
        <f t="shared" si="13"/>
        <v>0</v>
      </c>
      <c r="U45" s="22">
        <f t="shared" si="14"/>
        <v>0</v>
      </c>
      <c r="V45" s="4">
        <f t="shared" si="15"/>
        <v>0</v>
      </c>
      <c r="W45" s="4">
        <f t="shared" si="16"/>
        <v>0</v>
      </c>
      <c r="X45" s="4">
        <f t="shared" si="17"/>
        <v>0</v>
      </c>
      <c r="Y45" s="4">
        <f t="shared" si="18"/>
        <v>0</v>
      </c>
      <c r="AA45" t="s">
        <v>1245</v>
      </c>
      <c r="AB45" s="31">
        <f>((AB43*U50)-(Q50*S50))/((AB43*T50)-Q50^2)</f>
        <v>2.3629182417245378E-3</v>
      </c>
    </row>
    <row r="46" spans="1:28" x14ac:dyDescent="0.25">
      <c r="A46" s="41">
        <v>4</v>
      </c>
      <c r="B46" s="38">
        <v>41.74</v>
      </c>
      <c r="C46" s="4"/>
      <c r="D46" s="22"/>
      <c r="E46" s="4">
        <f t="shared" si="7"/>
        <v>0</v>
      </c>
      <c r="F46" s="22">
        <f t="shared" si="8"/>
        <v>0</v>
      </c>
      <c r="G46" s="4">
        <f t="shared" si="9"/>
        <v>0</v>
      </c>
      <c r="H46" s="4">
        <f t="shared" si="10"/>
        <v>0</v>
      </c>
      <c r="I46" s="4">
        <f t="shared" si="11"/>
        <v>0</v>
      </c>
      <c r="J46" s="4">
        <f t="shared" si="12"/>
        <v>0</v>
      </c>
      <c r="P46" s="30" t="s">
        <v>1308</v>
      </c>
      <c r="Q46" s="38">
        <v>83.48</v>
      </c>
      <c r="R46" s="4">
        <v>6782506</v>
      </c>
      <c r="S46" s="22">
        <v>0.87</v>
      </c>
      <c r="T46" s="4">
        <f t="shared" si="13"/>
        <v>6968.9104000000007</v>
      </c>
      <c r="U46" s="22">
        <f t="shared" si="14"/>
        <v>72.627600000000001</v>
      </c>
      <c r="V46" s="4">
        <f t="shared" si="15"/>
        <v>566203600.88</v>
      </c>
      <c r="W46" s="4">
        <f>R46*T46</f>
        <v>47266676601.462402</v>
      </c>
      <c r="X46" s="4">
        <f t="shared" si="17"/>
        <v>5900780.2199999997</v>
      </c>
      <c r="Y46" s="4">
        <f t="shared" si="18"/>
        <v>492597132.76560003</v>
      </c>
    </row>
    <row r="47" spans="1:28" x14ac:dyDescent="0.25">
      <c r="A47" s="41">
        <v>6</v>
      </c>
      <c r="B47" s="38">
        <v>26.24</v>
      </c>
      <c r="C47" s="4"/>
      <c r="D47" s="22">
        <v>0.81877999999999995</v>
      </c>
      <c r="E47" s="4">
        <f t="shared" si="7"/>
        <v>0</v>
      </c>
      <c r="F47" s="22">
        <f t="shared" si="8"/>
        <v>0</v>
      </c>
      <c r="G47" s="4">
        <f t="shared" si="9"/>
        <v>0</v>
      </c>
      <c r="H47" s="4">
        <f t="shared" si="10"/>
        <v>0</v>
      </c>
      <c r="I47" s="4">
        <f t="shared" si="11"/>
        <v>0</v>
      </c>
      <c r="J47" s="4">
        <f t="shared" si="12"/>
        <v>0</v>
      </c>
      <c r="L47" t="s">
        <v>1247</v>
      </c>
      <c r="M47" s="31">
        <f>(D50/M43)-M45*B50/M43</f>
        <v>1.4525963442314742</v>
      </c>
      <c r="P47" s="41"/>
      <c r="Q47" s="38"/>
      <c r="R47" s="22"/>
      <c r="S47" s="22"/>
      <c r="T47" s="4">
        <f t="shared" si="13"/>
        <v>0</v>
      </c>
      <c r="U47" s="22">
        <f t="shared" si="14"/>
        <v>0</v>
      </c>
      <c r="V47" s="4">
        <f t="shared" si="15"/>
        <v>0</v>
      </c>
      <c r="W47" s="4">
        <f t="shared" si="16"/>
        <v>0</v>
      </c>
      <c r="X47" s="4">
        <f t="shared" si="17"/>
        <v>0</v>
      </c>
      <c r="Y47" s="4">
        <f t="shared" si="18"/>
        <v>0</v>
      </c>
      <c r="AA47" t="s">
        <v>1247</v>
      </c>
      <c r="AB47" s="31">
        <f>(S50/AB43)-AB45*Q50/AB43</f>
        <v>0.63025163194473954</v>
      </c>
    </row>
    <row r="48" spans="1:28" x14ac:dyDescent="0.25">
      <c r="A48" s="41">
        <v>10</v>
      </c>
      <c r="B48" s="38">
        <v>10.38</v>
      </c>
      <c r="C48" s="4"/>
      <c r="D48" s="22"/>
      <c r="E48" s="4">
        <f t="shared" si="7"/>
        <v>0</v>
      </c>
      <c r="F48" s="22">
        <f t="shared" si="8"/>
        <v>0</v>
      </c>
      <c r="G48" s="4">
        <f t="shared" si="9"/>
        <v>0</v>
      </c>
      <c r="H48" s="4">
        <f t="shared" si="10"/>
        <v>0</v>
      </c>
      <c r="I48" s="4">
        <f t="shared" si="11"/>
        <v>0</v>
      </c>
      <c r="J48" s="4">
        <f t="shared" si="12"/>
        <v>0</v>
      </c>
      <c r="P48" s="41"/>
      <c r="Q48" s="38"/>
      <c r="R48" s="4"/>
      <c r="S48" s="22"/>
      <c r="T48" s="4">
        <f t="shared" si="13"/>
        <v>0</v>
      </c>
      <c r="U48" s="22">
        <f t="shared" si="14"/>
        <v>0</v>
      </c>
      <c r="V48" s="4">
        <f t="shared" si="15"/>
        <v>0</v>
      </c>
      <c r="W48" s="4">
        <f t="shared" si="16"/>
        <v>0</v>
      </c>
      <c r="X48" s="4">
        <f t="shared" si="17"/>
        <v>0</v>
      </c>
      <c r="Y48" s="4">
        <f t="shared" si="18"/>
        <v>0</v>
      </c>
    </row>
    <row r="50" spans="2:29" x14ac:dyDescent="0.25">
      <c r="B50" s="37">
        <f>SUMIFS(B38:B48,C38:C48,"&gt;0")</f>
        <v>853.06000000000006</v>
      </c>
      <c r="C50" s="4">
        <f t="shared" ref="C50:J50" si="19">SUM(C38:C48)</f>
        <v>67596622</v>
      </c>
      <c r="D50" s="22">
        <f t="shared" si="19"/>
        <v>6.3787799999999999</v>
      </c>
      <c r="E50" s="4">
        <f t="shared" si="19"/>
        <v>191210.13959999997</v>
      </c>
      <c r="F50" s="4">
        <f t="shared" si="19"/>
        <v>1040.9613999999999</v>
      </c>
      <c r="G50" s="4">
        <f t="shared" si="19"/>
        <v>6284562468.1799994</v>
      </c>
      <c r="H50" s="4">
        <f t="shared" si="19"/>
        <v>711101325199.45862</v>
      </c>
      <c r="I50" s="4">
        <f t="shared" si="19"/>
        <v>64103530.99000001</v>
      </c>
      <c r="J50" s="4">
        <f t="shared" si="19"/>
        <v>6245881982.6541996</v>
      </c>
      <c r="L50" t="s">
        <v>1250</v>
      </c>
      <c r="M50" s="4">
        <f>C50</f>
        <v>67596622</v>
      </c>
      <c r="Q50" s="37">
        <f>SUMIFS(Q38:Q48,R38:R48,"&gt;0")</f>
        <v>2496.3799999999997</v>
      </c>
      <c r="R50" s="4">
        <f t="shared" ref="R50:Y50" si="20">SUM(R38:R48)</f>
        <v>15620413.200000001</v>
      </c>
      <c r="S50" s="22">
        <f t="shared" si="20"/>
        <v>9.0499999999999989</v>
      </c>
      <c r="T50" s="4">
        <f t="shared" si="20"/>
        <v>1569223.1603999999</v>
      </c>
      <c r="U50" s="4">
        <f t="shared" si="20"/>
        <v>5281.2935999999991</v>
      </c>
      <c r="V50" s="4">
        <f t="shared" si="20"/>
        <v>4423822786.1850004</v>
      </c>
      <c r="W50" s="4">
        <f t="shared" si="20"/>
        <v>1803357996253.9966</v>
      </c>
      <c r="X50" s="4">
        <f t="shared" si="20"/>
        <v>20303218.745000001</v>
      </c>
      <c r="Y50" s="4">
        <f t="shared" si="20"/>
        <v>6957968029.9921007</v>
      </c>
      <c r="AA50" t="s">
        <v>1250</v>
      </c>
      <c r="AB50" s="4">
        <f>R50</f>
        <v>15620413.200000001</v>
      </c>
    </row>
    <row r="51" spans="2:29" ht="17.25" x14ac:dyDescent="0.25">
      <c r="B51" s="25" t="s">
        <v>1254</v>
      </c>
      <c r="C51" s="25" t="s">
        <v>1255</v>
      </c>
      <c r="D51" s="25" t="s">
        <v>1256</v>
      </c>
      <c r="E51" s="25" t="s">
        <v>1257</v>
      </c>
      <c r="F51" s="25" t="s">
        <v>1258</v>
      </c>
      <c r="G51" s="25" t="s">
        <v>1259</v>
      </c>
      <c r="H51" s="25" t="s">
        <v>1260</v>
      </c>
      <c r="I51" s="25" t="s">
        <v>1261</v>
      </c>
      <c r="J51" s="25" t="s">
        <v>1261</v>
      </c>
      <c r="Q51" s="25" t="s">
        <v>1254</v>
      </c>
      <c r="R51" s="25" t="s">
        <v>1255</v>
      </c>
      <c r="S51" s="25" t="s">
        <v>1256</v>
      </c>
      <c r="T51" s="25" t="s">
        <v>1257</v>
      </c>
      <c r="U51" s="25" t="s">
        <v>1258</v>
      </c>
      <c r="V51" s="25" t="s">
        <v>1259</v>
      </c>
      <c r="W51" s="25" t="s">
        <v>1260</v>
      </c>
      <c r="X51" s="25" t="s">
        <v>1261</v>
      </c>
      <c r="Y51" s="25" t="s">
        <v>1261</v>
      </c>
    </row>
    <row r="52" spans="2:29" x14ac:dyDescent="0.25">
      <c r="L52" t="s">
        <v>1251</v>
      </c>
      <c r="M52" s="28">
        <f>I50</f>
        <v>64103530.99000001</v>
      </c>
      <c r="AA52" t="s">
        <v>1251</v>
      </c>
      <c r="AB52" s="28">
        <f>X50</f>
        <v>20303218.745000001</v>
      </c>
    </row>
    <row r="54" spans="2:29" x14ac:dyDescent="0.25">
      <c r="B54" s="9"/>
      <c r="C54" s="4"/>
      <c r="D54" s="28"/>
      <c r="E54" s="4"/>
      <c r="F54" s="22"/>
      <c r="G54" s="4"/>
      <c r="H54" s="4"/>
      <c r="I54" s="4"/>
      <c r="J54" s="4"/>
      <c r="L54" s="1" t="s">
        <v>1252</v>
      </c>
      <c r="M54" s="33">
        <f>M50*M40</f>
        <v>49926496.518795326</v>
      </c>
      <c r="N54" s="34">
        <f>M54/M52</f>
        <v>0.77884159807957742</v>
      </c>
      <c r="Q54" s="9"/>
      <c r="R54" s="4"/>
      <c r="S54" s="28"/>
      <c r="T54" s="4"/>
      <c r="U54" s="22"/>
      <c r="V54" s="4"/>
      <c r="W54" s="4"/>
      <c r="X54" s="4"/>
      <c r="Y54" s="4"/>
      <c r="AA54" s="1" t="s">
        <v>1252</v>
      </c>
      <c r="AB54" s="33">
        <f>AB50*AB40</f>
        <v>10596162.090209996</v>
      </c>
      <c r="AC54" s="34">
        <f>AB54/AB52</f>
        <v>0.52189567690194316</v>
      </c>
    </row>
    <row r="55" spans="2:29" x14ac:dyDescent="0.25">
      <c r="B55" s="9"/>
      <c r="C55" s="4"/>
      <c r="D55" s="28"/>
      <c r="E55" s="4"/>
      <c r="F55" s="22"/>
      <c r="G55" s="4"/>
      <c r="H55" s="4"/>
      <c r="I55" s="4"/>
      <c r="J55" s="4"/>
      <c r="N55" s="32"/>
      <c r="Q55" s="9"/>
      <c r="R55" s="4"/>
      <c r="S55" s="28"/>
      <c r="T55" s="4"/>
      <c r="U55" s="22"/>
      <c r="V55" s="4"/>
      <c r="W55" s="4"/>
      <c r="X55" s="4"/>
      <c r="Y55" s="4"/>
      <c r="AC55" s="32"/>
    </row>
    <row r="56" spans="2:29" x14ac:dyDescent="0.25">
      <c r="B56" s="9"/>
      <c r="C56" s="4"/>
      <c r="D56" s="28"/>
      <c r="E56" s="4"/>
      <c r="F56" s="22"/>
      <c r="G56" s="4"/>
      <c r="H56" s="4"/>
      <c r="I56" s="4"/>
      <c r="J56" s="4"/>
      <c r="L56" s="1" t="s">
        <v>1262</v>
      </c>
      <c r="M56" s="33">
        <f>M52-M54</f>
        <v>14177034.471204683</v>
      </c>
      <c r="N56" s="34">
        <f>M56/M52</f>
        <v>0.22115840192042252</v>
      </c>
      <c r="Q56" s="9"/>
      <c r="R56" s="4"/>
      <c r="S56" s="28"/>
      <c r="T56" s="4"/>
      <c r="U56" s="22"/>
      <c r="V56" s="4"/>
      <c r="W56" s="4"/>
      <c r="X56" s="4"/>
      <c r="Y56" s="4"/>
      <c r="AA56" s="1" t="s">
        <v>1262</v>
      </c>
      <c r="AB56" s="33">
        <f>AB52-AB54</f>
        <v>9707056.6547900047</v>
      </c>
      <c r="AC56" s="34">
        <f>AB56/AB52</f>
        <v>0.47810432309805684</v>
      </c>
    </row>
    <row r="60" spans="2:29" x14ac:dyDescent="0.25">
      <c r="L60" s="302" t="s">
        <v>1309</v>
      </c>
      <c r="M60" s="302"/>
      <c r="N60" s="302"/>
      <c r="AA60" s="303"/>
      <c r="AB60" s="303"/>
      <c r="AC60" s="303"/>
    </row>
    <row r="62" spans="2:29" x14ac:dyDescent="0.25">
      <c r="L62" s="27" t="s">
        <v>1251</v>
      </c>
      <c r="M62" s="28">
        <f>M26+M52</f>
        <v>104996211.89000002</v>
      </c>
      <c r="AA62" s="27" t="s">
        <v>1251</v>
      </c>
      <c r="AB62" s="28">
        <f>AB26+AB52</f>
        <v>20303218.745000001</v>
      </c>
    </row>
    <row r="63" spans="2:29" x14ac:dyDescent="0.25">
      <c r="L63" s="27"/>
      <c r="AA63" s="27"/>
    </row>
    <row r="64" spans="2:29" x14ac:dyDescent="0.25">
      <c r="L64" s="43" t="s">
        <v>1252</v>
      </c>
      <c r="M64" s="28">
        <f>M28+M54</f>
        <v>70895791.487683266</v>
      </c>
      <c r="N64" s="44">
        <f>M64/M62</f>
        <v>0.67522237432677779</v>
      </c>
      <c r="AA64" s="43" t="s">
        <v>1252</v>
      </c>
      <c r="AB64" s="28">
        <f>AB28+AB54</f>
        <v>10596162.090209996</v>
      </c>
      <c r="AC64" s="44">
        <f>AB64/AB62</f>
        <v>0.52189567690194316</v>
      </c>
    </row>
    <row r="65" spans="12:30" x14ac:dyDescent="0.25">
      <c r="L65" s="27"/>
      <c r="N65" s="45"/>
      <c r="AA65" s="27"/>
      <c r="AC65" s="45"/>
    </row>
    <row r="66" spans="12:30" x14ac:dyDescent="0.25">
      <c r="L66" s="46" t="s">
        <v>1262</v>
      </c>
      <c r="M66" s="28">
        <f>M30+M56</f>
        <v>34100420.402316734</v>
      </c>
      <c r="N66" s="47">
        <f>M66/M62</f>
        <v>0.3247776256732221</v>
      </c>
      <c r="AA66" s="46" t="s">
        <v>1262</v>
      </c>
      <c r="AB66" s="28">
        <f>AB30+AB56</f>
        <v>9707056.6547900047</v>
      </c>
      <c r="AC66" s="47">
        <f>AB66/AB62</f>
        <v>0.47810432309805684</v>
      </c>
    </row>
    <row r="68" spans="12:30" x14ac:dyDescent="0.25">
      <c r="L68" t="s">
        <v>1310</v>
      </c>
      <c r="M68" s="4">
        <f>M24+M50</f>
        <v>95633620</v>
      </c>
      <c r="AA68" t="s">
        <v>1310</v>
      </c>
      <c r="AB68" s="4">
        <f>AB24+AB50</f>
        <v>15620413.200000001</v>
      </c>
    </row>
    <row r="69" spans="12:30" x14ac:dyDescent="0.25">
      <c r="M69" s="48">
        <f>M64/M68</f>
        <v>0.74132707187789471</v>
      </c>
      <c r="AB69" s="48">
        <f>AB64/AB68</f>
        <v>0.67835350797314342</v>
      </c>
    </row>
    <row r="71" spans="12:30" x14ac:dyDescent="0.25">
      <c r="L71" s="30" t="s">
        <v>1311</v>
      </c>
      <c r="M71" s="9">
        <f>R104</f>
        <v>60185869.729831748</v>
      </c>
      <c r="N71" t="s">
        <v>1312</v>
      </c>
      <c r="AA71" s="30" t="s">
        <v>1313</v>
      </c>
      <c r="AB71" s="9">
        <f>R106</f>
        <v>26496529.729831755</v>
      </c>
      <c r="AC71" t="s">
        <v>1312</v>
      </c>
    </row>
    <row r="73" spans="12:30" x14ac:dyDescent="0.25">
      <c r="L73" s="49" t="s">
        <v>1252</v>
      </c>
      <c r="M73" s="33">
        <f>M69*M71</f>
        <v>44617414.57524059</v>
      </c>
      <c r="N73" s="50">
        <f>M73/M62</f>
        <v>0.42494308863241964</v>
      </c>
      <c r="P73" s="1" t="s">
        <v>1314</v>
      </c>
      <c r="AA73" s="49" t="s">
        <v>1252</v>
      </c>
      <c r="AB73" s="33">
        <f>(AB69/2)*AB71</f>
        <v>8987006.945673028</v>
      </c>
      <c r="AC73" s="50">
        <f>AB73/AB62</f>
        <v>0.44263951733693579</v>
      </c>
      <c r="AD73" s="1" t="s">
        <v>1315</v>
      </c>
    </row>
    <row r="74" spans="12:30" x14ac:dyDescent="0.25">
      <c r="M74" s="1"/>
      <c r="AB74" s="1"/>
    </row>
    <row r="75" spans="12:30" x14ac:dyDescent="0.25">
      <c r="L75" s="49" t="s">
        <v>1262</v>
      </c>
      <c r="M75" s="33">
        <f>M62-M73</f>
        <v>60378797.314759426</v>
      </c>
      <c r="N75" s="50">
        <f>M75/M62</f>
        <v>0.5750569113675803</v>
      </c>
      <c r="AA75" s="49" t="s">
        <v>1262</v>
      </c>
      <c r="AB75" s="33">
        <f>AB62-AB73</f>
        <v>11316211.799326973</v>
      </c>
      <c r="AC75" s="50">
        <f>AB75/AB62</f>
        <v>0.55736048266306415</v>
      </c>
    </row>
    <row r="78" spans="12:30" x14ac:dyDescent="0.25">
      <c r="X78" s="301" t="s">
        <v>1316</v>
      </c>
      <c r="Y78" s="301"/>
      <c r="Z78" s="301"/>
      <c r="AA78" s="301"/>
      <c r="AB78" s="301"/>
      <c r="AC78" s="301"/>
    </row>
    <row r="79" spans="12:30" x14ac:dyDescent="0.25">
      <c r="AA79" s="3"/>
      <c r="AB79" s="3"/>
      <c r="AC79" s="3" t="s">
        <v>1126</v>
      </c>
    </row>
    <row r="80" spans="12:30" ht="17.25" x14ac:dyDescent="0.4">
      <c r="L80" s="30"/>
      <c r="P80" s="26"/>
      <c r="T80" s="51" t="s">
        <v>1215</v>
      </c>
      <c r="V80" s="35" t="s">
        <v>1317</v>
      </c>
      <c r="X80" s="51" t="s">
        <v>1284</v>
      </c>
      <c r="Y80" s="51" t="s">
        <v>1318</v>
      </c>
      <c r="Z80" s="51"/>
      <c r="AA80" s="52" t="s">
        <v>1319</v>
      </c>
      <c r="AB80" s="3"/>
      <c r="AC80" s="53" t="s">
        <v>1320</v>
      </c>
    </row>
    <row r="81" spans="12:36" x14ac:dyDescent="0.25">
      <c r="L81" s="30" t="s">
        <v>1321</v>
      </c>
      <c r="M81" t="s">
        <v>1322</v>
      </c>
      <c r="N81" t="s">
        <v>1323</v>
      </c>
      <c r="P81" s="54">
        <f>+R81/5280</f>
        <v>6148.69</v>
      </c>
      <c r="Q81" t="s">
        <v>1324</v>
      </c>
      <c r="R81" s="4">
        <v>32465083.199999999</v>
      </c>
      <c r="S81" t="s">
        <v>1325</v>
      </c>
      <c r="T81" s="4">
        <v>210650.5</v>
      </c>
      <c r="U81" s="24" t="s">
        <v>1326</v>
      </c>
      <c r="V81" s="4">
        <f>R81/T81</f>
        <v>154.11823470630262</v>
      </c>
      <c r="W81" t="s">
        <v>1325</v>
      </c>
      <c r="X81" s="55">
        <v>4</v>
      </c>
      <c r="Y81" s="56">
        <v>2192994</v>
      </c>
      <c r="AA81" s="56">
        <v>629335</v>
      </c>
      <c r="AB81" s="83"/>
      <c r="AC81" s="3">
        <f>Y81-AA81</f>
        <v>1563659</v>
      </c>
    </row>
    <row r="82" spans="12:36" x14ac:dyDescent="0.25">
      <c r="L82" s="30"/>
      <c r="P82" s="26"/>
      <c r="U82" s="24"/>
      <c r="V82" s="4"/>
      <c r="X82" s="57" t="s">
        <v>1300</v>
      </c>
      <c r="Y82" s="56">
        <v>10458849</v>
      </c>
      <c r="AA82" s="56">
        <v>4193032</v>
      </c>
      <c r="AB82" s="83"/>
      <c r="AC82" s="3">
        <f t="shared" ref="AC82:AC83" si="21">Y82-AA82</f>
        <v>6265817</v>
      </c>
    </row>
    <row r="83" spans="12:36" ht="18.75" x14ac:dyDescent="0.4">
      <c r="L83" s="30" t="s">
        <v>1327</v>
      </c>
      <c r="M83" s="58" t="s">
        <v>1328</v>
      </c>
      <c r="N83" t="s">
        <v>1329</v>
      </c>
      <c r="P83" s="59">
        <f>R83/5280</f>
        <v>1161.3295188756661</v>
      </c>
      <c r="Q83" t="s">
        <v>1324</v>
      </c>
      <c r="R83" s="4">
        <f>AB68*AB84</f>
        <v>6131819.8596635163</v>
      </c>
      <c r="S83" t="s">
        <v>1325</v>
      </c>
      <c r="T83" s="4">
        <v>85609.5</v>
      </c>
      <c r="U83" s="24" t="s">
        <v>1330</v>
      </c>
      <c r="V83" s="4">
        <f>R83/T83</f>
        <v>71.625460488187827</v>
      </c>
      <c r="W83" t="s">
        <v>1325</v>
      </c>
      <c r="X83" s="57" t="s">
        <v>1299</v>
      </c>
      <c r="Y83" s="60">
        <v>586599</v>
      </c>
      <c r="AA83" s="60">
        <v>374406</v>
      </c>
      <c r="AB83" s="83"/>
      <c r="AC83" s="53">
        <f t="shared" si="21"/>
        <v>212193</v>
      </c>
    </row>
    <row r="84" spans="12:36" x14ac:dyDescent="0.25">
      <c r="L84" s="30"/>
      <c r="P84" s="26"/>
      <c r="Y84" s="4">
        <f>SUM(Y81:Y83)</f>
        <v>13238442</v>
      </c>
      <c r="AA84" s="4">
        <f>SUM(AA81:AA83)</f>
        <v>5196773</v>
      </c>
      <c r="AB84" s="61">
        <f>AA84/Y84</f>
        <v>0.39255170661321021</v>
      </c>
      <c r="AC84" s="3">
        <f>SUM(AC81:AC83)</f>
        <v>8041669</v>
      </c>
      <c r="AD84" s="61">
        <f>AC84/Y84</f>
        <v>0.60744829338678974</v>
      </c>
    </row>
    <row r="85" spans="12:36" ht="18" x14ac:dyDescent="0.35">
      <c r="L85" s="30" t="s">
        <v>1331</v>
      </c>
      <c r="M85" t="s">
        <v>1332</v>
      </c>
      <c r="N85" t="s">
        <v>1333</v>
      </c>
      <c r="P85" s="59">
        <f>R85/5280</f>
        <v>1797.0820720334248</v>
      </c>
      <c r="Q85" t="s">
        <v>1334</v>
      </c>
      <c r="R85" s="4">
        <f>Y86*AD84</f>
        <v>9488593.340336483</v>
      </c>
      <c r="S85" t="s">
        <v>1325</v>
      </c>
      <c r="AA85" s="3"/>
      <c r="AB85" s="3"/>
      <c r="AC85" s="3"/>
    </row>
    <row r="86" spans="12:36" x14ac:dyDescent="0.25">
      <c r="L86" s="30"/>
      <c r="N86" s="58"/>
      <c r="P86" s="26"/>
      <c r="X86" s="30" t="s">
        <v>1335</v>
      </c>
      <c r="Y86" s="4">
        <f>AB68</f>
        <v>15620413.200000001</v>
      </c>
      <c r="AC86" s="3"/>
    </row>
    <row r="87" spans="12:36" ht="18" x14ac:dyDescent="0.35">
      <c r="L87" s="30" t="s">
        <v>1336</v>
      </c>
      <c r="M87" t="s">
        <v>1337</v>
      </c>
      <c r="N87" t="s">
        <v>1338</v>
      </c>
      <c r="P87" s="26">
        <f>P83+P85</f>
        <v>2958.4115909090906</v>
      </c>
      <c r="Q87" t="s">
        <v>1334</v>
      </c>
    </row>
    <row r="88" spans="12:36" x14ac:dyDescent="0.25">
      <c r="AA88" s="3"/>
      <c r="AB88" s="3"/>
      <c r="AC88" s="3"/>
    </row>
    <row r="89" spans="12:36" ht="18" x14ac:dyDescent="0.35">
      <c r="L89" s="30" t="s">
        <v>1339</v>
      </c>
      <c r="M89" t="s">
        <v>1340</v>
      </c>
      <c r="N89" t="s">
        <v>1341</v>
      </c>
      <c r="P89" s="62">
        <f>P81+P83</f>
        <v>7310.0195188756661</v>
      </c>
      <c r="Q89" t="s">
        <v>1324</v>
      </c>
      <c r="AA89" s="3"/>
      <c r="AB89" s="3"/>
      <c r="AC89" s="3"/>
    </row>
    <row r="90" spans="12:36" x14ac:dyDescent="0.25">
      <c r="L90" s="30"/>
      <c r="P90" s="26"/>
      <c r="AA90" s="3"/>
      <c r="AB90" s="3"/>
      <c r="AC90" s="3"/>
    </row>
    <row r="91" spans="12:36" x14ac:dyDescent="0.25">
      <c r="L91" s="30" t="s">
        <v>1342</v>
      </c>
      <c r="M91" t="s">
        <v>1343</v>
      </c>
      <c r="N91" t="s">
        <v>1249</v>
      </c>
      <c r="P91" s="26">
        <f>P89</f>
        <v>7310.0195188756661</v>
      </c>
      <c r="Q91" t="s">
        <v>1324</v>
      </c>
      <c r="AA91" s="3"/>
      <c r="AB91" s="3"/>
      <c r="AC91" s="3"/>
    </row>
    <row r="92" spans="12:36" x14ac:dyDescent="0.25">
      <c r="AA92" s="3"/>
      <c r="AB92" s="3"/>
      <c r="AC92" s="3"/>
      <c r="AJ92" t="s">
        <v>1344</v>
      </c>
    </row>
    <row r="93" spans="12:36" x14ac:dyDescent="0.25">
      <c r="L93" t="s">
        <v>1345</v>
      </c>
      <c r="AA93" s="3" t="s">
        <v>1344</v>
      </c>
      <c r="AB93" s="3"/>
      <c r="AC93" s="3"/>
    </row>
    <row r="94" spans="12:36" x14ac:dyDescent="0.25">
      <c r="AA94" s="3"/>
      <c r="AB94" s="3"/>
      <c r="AC94" s="3"/>
    </row>
    <row r="95" spans="12:36" x14ac:dyDescent="0.25">
      <c r="L95" t="s">
        <v>1346</v>
      </c>
      <c r="M95" t="s">
        <v>1347</v>
      </c>
      <c r="N95" t="s">
        <v>1348</v>
      </c>
      <c r="P95" s="26">
        <f>P83</f>
        <v>1161.3295188756661</v>
      </c>
      <c r="Q95" t="s">
        <v>1324</v>
      </c>
      <c r="AA95" s="3"/>
      <c r="AB95" s="3"/>
      <c r="AC95" s="3"/>
    </row>
    <row r="97" spans="12:23" ht="18" x14ac:dyDescent="0.35">
      <c r="L97" t="s">
        <v>1349</v>
      </c>
      <c r="M97" t="s">
        <v>1350</v>
      </c>
      <c r="N97" t="s">
        <v>1351</v>
      </c>
      <c r="P97" s="37">
        <f>P85</f>
        <v>1797.0820720334248</v>
      </c>
      <c r="Q97" t="s">
        <v>1324</v>
      </c>
    </row>
    <row r="98" spans="12:23" x14ac:dyDescent="0.25">
      <c r="P98" s="26"/>
    </row>
    <row r="99" spans="12:23" ht="18" x14ac:dyDescent="0.35">
      <c r="L99" t="s">
        <v>1352</v>
      </c>
      <c r="M99" t="s">
        <v>1353</v>
      </c>
      <c r="P99" s="26">
        <f>P81-P97</f>
        <v>4351.6079279665746</v>
      </c>
      <c r="Q99" t="s">
        <v>1324</v>
      </c>
    </row>
    <row r="101" spans="12:23" x14ac:dyDescent="0.25">
      <c r="P101" s="26"/>
    </row>
    <row r="102" spans="12:23" x14ac:dyDescent="0.25">
      <c r="L102" s="1" t="s">
        <v>1354</v>
      </c>
      <c r="P102" s="26"/>
    </row>
    <row r="103" spans="12:23" x14ac:dyDescent="0.25">
      <c r="P103" s="26"/>
    </row>
    <row r="104" spans="12:23" ht="18" x14ac:dyDescent="0.35">
      <c r="L104" s="30" t="s">
        <v>1355</v>
      </c>
      <c r="M104" t="s">
        <v>1356</v>
      </c>
      <c r="N104" t="s">
        <v>1357</v>
      </c>
      <c r="P104" s="26">
        <f>P81+P99+(0.5*P97)</f>
        <v>11398.838963983286</v>
      </c>
      <c r="Q104" t="s">
        <v>1324</v>
      </c>
      <c r="R104" s="9">
        <f>P104*5280</f>
        <v>60185869.729831748</v>
      </c>
      <c r="S104" t="s">
        <v>1325</v>
      </c>
    </row>
    <row r="106" spans="12:23" ht="18" x14ac:dyDescent="0.35">
      <c r="L106" s="30" t="s">
        <v>1358</v>
      </c>
      <c r="M106" t="s">
        <v>1359</v>
      </c>
      <c r="N106" t="s">
        <v>1360</v>
      </c>
      <c r="P106" s="22">
        <f>P87+P95+0.5*P97</f>
        <v>5018.2821458014687</v>
      </c>
      <c r="Q106" t="s">
        <v>1324</v>
      </c>
      <c r="R106" s="9">
        <f>P106*5280</f>
        <v>26496529.729831755</v>
      </c>
      <c r="S106" t="s">
        <v>1325</v>
      </c>
    </row>
    <row r="107" spans="12:23" x14ac:dyDescent="0.25">
      <c r="R107" s="22"/>
    </row>
    <row r="110" spans="12:23" x14ac:dyDescent="0.25">
      <c r="R110" t="s">
        <v>1344</v>
      </c>
      <c r="W110" s="63"/>
    </row>
  </sheetData>
  <mergeCells count="6">
    <mergeCell ref="X78:AC78"/>
    <mergeCell ref="L10:M10"/>
    <mergeCell ref="L36:M36"/>
    <mergeCell ref="AA36:AB36"/>
    <mergeCell ref="L60:N60"/>
    <mergeCell ref="AA60:AC60"/>
  </mergeCells>
  <pageMargins left="0.7" right="0.7" top="0.75" bottom="0.75" header="0.3" footer="0.3"/>
  <customProperties>
    <customPr name="EpmWorksheetKeyString_GUID" r:id="rId1"/>
  </customPropertie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74FA-1C92-4014-BE5E-BB950B9157E1}">
  <sheetPr>
    <tabColor theme="7" tint="0.79998168889431442"/>
  </sheetPr>
  <dimension ref="A1:O56"/>
  <sheetViews>
    <sheetView workbookViewId="0">
      <selection activeCell="J11" sqref="J11"/>
    </sheetView>
    <sheetView workbookViewId="1"/>
  </sheetViews>
  <sheetFormatPr defaultRowHeight="15" x14ac:dyDescent="0.25"/>
  <cols>
    <col min="3" max="3" width="11.5703125" bestFit="1" customWidth="1"/>
    <col min="5" max="6" width="10.5703125" bestFit="1" customWidth="1"/>
    <col min="7" max="7" width="15" customWidth="1"/>
    <col min="8" max="8" width="19" bestFit="1" customWidth="1"/>
    <col min="9" max="9" width="12.5703125" bestFit="1" customWidth="1"/>
    <col min="10" max="10" width="16.85546875" customWidth="1"/>
    <col min="11" max="11" width="1.7109375" customWidth="1"/>
    <col min="12" max="12" width="22.42578125" bestFit="1" customWidth="1"/>
    <col min="13" max="13" width="13.7109375" bestFit="1" customWidth="1"/>
  </cols>
  <sheetData>
    <row r="1" spans="1:14" x14ac:dyDescent="0.25">
      <c r="A1" s="1" t="s">
        <v>1279</v>
      </c>
      <c r="F1" t="s">
        <v>1227</v>
      </c>
      <c r="H1" t="s">
        <v>1280</v>
      </c>
    </row>
    <row r="2" spans="1:14" ht="15.75" thickBot="1" x14ac:dyDescent="0.3">
      <c r="H2" t="s">
        <v>1229</v>
      </c>
      <c r="N2" t="s">
        <v>1230</v>
      </c>
    </row>
    <row r="3" spans="1:14" x14ac:dyDescent="0.25">
      <c r="A3" s="153"/>
      <c r="B3" s="154"/>
      <c r="C3" s="154" t="s">
        <v>1361</v>
      </c>
      <c r="D3" s="155" t="s">
        <v>1362</v>
      </c>
    </row>
    <row r="4" spans="1:14" x14ac:dyDescent="0.25">
      <c r="A4" s="156" t="s">
        <v>1365</v>
      </c>
      <c r="B4" s="1"/>
      <c r="C4" s="32">
        <f>+N54</f>
        <v>0.1486159798146594</v>
      </c>
      <c r="D4" s="157">
        <f>1-C4</f>
        <v>0.85138402018534065</v>
      </c>
    </row>
    <row r="5" spans="1:14" ht="15.75" thickBot="1" x14ac:dyDescent="0.3">
      <c r="A5" s="158" t="s">
        <v>1366</v>
      </c>
      <c r="B5" s="159"/>
      <c r="C5" s="160">
        <f>+N28</f>
        <v>0.46912419136553679</v>
      </c>
      <c r="D5" s="161">
        <f>1-C5</f>
        <v>0.53087580863446315</v>
      </c>
    </row>
    <row r="7" spans="1:14" x14ac:dyDescent="0.25">
      <c r="A7" s="1" t="s">
        <v>1281</v>
      </c>
      <c r="B7" s="1"/>
      <c r="C7" s="1"/>
      <c r="D7" s="25" t="s">
        <v>1231</v>
      </c>
    </row>
    <row r="8" spans="1:14" x14ac:dyDescent="0.25">
      <c r="A8" s="25" t="s">
        <v>1282</v>
      </c>
      <c r="B8" s="25" t="s">
        <v>1283</v>
      </c>
      <c r="C8" s="25"/>
      <c r="D8" s="25" t="s">
        <v>1232</v>
      </c>
      <c r="E8" s="25"/>
      <c r="F8" s="25"/>
      <c r="G8" s="25"/>
      <c r="H8" s="25"/>
      <c r="I8" s="25"/>
      <c r="J8" s="25"/>
    </row>
    <row r="9" spans="1:14" x14ac:dyDescent="0.25">
      <c r="A9" s="25" t="s">
        <v>1284</v>
      </c>
      <c r="B9" s="25" t="s">
        <v>1285</v>
      </c>
      <c r="C9" s="25" t="s">
        <v>1233</v>
      </c>
      <c r="D9" s="25" t="s">
        <v>1234</v>
      </c>
      <c r="E9" s="25"/>
      <c r="F9" s="25"/>
      <c r="G9" s="25"/>
      <c r="H9" s="25"/>
      <c r="I9" s="25"/>
      <c r="J9" s="25"/>
    </row>
    <row r="10" spans="1:14" ht="17.25" x14ac:dyDescent="0.25">
      <c r="A10" s="25"/>
      <c r="B10" s="36" t="s">
        <v>1236</v>
      </c>
      <c r="C10" s="36" t="s">
        <v>1235</v>
      </c>
      <c r="D10" s="36" t="s">
        <v>1237</v>
      </c>
      <c r="E10" s="36" t="s">
        <v>1268</v>
      </c>
      <c r="F10" s="36" t="s">
        <v>1239</v>
      </c>
      <c r="G10" s="36" t="s">
        <v>1240</v>
      </c>
      <c r="H10" s="36" t="s">
        <v>1269</v>
      </c>
      <c r="I10" s="36" t="s">
        <v>1242</v>
      </c>
      <c r="J10" s="36" t="s">
        <v>1243</v>
      </c>
      <c r="L10" s="302" t="s">
        <v>1244</v>
      </c>
      <c r="M10" s="302"/>
    </row>
    <row r="12" spans="1:14" x14ac:dyDescent="0.25">
      <c r="A12" s="30" t="s">
        <v>1286</v>
      </c>
      <c r="B12" s="38">
        <v>105.55</v>
      </c>
      <c r="C12" s="4">
        <v>23895808.660000004</v>
      </c>
      <c r="D12">
        <v>2.39</v>
      </c>
      <c r="E12" s="4">
        <f>IF(C12&gt;0,B12^2,0)</f>
        <v>11140.8025</v>
      </c>
      <c r="F12" s="22">
        <f>IF(C12&gt;0,B12*D12,0)</f>
        <v>252.2645</v>
      </c>
      <c r="G12" s="4">
        <f>IF(C12&gt;0,C12*B12,0)</f>
        <v>2522202604.0630002</v>
      </c>
      <c r="H12" s="4">
        <f>C12*E12</f>
        <v>266218484858.8497</v>
      </c>
      <c r="I12" s="4">
        <f>IF(C12&gt;0,C12*D12,0)</f>
        <v>57110982.697400011</v>
      </c>
      <c r="J12" s="4">
        <f>C12*F12</f>
        <v>6028064223.7105713</v>
      </c>
      <c r="L12" s="1" t="s">
        <v>1245</v>
      </c>
      <c r="M12" s="29">
        <f>((C24*J24)-(G24*I24))/((C24*H24)-G24^2)</f>
        <v>5.8229042098095034E-3</v>
      </c>
    </row>
    <row r="13" spans="1:14" x14ac:dyDescent="0.25">
      <c r="A13" s="30" t="s">
        <v>1287</v>
      </c>
      <c r="B13" s="38">
        <v>211.6</v>
      </c>
      <c r="C13" s="4">
        <v>56277</v>
      </c>
      <c r="D13">
        <v>3.18</v>
      </c>
      <c r="E13" s="4">
        <f t="shared" ref="E13:E22" si="0">IF(C13&gt;0,B13^2,0)</f>
        <v>44774.559999999998</v>
      </c>
      <c r="F13" s="22">
        <f t="shared" ref="F13:F22" si="1">IF(C13&gt;0,B13*D13,0)</f>
        <v>672.88800000000003</v>
      </c>
      <c r="G13" s="4">
        <f t="shared" ref="G13:G22" si="2">IF(C13&gt;0,C13*B13,0)</f>
        <v>11908213.199999999</v>
      </c>
      <c r="H13" s="4">
        <f t="shared" ref="H13:H22" si="3">C13*E13</f>
        <v>2519777913.1199999</v>
      </c>
      <c r="I13" s="4">
        <f t="shared" ref="I13:I22" si="4">IF(C13&gt;0,C13*D13,0)</f>
        <v>178960.86000000002</v>
      </c>
      <c r="J13" s="4">
        <f t="shared" ref="J13:J22" si="5">C13*F13</f>
        <v>37868117.976000004</v>
      </c>
      <c r="L13" s="1"/>
      <c r="M13" s="29"/>
    </row>
    <row r="14" spans="1:14" x14ac:dyDescent="0.25">
      <c r="A14" s="30" t="s">
        <v>1288</v>
      </c>
      <c r="B14">
        <v>316.64999999999998</v>
      </c>
      <c r="C14" s="4">
        <v>2991951.28</v>
      </c>
      <c r="D14" s="38">
        <v>6.1</v>
      </c>
      <c r="E14" s="4">
        <f t="shared" si="0"/>
        <v>100267.22249999999</v>
      </c>
      <c r="F14" s="22">
        <f t="shared" si="1"/>
        <v>1931.5649999999998</v>
      </c>
      <c r="G14" s="4">
        <f t="shared" si="2"/>
        <v>947401372.81199992</v>
      </c>
      <c r="H14" s="4">
        <f t="shared" si="3"/>
        <v>299994644700.91974</v>
      </c>
      <c r="I14" s="4">
        <f t="shared" si="4"/>
        <v>18250902.807999998</v>
      </c>
      <c r="J14" s="4">
        <f t="shared" si="5"/>
        <v>5779148374.1531992</v>
      </c>
      <c r="L14" s="1" t="s">
        <v>1247</v>
      </c>
      <c r="M14" s="29">
        <f>(I24/C24)-M12*(G24/C24)</f>
        <v>2.2824721248249364</v>
      </c>
    </row>
    <row r="15" spans="1:14" x14ac:dyDescent="0.25">
      <c r="A15" s="30" t="s">
        <v>1289</v>
      </c>
      <c r="B15" s="38">
        <v>634.79999999999995</v>
      </c>
      <c r="C15" s="4">
        <v>2288897</v>
      </c>
      <c r="D15">
        <v>9.5399999999999991</v>
      </c>
      <c r="E15" s="4">
        <f t="shared" si="0"/>
        <v>402971.03999999992</v>
      </c>
      <c r="F15" s="22">
        <f t="shared" si="1"/>
        <v>6055.9919999999993</v>
      </c>
      <c r="G15" s="4">
        <f t="shared" si="2"/>
        <v>1452991815.5999999</v>
      </c>
      <c r="H15" s="4">
        <f t="shared" si="3"/>
        <v>922359204542.87976</v>
      </c>
      <c r="I15" s="4">
        <f t="shared" si="4"/>
        <v>21836077.379999999</v>
      </c>
      <c r="J15" s="4">
        <f t="shared" si="5"/>
        <v>13861541920.823997</v>
      </c>
      <c r="M15" s="31"/>
    </row>
    <row r="16" spans="1:14" x14ac:dyDescent="0.25">
      <c r="A16" s="30" t="s">
        <v>1290</v>
      </c>
      <c r="B16" s="38">
        <v>3000</v>
      </c>
      <c r="C16" s="4">
        <v>3142131.31</v>
      </c>
      <c r="D16">
        <v>19.14</v>
      </c>
      <c r="E16" s="4">
        <f>IF(C16&gt;0,B16^2,0)</f>
        <v>9000000</v>
      </c>
      <c r="F16" s="22">
        <f t="shared" si="1"/>
        <v>57420</v>
      </c>
      <c r="G16" s="4">
        <f>IF(C16&gt;0,C16*B16,0)</f>
        <v>9426393930</v>
      </c>
      <c r="H16" s="4">
        <f t="shared" si="3"/>
        <v>28279181790000</v>
      </c>
      <c r="I16" s="4">
        <f t="shared" si="4"/>
        <v>60140393.273400001</v>
      </c>
      <c r="J16" s="4">
        <f>C16*F16</f>
        <v>180421179820.20001</v>
      </c>
      <c r="L16" t="s">
        <v>1248</v>
      </c>
      <c r="M16" s="31"/>
    </row>
    <row r="17" spans="1:15" x14ac:dyDescent="0.25">
      <c r="A17" s="39"/>
      <c r="B17" s="39"/>
      <c r="C17" s="4"/>
      <c r="D17" s="38"/>
      <c r="E17" s="4">
        <f t="shared" si="0"/>
        <v>0</v>
      </c>
      <c r="F17" s="22">
        <f t="shared" si="1"/>
        <v>0</v>
      </c>
      <c r="G17" s="4">
        <f t="shared" si="2"/>
        <v>0</v>
      </c>
      <c r="H17" s="4">
        <f t="shared" si="3"/>
        <v>0</v>
      </c>
      <c r="I17" s="4">
        <f t="shared" si="4"/>
        <v>0</v>
      </c>
      <c r="J17" s="4">
        <f t="shared" si="5"/>
        <v>0</v>
      </c>
      <c r="L17" s="30" t="s">
        <v>1249</v>
      </c>
      <c r="M17" s="6">
        <f>COUNTIF(C12:C22,"&gt;0")</f>
        <v>5</v>
      </c>
    </row>
    <row r="18" spans="1:15" x14ac:dyDescent="0.25">
      <c r="A18" s="39"/>
      <c r="B18" s="39"/>
      <c r="C18" s="4"/>
      <c r="D18" s="38"/>
      <c r="E18" s="4">
        <f t="shared" si="0"/>
        <v>0</v>
      </c>
      <c r="F18" s="22">
        <f t="shared" si="1"/>
        <v>0</v>
      </c>
      <c r="G18" s="4">
        <f t="shared" si="2"/>
        <v>0</v>
      </c>
      <c r="H18" s="4">
        <f t="shared" si="3"/>
        <v>0</v>
      </c>
      <c r="I18" s="4">
        <f t="shared" si="4"/>
        <v>0</v>
      </c>
      <c r="J18" s="4">
        <f t="shared" si="5"/>
        <v>0</v>
      </c>
      <c r="M18" s="31"/>
    </row>
    <row r="19" spans="1:15" x14ac:dyDescent="0.25">
      <c r="A19" s="39"/>
      <c r="B19" s="39"/>
      <c r="C19" s="4"/>
      <c r="D19" s="38"/>
      <c r="E19" s="4">
        <f t="shared" si="0"/>
        <v>0</v>
      </c>
      <c r="F19" s="22">
        <f t="shared" si="1"/>
        <v>0</v>
      </c>
      <c r="G19" s="4">
        <f t="shared" si="2"/>
        <v>0</v>
      </c>
      <c r="H19" s="4">
        <f t="shared" si="3"/>
        <v>0</v>
      </c>
      <c r="I19" s="4">
        <f t="shared" si="4"/>
        <v>0</v>
      </c>
      <c r="J19" s="4">
        <f t="shared" si="5"/>
        <v>0</v>
      </c>
      <c r="L19" t="s">
        <v>1245</v>
      </c>
      <c r="M19" s="31">
        <f>((M17*F24)-(B24*D24))/((M17*E24)-B24^2)</f>
        <v>5.3905831321843217E-3</v>
      </c>
    </row>
    <row r="20" spans="1:15" x14ac:dyDescent="0.25">
      <c r="A20" s="39"/>
      <c r="B20" s="39"/>
      <c r="C20" s="4"/>
      <c r="D20" s="38"/>
      <c r="E20" s="4">
        <f t="shared" si="0"/>
        <v>0</v>
      </c>
      <c r="F20" s="22">
        <f t="shared" si="1"/>
        <v>0</v>
      </c>
      <c r="G20" s="4">
        <f t="shared" si="2"/>
        <v>0</v>
      </c>
      <c r="H20" s="4">
        <f t="shared" si="3"/>
        <v>0</v>
      </c>
      <c r="I20" s="4">
        <f t="shared" si="4"/>
        <v>0</v>
      </c>
      <c r="J20" s="4">
        <f t="shared" si="5"/>
        <v>0</v>
      </c>
      <c r="M20" s="31"/>
    </row>
    <row r="21" spans="1:15" x14ac:dyDescent="0.25">
      <c r="A21" s="39"/>
      <c r="B21" s="39"/>
      <c r="C21" s="4"/>
      <c r="D21" s="38"/>
      <c r="E21" s="4">
        <f>IF(C21&gt;0,B21^2,0)</f>
        <v>0</v>
      </c>
      <c r="F21" s="22">
        <f t="shared" si="1"/>
        <v>0</v>
      </c>
      <c r="G21" s="4">
        <f>IF(C21&gt;0,C21*B21,0)</f>
        <v>0</v>
      </c>
      <c r="H21" s="4">
        <f t="shared" si="3"/>
        <v>0</v>
      </c>
      <c r="I21" s="4">
        <f>IF(C21&gt;0,C21*D21,0)</f>
        <v>0</v>
      </c>
      <c r="J21" s="4">
        <f t="shared" si="5"/>
        <v>0</v>
      </c>
      <c r="L21" t="s">
        <v>1247</v>
      </c>
      <c r="M21" s="31">
        <f>(D24/M17)-M19*B24/M17</f>
        <v>3.467951368391601</v>
      </c>
    </row>
    <row r="22" spans="1:15" x14ac:dyDescent="0.25">
      <c r="A22" s="39"/>
      <c r="B22" s="39"/>
      <c r="C22" s="4"/>
      <c r="D22" s="38"/>
      <c r="E22" s="4">
        <f t="shared" si="0"/>
        <v>0</v>
      </c>
      <c r="F22" s="22">
        <f t="shared" si="1"/>
        <v>0</v>
      </c>
      <c r="G22" s="4">
        <f t="shared" si="2"/>
        <v>0</v>
      </c>
      <c r="H22" s="4">
        <f t="shared" si="3"/>
        <v>0</v>
      </c>
      <c r="I22" s="4">
        <f t="shared" si="4"/>
        <v>0</v>
      </c>
      <c r="J22" s="4">
        <f t="shared" si="5"/>
        <v>0</v>
      </c>
    </row>
    <row r="24" spans="1:15" x14ac:dyDescent="0.25">
      <c r="B24" s="37">
        <f>SUMIFS(B12:B22,C12:C22,"&gt;0")</f>
        <v>4268.6000000000004</v>
      </c>
      <c r="C24" s="4">
        <f t="shared" ref="C24:J24" si="6">SUM(C12:C22)</f>
        <v>32375065.250000004</v>
      </c>
      <c r="D24" s="22">
        <f t="shared" si="6"/>
        <v>40.35</v>
      </c>
      <c r="E24" s="4">
        <f t="shared" si="6"/>
        <v>9559153.625</v>
      </c>
      <c r="F24" s="4">
        <f t="shared" si="6"/>
        <v>66332.709499999997</v>
      </c>
      <c r="G24" s="4">
        <f t="shared" si="6"/>
        <v>14360897935.674999</v>
      </c>
      <c r="H24" s="4">
        <f t="shared" si="6"/>
        <v>29770273902015.77</v>
      </c>
      <c r="I24" s="4">
        <f t="shared" si="6"/>
        <v>157517317.01880002</v>
      </c>
      <c r="J24" s="4">
        <f t="shared" si="6"/>
        <v>206127802456.86377</v>
      </c>
      <c r="L24" t="s">
        <v>1250</v>
      </c>
      <c r="M24" s="4">
        <f>C24</f>
        <v>32375065.250000004</v>
      </c>
    </row>
    <row r="25" spans="1:15" ht="17.25" x14ac:dyDescent="0.25">
      <c r="B25" s="25" t="s">
        <v>1254</v>
      </c>
      <c r="C25" s="25" t="s">
        <v>1255</v>
      </c>
      <c r="D25" s="25" t="s">
        <v>1256</v>
      </c>
      <c r="E25" s="25" t="s">
        <v>1257</v>
      </c>
      <c r="F25" s="25" t="s">
        <v>1258</v>
      </c>
      <c r="G25" s="25" t="s">
        <v>1259</v>
      </c>
      <c r="H25" s="25" t="s">
        <v>1260</v>
      </c>
      <c r="I25" s="25" t="s">
        <v>1261</v>
      </c>
      <c r="J25" s="25" t="s">
        <v>1261</v>
      </c>
    </row>
    <row r="26" spans="1:15" x14ac:dyDescent="0.25">
      <c r="L26" t="s">
        <v>1251</v>
      </c>
      <c r="M26" s="28">
        <f>I24</f>
        <v>157517317.01880002</v>
      </c>
    </row>
    <row r="28" spans="1:15" x14ac:dyDescent="0.25">
      <c r="B28" s="9"/>
      <c r="C28" s="4"/>
      <c r="D28" s="28"/>
      <c r="E28" s="4"/>
      <c r="F28" s="22"/>
      <c r="G28" s="4"/>
      <c r="H28" s="4"/>
      <c r="I28" s="4"/>
      <c r="J28" s="4"/>
      <c r="L28" s="1" t="s">
        <v>1252</v>
      </c>
      <c r="M28" s="33">
        <f>M24*M14</f>
        <v>73895183.972513467</v>
      </c>
      <c r="N28" s="163">
        <f>M28/M26</f>
        <v>0.46912419136553679</v>
      </c>
      <c r="O28" s="1" t="s">
        <v>1291</v>
      </c>
    </row>
    <row r="29" spans="1:15" x14ac:dyDescent="0.25">
      <c r="B29" s="9"/>
      <c r="C29" s="4"/>
      <c r="D29" s="28"/>
      <c r="E29" s="4"/>
      <c r="F29" s="22"/>
      <c r="G29" s="4"/>
      <c r="H29" s="4"/>
      <c r="I29" s="4"/>
      <c r="J29" s="4"/>
      <c r="N29" s="32"/>
    </row>
    <row r="30" spans="1:15" x14ac:dyDescent="0.25">
      <c r="B30" s="9"/>
      <c r="C30" s="4"/>
      <c r="D30" s="28"/>
      <c r="E30" s="4"/>
      <c r="F30" s="22"/>
      <c r="G30" s="4"/>
      <c r="H30" s="4"/>
      <c r="I30" s="4"/>
      <c r="J30" s="4"/>
      <c r="L30" s="1" t="s">
        <v>1262</v>
      </c>
      <c r="M30" s="33">
        <f>M26-M28</f>
        <v>83622133.046286553</v>
      </c>
      <c r="N30" s="163">
        <f>M30/M26</f>
        <v>0.53087580863446315</v>
      </c>
    </row>
    <row r="33" spans="1:13" x14ac:dyDescent="0.25">
      <c r="A33" s="1" t="s">
        <v>1292</v>
      </c>
      <c r="B33" s="1"/>
      <c r="C33" s="1"/>
      <c r="D33" s="25" t="s">
        <v>1231</v>
      </c>
    </row>
    <row r="34" spans="1:13" x14ac:dyDescent="0.25">
      <c r="A34" s="25" t="s">
        <v>1282</v>
      </c>
      <c r="B34" s="25" t="s">
        <v>1283</v>
      </c>
      <c r="C34" s="25"/>
      <c r="D34" s="25" t="s">
        <v>1232</v>
      </c>
    </row>
    <row r="35" spans="1:13" x14ac:dyDescent="0.25">
      <c r="A35" s="25" t="s">
        <v>1284</v>
      </c>
      <c r="B35" s="25" t="s">
        <v>1285</v>
      </c>
      <c r="C35" s="25" t="s">
        <v>1233</v>
      </c>
      <c r="D35" s="25" t="s">
        <v>1234</v>
      </c>
    </row>
    <row r="36" spans="1:13" ht="17.25" x14ac:dyDescent="0.25">
      <c r="B36" s="36" t="s">
        <v>1236</v>
      </c>
      <c r="C36" s="36" t="s">
        <v>1235</v>
      </c>
      <c r="D36" s="36" t="s">
        <v>1237</v>
      </c>
      <c r="E36" s="36" t="s">
        <v>1268</v>
      </c>
      <c r="F36" s="36" t="s">
        <v>1239</v>
      </c>
      <c r="G36" s="36" t="s">
        <v>1240</v>
      </c>
      <c r="H36" s="36" t="s">
        <v>1269</v>
      </c>
      <c r="I36" s="36" t="s">
        <v>1242</v>
      </c>
      <c r="J36" s="36" t="s">
        <v>1243</v>
      </c>
      <c r="L36" s="302" t="s">
        <v>1244</v>
      </c>
      <c r="M36" s="302"/>
    </row>
    <row r="38" spans="1:13" x14ac:dyDescent="0.25">
      <c r="A38" s="30" t="s">
        <v>1293</v>
      </c>
      <c r="B38" s="38">
        <v>133.1</v>
      </c>
      <c r="C38" s="4">
        <v>12207</v>
      </c>
      <c r="D38">
        <v>3.81</v>
      </c>
      <c r="E38" s="4">
        <f t="shared" ref="E38:E48" si="7">IF(C38&gt;0,B38^2,0)</f>
        <v>17715.609999999997</v>
      </c>
      <c r="F38" s="22">
        <f>IF(C38&gt;0,B38*D38,0)</f>
        <v>507.11099999999999</v>
      </c>
      <c r="G38" s="4">
        <f t="shared" ref="G38:G48" si="8">IF(C38&gt;0,C38*B38,0)</f>
        <v>1624751.7</v>
      </c>
      <c r="H38" s="4">
        <f>C38*E38</f>
        <v>216254451.26999995</v>
      </c>
      <c r="I38" s="4">
        <f>IF(C38&gt;0,C38*D38,0)</f>
        <v>46508.67</v>
      </c>
      <c r="J38" s="4">
        <f>C38*F38</f>
        <v>6190303.977</v>
      </c>
      <c r="L38" s="1" t="s">
        <v>1245</v>
      </c>
      <c r="M38" s="29">
        <f>((C50*J50)-(G50*I50))/((C50*H50)-G50^2)</f>
        <v>6.5694338936776297E-3</v>
      </c>
    </row>
    <row r="39" spans="1:13" x14ac:dyDescent="0.25">
      <c r="A39" s="30" t="s">
        <v>1287</v>
      </c>
      <c r="B39" s="38">
        <v>211.6</v>
      </c>
      <c r="C39" s="4">
        <v>6132.5000000000073</v>
      </c>
      <c r="D39">
        <v>2.48</v>
      </c>
      <c r="E39" s="4">
        <f t="shared" si="7"/>
        <v>44774.559999999998</v>
      </c>
      <c r="F39" s="22">
        <f t="shared" ref="F39:F48" si="9">IF(C39&gt;0,B39*D39,0)</f>
        <v>524.76800000000003</v>
      </c>
      <c r="G39" s="4">
        <f t="shared" si="8"/>
        <v>1297637.0000000014</v>
      </c>
      <c r="H39" s="4">
        <f t="shared" ref="H39:H48" si="10">C39*E39</f>
        <v>274579989.20000029</v>
      </c>
      <c r="I39" s="4">
        <f t="shared" ref="I39:I46" si="11">IF(C39&gt;0,C39*D39,0)</f>
        <v>15208.600000000019</v>
      </c>
      <c r="J39" s="4">
        <f>C39*F39</f>
        <v>3218139.760000004</v>
      </c>
      <c r="L39" s="1"/>
      <c r="M39" s="29"/>
    </row>
    <row r="40" spans="1:13" x14ac:dyDescent="0.25">
      <c r="A40" s="30" t="s">
        <v>1294</v>
      </c>
      <c r="B40" s="38">
        <v>500</v>
      </c>
      <c r="C40" s="4">
        <v>114838.6</v>
      </c>
      <c r="D40">
        <v>5.49</v>
      </c>
      <c r="E40" s="4">
        <f t="shared" si="7"/>
        <v>250000</v>
      </c>
      <c r="F40" s="22">
        <f t="shared" si="9"/>
        <v>2745</v>
      </c>
      <c r="G40" s="4">
        <f t="shared" si="8"/>
        <v>57419300</v>
      </c>
      <c r="H40" s="4">
        <f t="shared" si="10"/>
        <v>28709650000</v>
      </c>
      <c r="I40" s="4">
        <f t="shared" si="11"/>
        <v>630463.91400000011</v>
      </c>
      <c r="J40" s="4">
        <f>C40*F40</f>
        <v>315231957</v>
      </c>
      <c r="L40" s="1" t="s">
        <v>1247</v>
      </c>
      <c r="M40" s="29">
        <f>(I50/C50)-M38*(G50/C50)</f>
        <v>1.1660707795818066</v>
      </c>
    </row>
    <row r="41" spans="1:13" x14ac:dyDescent="0.25">
      <c r="A41" s="30" t="s">
        <v>1289</v>
      </c>
      <c r="B41" s="38">
        <v>634.79999999999995</v>
      </c>
      <c r="C41" s="4">
        <v>1778627.08</v>
      </c>
      <c r="D41">
        <v>5.24</v>
      </c>
      <c r="E41" s="4">
        <f t="shared" si="7"/>
        <v>402971.03999999992</v>
      </c>
      <c r="F41" s="22">
        <f t="shared" si="9"/>
        <v>3326.3519999999999</v>
      </c>
      <c r="G41" s="4">
        <f t="shared" si="8"/>
        <v>1129072470.3840001</v>
      </c>
      <c r="H41" s="4">
        <f t="shared" si="10"/>
        <v>716735204199.76306</v>
      </c>
      <c r="I41" s="4">
        <f t="shared" si="11"/>
        <v>9320005.8991999999</v>
      </c>
      <c r="J41" s="4">
        <f>C41*F41</f>
        <v>5916339744.8121595</v>
      </c>
      <c r="M41" s="31"/>
    </row>
    <row r="42" spans="1:13" x14ac:dyDescent="0.25">
      <c r="A42" s="30" t="s">
        <v>1295</v>
      </c>
      <c r="B42" s="38">
        <v>1500</v>
      </c>
      <c r="C42" s="4">
        <v>1561845</v>
      </c>
      <c r="D42">
        <v>11.04</v>
      </c>
      <c r="E42" s="4">
        <f t="shared" si="7"/>
        <v>2250000</v>
      </c>
      <c r="F42" s="22">
        <f t="shared" si="9"/>
        <v>16560</v>
      </c>
      <c r="G42" s="4">
        <f t="shared" si="8"/>
        <v>2342767500</v>
      </c>
      <c r="H42" s="4">
        <f t="shared" si="10"/>
        <v>3514151250000</v>
      </c>
      <c r="I42" s="4">
        <f t="shared" si="11"/>
        <v>17242768.799999997</v>
      </c>
      <c r="J42" s="4">
        <f>C42*F42</f>
        <v>25864153200</v>
      </c>
      <c r="L42" t="s">
        <v>1248</v>
      </c>
      <c r="M42" s="31"/>
    </row>
    <row r="43" spans="1:13" x14ac:dyDescent="0.25">
      <c r="A43" s="39"/>
      <c r="B43" s="39"/>
      <c r="C43" s="4"/>
      <c r="D43" s="38"/>
      <c r="E43" s="4">
        <f t="shared" si="7"/>
        <v>0</v>
      </c>
      <c r="F43" s="22">
        <f t="shared" si="9"/>
        <v>0</v>
      </c>
      <c r="G43" s="4">
        <f t="shared" si="8"/>
        <v>0</v>
      </c>
      <c r="H43" s="4">
        <f t="shared" si="10"/>
        <v>0</v>
      </c>
      <c r="I43" s="4">
        <f t="shared" si="11"/>
        <v>0</v>
      </c>
      <c r="J43" s="4">
        <f t="shared" ref="J43:J48" si="12">C43*F43</f>
        <v>0</v>
      </c>
      <c r="L43" s="30" t="s">
        <v>1249</v>
      </c>
      <c r="M43" s="6">
        <f>COUNTIF(C38:C48,"&gt;0")</f>
        <v>5</v>
      </c>
    </row>
    <row r="44" spans="1:13" x14ac:dyDescent="0.25">
      <c r="A44" s="39"/>
      <c r="B44" s="39"/>
      <c r="C44" s="4"/>
      <c r="D44" s="38"/>
      <c r="E44" s="4">
        <f t="shared" si="7"/>
        <v>0</v>
      </c>
      <c r="F44" s="22">
        <f t="shared" si="9"/>
        <v>0</v>
      </c>
      <c r="G44" s="4">
        <f t="shared" si="8"/>
        <v>0</v>
      </c>
      <c r="H44" s="4">
        <f t="shared" si="10"/>
        <v>0</v>
      </c>
      <c r="I44" s="4">
        <f t="shared" si="11"/>
        <v>0</v>
      </c>
      <c r="J44" s="4">
        <f t="shared" si="12"/>
        <v>0</v>
      </c>
      <c r="M44" s="31"/>
    </row>
    <row r="45" spans="1:13" x14ac:dyDescent="0.25">
      <c r="A45" s="39"/>
      <c r="B45" s="39"/>
      <c r="C45" s="4"/>
      <c r="D45" s="38"/>
      <c r="E45" s="4">
        <f t="shared" si="7"/>
        <v>0</v>
      </c>
      <c r="F45" s="22">
        <f t="shared" si="9"/>
        <v>0</v>
      </c>
      <c r="G45" s="4">
        <f t="shared" si="8"/>
        <v>0</v>
      </c>
      <c r="H45" s="4">
        <f t="shared" si="10"/>
        <v>0</v>
      </c>
      <c r="I45" s="4">
        <f t="shared" si="11"/>
        <v>0</v>
      </c>
      <c r="J45" s="4">
        <f t="shared" si="12"/>
        <v>0</v>
      </c>
      <c r="L45" t="s">
        <v>1245</v>
      </c>
      <c r="M45" s="31">
        <f>((M43*F50)-(B50*D50))/((M43*E50)-B50^2)</f>
        <v>5.8339581912647785E-3</v>
      </c>
    </row>
    <row r="46" spans="1:13" x14ac:dyDescent="0.25">
      <c r="A46" s="39"/>
      <c r="B46" s="39"/>
      <c r="C46" s="4"/>
      <c r="D46" s="38"/>
      <c r="E46" s="4">
        <f t="shared" si="7"/>
        <v>0</v>
      </c>
      <c r="F46" s="22">
        <f t="shared" si="9"/>
        <v>0</v>
      </c>
      <c r="G46" s="4">
        <f t="shared" si="8"/>
        <v>0</v>
      </c>
      <c r="H46" s="4">
        <f t="shared" si="10"/>
        <v>0</v>
      </c>
      <c r="I46" s="4">
        <f t="shared" si="11"/>
        <v>0</v>
      </c>
      <c r="J46" s="4">
        <f t="shared" si="12"/>
        <v>0</v>
      </c>
      <c r="M46" s="31"/>
    </row>
    <row r="47" spans="1:13" x14ac:dyDescent="0.25">
      <c r="A47" s="39"/>
      <c r="B47" s="39"/>
      <c r="C47" s="4"/>
      <c r="D47" s="38"/>
      <c r="E47" s="4">
        <f t="shared" si="7"/>
        <v>0</v>
      </c>
      <c r="F47" s="22">
        <f t="shared" si="9"/>
        <v>0</v>
      </c>
      <c r="G47" s="4">
        <f t="shared" si="8"/>
        <v>0</v>
      </c>
      <c r="H47" s="4">
        <f t="shared" si="10"/>
        <v>0</v>
      </c>
      <c r="I47" s="4">
        <f>IF(C47&gt;0,C47*D47,0)</f>
        <v>0</v>
      </c>
      <c r="J47" s="4">
        <f t="shared" si="12"/>
        <v>0</v>
      </c>
      <c r="L47" t="s">
        <v>1247</v>
      </c>
      <c r="M47" s="31">
        <f>(D50/M43)-M45*B50/M43</f>
        <v>2.1355443138253181</v>
      </c>
    </row>
    <row r="48" spans="1:13" x14ac:dyDescent="0.25">
      <c r="A48" s="39"/>
      <c r="B48" s="39"/>
      <c r="C48" s="4"/>
      <c r="D48" s="38"/>
      <c r="E48" s="4">
        <f t="shared" si="7"/>
        <v>0</v>
      </c>
      <c r="F48" s="22">
        <f t="shared" si="9"/>
        <v>0</v>
      </c>
      <c r="G48" s="4">
        <f t="shared" si="8"/>
        <v>0</v>
      </c>
      <c r="H48" s="4">
        <f t="shared" si="10"/>
        <v>0</v>
      </c>
      <c r="I48" s="4">
        <f>IF(C48&gt;0,C48*D48,0)</f>
        <v>0</v>
      </c>
      <c r="J48" s="4">
        <f t="shared" si="12"/>
        <v>0</v>
      </c>
    </row>
    <row r="50" spans="2:15" x14ac:dyDescent="0.25">
      <c r="B50" s="37">
        <f>SUMIFS(B38:B48,C38:C48,"&gt;0")</f>
        <v>2979.5</v>
      </c>
      <c r="C50" s="4">
        <f t="shared" ref="C50:J50" si="13">SUM(C38:C48)</f>
        <v>3473650.18</v>
      </c>
      <c r="D50" s="22">
        <f t="shared" si="13"/>
        <v>28.060000000000002</v>
      </c>
      <c r="E50" s="4">
        <f t="shared" si="13"/>
        <v>2965461.21</v>
      </c>
      <c r="F50" s="4">
        <f t="shared" si="13"/>
        <v>23663.231</v>
      </c>
      <c r="G50" s="4">
        <f t="shared" si="13"/>
        <v>3532181659.0840001</v>
      </c>
      <c r="H50" s="4">
        <f t="shared" si="13"/>
        <v>4260086938640.2329</v>
      </c>
      <c r="I50" s="4">
        <f t="shared" si="13"/>
        <v>27254955.883199997</v>
      </c>
      <c r="J50" s="4">
        <f t="shared" si="13"/>
        <v>32105133345.54916</v>
      </c>
      <c r="L50" t="s">
        <v>1250</v>
      </c>
      <c r="M50" s="4">
        <f>C50</f>
        <v>3473650.18</v>
      </c>
    </row>
    <row r="51" spans="2:15" ht="17.25" x14ac:dyDescent="0.25">
      <c r="B51" s="25" t="s">
        <v>1254</v>
      </c>
      <c r="C51" s="25" t="s">
        <v>1255</v>
      </c>
      <c r="D51" s="25" t="s">
        <v>1256</v>
      </c>
      <c r="E51" s="25" t="s">
        <v>1257</v>
      </c>
      <c r="F51" s="25" t="s">
        <v>1258</v>
      </c>
      <c r="G51" s="25" t="s">
        <v>1259</v>
      </c>
      <c r="H51" s="25" t="s">
        <v>1260</v>
      </c>
      <c r="I51" s="25" t="s">
        <v>1261</v>
      </c>
      <c r="J51" s="25" t="s">
        <v>1261</v>
      </c>
    </row>
    <row r="52" spans="2:15" x14ac:dyDescent="0.25">
      <c r="L52" t="s">
        <v>1251</v>
      </c>
      <c r="M52" s="28">
        <f>I50</f>
        <v>27254955.883199997</v>
      </c>
    </row>
    <row r="54" spans="2:15" x14ac:dyDescent="0.25">
      <c r="B54" s="9"/>
      <c r="C54" s="4"/>
      <c r="D54" s="28"/>
      <c r="E54" s="4"/>
      <c r="F54" s="22"/>
      <c r="G54" s="4"/>
      <c r="H54" s="4"/>
      <c r="I54" s="4"/>
      <c r="J54" s="4"/>
      <c r="L54" s="1" t="s">
        <v>1252</v>
      </c>
      <c r="M54" s="33">
        <f>M50*M40</f>
        <v>4050521.973387083</v>
      </c>
      <c r="N54" s="163">
        <f>M54/M52</f>
        <v>0.1486159798146594</v>
      </c>
      <c r="O54" s="1" t="s">
        <v>1296</v>
      </c>
    </row>
    <row r="55" spans="2:15" x14ac:dyDescent="0.25">
      <c r="B55" s="9"/>
      <c r="C55" s="4"/>
      <c r="D55" s="28"/>
      <c r="E55" s="4"/>
      <c r="F55" s="22"/>
      <c r="G55" s="4"/>
      <c r="H55" s="4"/>
      <c r="I55" s="4"/>
      <c r="J55" s="4"/>
      <c r="L55" s="1"/>
      <c r="M55" s="1"/>
      <c r="N55" s="34"/>
    </row>
    <row r="56" spans="2:15" x14ac:dyDescent="0.25">
      <c r="B56" s="9"/>
      <c r="C56" s="4"/>
      <c r="D56" s="28"/>
      <c r="E56" s="4"/>
      <c r="F56" s="22"/>
      <c r="G56" s="4"/>
      <c r="H56" s="4"/>
      <c r="I56" s="4"/>
      <c r="J56" s="4"/>
      <c r="L56" s="1" t="s">
        <v>1262</v>
      </c>
      <c r="M56" s="33">
        <f>M52-M54</f>
        <v>23204433.909812912</v>
      </c>
      <c r="N56" s="163">
        <f>M56/M52</f>
        <v>0.85138402018534054</v>
      </c>
    </row>
  </sheetData>
  <mergeCells count="2">
    <mergeCell ref="L10:M10"/>
    <mergeCell ref="L36:M36"/>
  </mergeCells>
  <pageMargins left="0.7" right="0.7" top="0.75" bottom="0.75" header="0.3" footer="0.3"/>
  <customProperties>
    <customPr name="EpmWorksheetKeyString_GUID" r:id="rId1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89B5C-66CA-4964-B3A4-0890177D1996}">
  <sheetPr>
    <tabColor theme="9" tint="0.79998168889431442"/>
  </sheetPr>
  <dimension ref="A1:AH1990"/>
  <sheetViews>
    <sheetView workbookViewId="0">
      <selection activeCell="J11" sqref="J11"/>
    </sheetView>
    <sheetView workbookViewId="1"/>
  </sheetViews>
  <sheetFormatPr defaultRowHeight="15" x14ac:dyDescent="0.25"/>
  <cols>
    <col min="13" max="13" width="25.28515625" bestFit="1" customWidth="1"/>
    <col min="14" max="14" width="23.42578125" bestFit="1" customWidth="1"/>
    <col min="15" max="15" width="10.7109375" bestFit="1" customWidth="1"/>
    <col min="16" max="16" width="9" bestFit="1" customWidth="1"/>
    <col min="17" max="18" width="12.85546875" bestFit="1" customWidth="1"/>
    <col min="30" max="30" width="15.7109375" bestFit="1" customWidth="1"/>
  </cols>
  <sheetData>
    <row r="1" spans="1:34" ht="15.75" thickBot="1" x14ac:dyDescent="0.3">
      <c r="A1" s="159" t="s">
        <v>1694</v>
      </c>
      <c r="B1" s="159" t="s">
        <v>1695</v>
      </c>
      <c r="C1" s="159" t="s">
        <v>1696</v>
      </c>
      <c r="D1" s="159" t="s">
        <v>1697</v>
      </c>
      <c r="E1" s="159" t="s">
        <v>1698</v>
      </c>
      <c r="F1" s="159" t="s">
        <v>1699</v>
      </c>
      <c r="G1" s="159" t="s">
        <v>1700</v>
      </c>
      <c r="H1" s="159" t="s">
        <v>1390</v>
      </c>
      <c r="I1" s="159" t="s">
        <v>1414</v>
      </c>
      <c r="J1" s="159" t="s">
        <v>1701</v>
      </c>
      <c r="K1" s="159" t="s">
        <v>1233</v>
      </c>
      <c r="M1" t="s">
        <v>1694</v>
      </c>
      <c r="N1" t="s">
        <v>1697</v>
      </c>
      <c r="O1" t="s">
        <v>1700</v>
      </c>
      <c r="P1" t="s">
        <v>1414</v>
      </c>
      <c r="Q1" t="s">
        <v>1413</v>
      </c>
      <c r="U1" s="1" t="s">
        <v>1741</v>
      </c>
      <c r="V1" s="1" t="s">
        <v>1742</v>
      </c>
      <c r="W1" s="1" t="s">
        <v>1267</v>
      </c>
      <c r="X1" s="1" t="s">
        <v>1233</v>
      </c>
      <c r="Y1" s="1" t="s">
        <v>1534</v>
      </c>
      <c r="Z1" s="1" t="s">
        <v>1140</v>
      </c>
      <c r="AB1" s="1" t="s">
        <v>1646</v>
      </c>
      <c r="AD1" s="1" t="s">
        <v>1646</v>
      </c>
      <c r="AE1" s="1" t="s">
        <v>1628</v>
      </c>
      <c r="AG1" s="1" t="s">
        <v>1646</v>
      </c>
      <c r="AH1" s="1" t="s">
        <v>1414</v>
      </c>
    </row>
    <row r="2" spans="1:34" x14ac:dyDescent="0.25">
      <c r="A2" t="s">
        <v>1702</v>
      </c>
      <c r="B2">
        <v>0</v>
      </c>
      <c r="C2" t="s">
        <v>1703</v>
      </c>
      <c r="D2">
        <v>0</v>
      </c>
      <c r="E2" t="s">
        <v>1704</v>
      </c>
      <c r="F2" t="s">
        <v>1705</v>
      </c>
      <c r="G2" t="s">
        <v>1392</v>
      </c>
      <c r="H2" t="s">
        <v>1392</v>
      </c>
      <c r="I2">
        <f>+_xlfn.XLOOKUP(H2,AG:AG,AH:AH,0)</f>
        <v>0</v>
      </c>
      <c r="J2" t="s">
        <v>1706</v>
      </c>
      <c r="K2">
        <v>1</v>
      </c>
      <c r="M2" t="s">
        <v>1737</v>
      </c>
      <c r="N2">
        <v>10</v>
      </c>
      <c r="O2" t="s">
        <v>1707</v>
      </c>
      <c r="P2">
        <v>2435.58</v>
      </c>
      <c r="Q2">
        <v>12</v>
      </c>
      <c r="U2" s="1">
        <v>0</v>
      </c>
      <c r="V2" s="1" t="s">
        <v>1392</v>
      </c>
      <c r="W2">
        <v>0</v>
      </c>
      <c r="X2">
        <v>8</v>
      </c>
      <c r="Y2" t="s">
        <v>1392</v>
      </c>
      <c r="AB2" t="str">
        <f>+Y2&amp;Z2</f>
        <v>-</v>
      </c>
      <c r="AD2" t="s">
        <v>1392</v>
      </c>
      <c r="AE2">
        <f>+LEN(AD2)</f>
        <v>1</v>
      </c>
      <c r="AG2">
        <v>2001371</v>
      </c>
      <c r="AH2">
        <v>6665.64</v>
      </c>
    </row>
    <row r="3" spans="1:34" x14ac:dyDescent="0.25">
      <c r="A3" t="s">
        <v>1702</v>
      </c>
      <c r="B3">
        <v>0</v>
      </c>
      <c r="C3" t="s">
        <v>1703</v>
      </c>
      <c r="D3">
        <v>0</v>
      </c>
      <c r="E3" t="s">
        <v>1704</v>
      </c>
      <c r="F3" t="s">
        <v>1705</v>
      </c>
      <c r="G3" t="s">
        <v>1707</v>
      </c>
      <c r="H3" t="s">
        <v>1392</v>
      </c>
      <c r="I3">
        <f t="shared" ref="I3:I66" si="0">+_xlfn.XLOOKUP(H3,AG:AG,AH:AH,0)</f>
        <v>0</v>
      </c>
      <c r="J3" t="s">
        <v>1706</v>
      </c>
      <c r="K3">
        <v>8</v>
      </c>
      <c r="M3" t="s">
        <v>1737</v>
      </c>
      <c r="N3">
        <v>10</v>
      </c>
      <c r="O3" t="s">
        <v>1707</v>
      </c>
      <c r="P3">
        <v>2538.13</v>
      </c>
      <c r="Q3">
        <v>1</v>
      </c>
      <c r="U3" s="1"/>
      <c r="V3" s="1" t="s">
        <v>1707</v>
      </c>
      <c r="W3">
        <v>0</v>
      </c>
      <c r="X3">
        <v>12</v>
      </c>
      <c r="Y3" t="s">
        <v>1392</v>
      </c>
      <c r="AB3" t="str">
        <f t="shared" ref="AB3:AB66" si="1">+Y3&amp;Z3</f>
        <v>-</v>
      </c>
      <c r="AD3" t="s">
        <v>765</v>
      </c>
      <c r="AE3">
        <f t="shared" ref="AE3:AE66" si="2">+LEN(AD3)</f>
        <v>0</v>
      </c>
      <c r="AG3">
        <v>2001366</v>
      </c>
      <c r="AH3">
        <v>2538.13</v>
      </c>
    </row>
    <row r="4" spans="1:34" x14ac:dyDescent="0.25">
      <c r="A4" t="s">
        <v>1702</v>
      </c>
      <c r="B4">
        <v>0</v>
      </c>
      <c r="C4" t="s">
        <v>1703</v>
      </c>
      <c r="D4">
        <v>0</v>
      </c>
      <c r="E4" t="s">
        <v>1708</v>
      </c>
      <c r="F4" t="s">
        <v>1705</v>
      </c>
      <c r="G4" t="s">
        <v>1707</v>
      </c>
      <c r="H4" t="s">
        <v>1392</v>
      </c>
      <c r="I4">
        <f t="shared" si="0"/>
        <v>0</v>
      </c>
      <c r="J4" t="s">
        <v>1706</v>
      </c>
      <c r="K4">
        <v>1</v>
      </c>
      <c r="M4" t="s">
        <v>1737</v>
      </c>
      <c r="N4">
        <v>10</v>
      </c>
      <c r="O4" t="s">
        <v>1707</v>
      </c>
      <c r="P4">
        <v>3129.01</v>
      </c>
      <c r="Q4">
        <v>2</v>
      </c>
      <c r="U4" s="1"/>
      <c r="V4" s="1"/>
      <c r="W4">
        <v>10</v>
      </c>
      <c r="X4">
        <v>2</v>
      </c>
      <c r="Y4" t="s">
        <v>1392</v>
      </c>
      <c r="AB4" t="str">
        <f t="shared" si="1"/>
        <v>-</v>
      </c>
      <c r="AD4" t="s">
        <v>1743</v>
      </c>
      <c r="AE4">
        <f t="shared" si="2"/>
        <v>7</v>
      </c>
      <c r="AG4">
        <v>2001367</v>
      </c>
      <c r="AH4">
        <v>3129.01</v>
      </c>
    </row>
    <row r="5" spans="1:34" x14ac:dyDescent="0.25">
      <c r="A5" t="s">
        <v>1702</v>
      </c>
      <c r="B5">
        <v>0</v>
      </c>
      <c r="C5" t="s">
        <v>1703</v>
      </c>
      <c r="D5">
        <v>10</v>
      </c>
      <c r="E5" t="s">
        <v>1704</v>
      </c>
      <c r="F5" t="s">
        <v>1705</v>
      </c>
      <c r="G5" t="s">
        <v>1707</v>
      </c>
      <c r="H5" t="s">
        <v>1392</v>
      </c>
      <c r="I5">
        <f t="shared" si="0"/>
        <v>0</v>
      </c>
      <c r="J5" t="s">
        <v>1706</v>
      </c>
      <c r="K5">
        <v>2</v>
      </c>
      <c r="M5" t="s">
        <v>1737</v>
      </c>
      <c r="N5">
        <v>10</v>
      </c>
      <c r="O5" t="s">
        <v>1707</v>
      </c>
      <c r="P5">
        <v>6665.64</v>
      </c>
      <c r="Q5">
        <v>1</v>
      </c>
      <c r="U5" s="1"/>
      <c r="V5" s="1"/>
      <c r="W5">
        <v>15</v>
      </c>
      <c r="X5">
        <v>2</v>
      </c>
      <c r="Y5" t="s">
        <v>1392</v>
      </c>
      <c r="AB5" t="str">
        <f t="shared" si="1"/>
        <v>-</v>
      </c>
      <c r="AD5" t="s">
        <v>1744</v>
      </c>
      <c r="AE5">
        <f t="shared" si="2"/>
        <v>7</v>
      </c>
      <c r="AG5">
        <v>2001368</v>
      </c>
      <c r="AH5">
        <v>3501.14</v>
      </c>
    </row>
    <row r="6" spans="1:34" x14ac:dyDescent="0.25">
      <c r="A6" t="s">
        <v>1702</v>
      </c>
      <c r="B6">
        <v>0</v>
      </c>
      <c r="C6" t="s">
        <v>1703</v>
      </c>
      <c r="D6">
        <v>15</v>
      </c>
      <c r="E6" t="s">
        <v>1704</v>
      </c>
      <c r="F6" t="s">
        <v>1705</v>
      </c>
      <c r="G6" t="s">
        <v>1707</v>
      </c>
      <c r="H6" t="s">
        <v>1392</v>
      </c>
      <c r="I6">
        <f t="shared" si="0"/>
        <v>0</v>
      </c>
      <c r="J6" t="s">
        <v>1706</v>
      </c>
      <c r="K6">
        <v>2</v>
      </c>
      <c r="M6" t="s">
        <v>1737</v>
      </c>
      <c r="N6">
        <v>15</v>
      </c>
      <c r="O6" t="s">
        <v>1707</v>
      </c>
      <c r="P6">
        <v>2538.13</v>
      </c>
      <c r="Q6">
        <v>27</v>
      </c>
      <c r="U6" s="1"/>
      <c r="V6" s="1"/>
      <c r="W6">
        <v>25</v>
      </c>
      <c r="X6">
        <v>11</v>
      </c>
      <c r="Y6" t="s">
        <v>1392</v>
      </c>
      <c r="AB6" t="str">
        <f t="shared" si="1"/>
        <v>-</v>
      </c>
      <c r="AD6" t="s">
        <v>1745</v>
      </c>
      <c r="AE6">
        <f t="shared" si="2"/>
        <v>14</v>
      </c>
      <c r="AG6">
        <v>2001369</v>
      </c>
      <c r="AH6">
        <v>3847.75</v>
      </c>
    </row>
    <row r="7" spans="1:34" x14ac:dyDescent="0.25">
      <c r="A7" t="s">
        <v>1702</v>
      </c>
      <c r="B7">
        <v>0</v>
      </c>
      <c r="C7" t="s">
        <v>1703</v>
      </c>
      <c r="D7">
        <v>25</v>
      </c>
      <c r="E7" t="s">
        <v>1704</v>
      </c>
      <c r="F7" t="s">
        <v>1705</v>
      </c>
      <c r="G7" t="s">
        <v>1707</v>
      </c>
      <c r="H7" t="s">
        <v>1392</v>
      </c>
      <c r="I7">
        <f t="shared" si="0"/>
        <v>0</v>
      </c>
      <c r="J7" t="s">
        <v>1706</v>
      </c>
      <c r="K7">
        <v>1</v>
      </c>
      <c r="M7" t="s">
        <v>1737</v>
      </c>
      <c r="N7">
        <v>15</v>
      </c>
      <c r="O7" t="s">
        <v>1707</v>
      </c>
      <c r="P7">
        <v>3129.01</v>
      </c>
      <c r="Q7">
        <v>5</v>
      </c>
      <c r="U7" s="1"/>
      <c r="V7" s="1"/>
      <c r="W7">
        <v>50</v>
      </c>
      <c r="X7">
        <v>1</v>
      </c>
      <c r="Y7" t="s">
        <v>1392</v>
      </c>
      <c r="AB7" t="str">
        <f t="shared" si="1"/>
        <v>-</v>
      </c>
      <c r="AD7" t="s">
        <v>1746</v>
      </c>
      <c r="AE7">
        <f t="shared" si="2"/>
        <v>7</v>
      </c>
      <c r="AG7">
        <v>2001370</v>
      </c>
      <c r="AH7">
        <v>4665.41</v>
      </c>
    </row>
    <row r="8" spans="1:34" x14ac:dyDescent="0.25">
      <c r="A8" t="s">
        <v>1702</v>
      </c>
      <c r="B8">
        <v>0</v>
      </c>
      <c r="C8" t="s">
        <v>1709</v>
      </c>
      <c r="D8">
        <v>0</v>
      </c>
      <c r="E8" t="s">
        <v>1710</v>
      </c>
      <c r="F8" t="s">
        <v>1705</v>
      </c>
      <c r="G8" t="s">
        <v>1707</v>
      </c>
      <c r="H8" t="s">
        <v>1392</v>
      </c>
      <c r="I8">
        <f t="shared" si="0"/>
        <v>0</v>
      </c>
      <c r="J8" t="s">
        <v>1706</v>
      </c>
      <c r="K8">
        <v>2</v>
      </c>
      <c r="M8" t="s">
        <v>1737</v>
      </c>
      <c r="N8">
        <v>15</v>
      </c>
      <c r="O8" t="s">
        <v>1707</v>
      </c>
      <c r="P8">
        <v>3501.14</v>
      </c>
      <c r="Q8">
        <v>2</v>
      </c>
      <c r="U8" s="1"/>
      <c r="V8" s="1"/>
      <c r="W8">
        <v>191</v>
      </c>
      <c r="X8">
        <v>1</v>
      </c>
      <c r="Y8" t="s">
        <v>1392</v>
      </c>
      <c r="AB8" t="str">
        <f t="shared" si="1"/>
        <v>-</v>
      </c>
      <c r="AD8" t="s">
        <v>1747</v>
      </c>
      <c r="AE8">
        <f t="shared" si="2"/>
        <v>7</v>
      </c>
      <c r="AG8">
        <v>2001365</v>
      </c>
      <c r="AH8">
        <v>2435.58</v>
      </c>
    </row>
    <row r="9" spans="1:34" x14ac:dyDescent="0.25">
      <c r="A9" t="s">
        <v>1702</v>
      </c>
      <c r="B9">
        <v>0</v>
      </c>
      <c r="C9" t="s">
        <v>1709</v>
      </c>
      <c r="D9">
        <v>0</v>
      </c>
      <c r="E9" t="s">
        <v>1704</v>
      </c>
      <c r="F9" t="s">
        <v>1705</v>
      </c>
      <c r="G9" t="s">
        <v>1707</v>
      </c>
      <c r="H9" t="s">
        <v>1392</v>
      </c>
      <c r="I9">
        <f t="shared" si="0"/>
        <v>0</v>
      </c>
      <c r="J9" t="s">
        <v>1706</v>
      </c>
      <c r="K9">
        <v>1</v>
      </c>
      <c r="M9" t="s">
        <v>1737</v>
      </c>
      <c r="N9">
        <v>25</v>
      </c>
      <c r="O9" t="s">
        <v>1715</v>
      </c>
      <c r="P9">
        <v>3129.01</v>
      </c>
      <c r="Q9">
        <v>1</v>
      </c>
      <c r="U9" s="1"/>
      <c r="V9" s="1"/>
      <c r="W9">
        <v>1500</v>
      </c>
      <c r="X9">
        <v>1</v>
      </c>
      <c r="Y9" t="s">
        <v>1392</v>
      </c>
      <c r="AB9" t="str">
        <f t="shared" si="1"/>
        <v>-</v>
      </c>
      <c r="AD9" t="s">
        <v>1748</v>
      </c>
      <c r="AE9">
        <f t="shared" si="2"/>
        <v>7</v>
      </c>
      <c r="AG9">
        <v>2001380</v>
      </c>
      <c r="AH9">
        <v>9737.66</v>
      </c>
    </row>
    <row r="10" spans="1:34" x14ac:dyDescent="0.25">
      <c r="A10" t="s">
        <v>1702</v>
      </c>
      <c r="B10">
        <v>0</v>
      </c>
      <c r="C10" t="s">
        <v>1709</v>
      </c>
      <c r="D10">
        <v>0</v>
      </c>
      <c r="E10" t="s">
        <v>1711</v>
      </c>
      <c r="F10" t="s">
        <v>1705</v>
      </c>
      <c r="G10" t="s">
        <v>1392</v>
      </c>
      <c r="H10" t="s">
        <v>1392</v>
      </c>
      <c r="I10">
        <f t="shared" si="0"/>
        <v>0</v>
      </c>
      <c r="J10" t="s">
        <v>1706</v>
      </c>
      <c r="K10">
        <v>1</v>
      </c>
      <c r="M10" t="s">
        <v>1737</v>
      </c>
      <c r="N10">
        <v>25</v>
      </c>
      <c r="O10" t="s">
        <v>1707</v>
      </c>
      <c r="P10">
        <v>3129.01</v>
      </c>
      <c r="Q10">
        <v>54</v>
      </c>
      <c r="U10" s="1"/>
      <c r="V10" s="1"/>
      <c r="W10">
        <v>3750</v>
      </c>
      <c r="X10">
        <v>1</v>
      </c>
      <c r="Y10" t="s">
        <v>1392</v>
      </c>
      <c r="AB10" t="str">
        <f t="shared" si="1"/>
        <v>-</v>
      </c>
      <c r="AD10" t="s">
        <v>1749</v>
      </c>
      <c r="AE10">
        <f t="shared" si="2"/>
        <v>7</v>
      </c>
      <c r="AG10">
        <v>2001379</v>
      </c>
      <c r="AH10">
        <v>8316.74</v>
      </c>
    </row>
    <row r="11" spans="1:34" x14ac:dyDescent="0.25">
      <c r="A11" t="s">
        <v>1702</v>
      </c>
      <c r="B11">
        <v>0</v>
      </c>
      <c r="C11" t="s">
        <v>1709</v>
      </c>
      <c r="D11">
        <v>25</v>
      </c>
      <c r="E11" t="s">
        <v>1710</v>
      </c>
      <c r="F11" t="s">
        <v>1705</v>
      </c>
      <c r="G11" t="s">
        <v>1707</v>
      </c>
      <c r="H11" t="s">
        <v>1392</v>
      </c>
      <c r="I11">
        <f t="shared" si="0"/>
        <v>0</v>
      </c>
      <c r="J11" t="s">
        <v>1706</v>
      </c>
      <c r="K11">
        <v>1</v>
      </c>
      <c r="M11" t="s">
        <v>1737</v>
      </c>
      <c r="N11">
        <v>25</v>
      </c>
      <c r="O11" t="s">
        <v>1707</v>
      </c>
      <c r="P11">
        <v>3847.75</v>
      </c>
      <c r="Q11">
        <v>2</v>
      </c>
      <c r="U11" s="1"/>
      <c r="V11" s="1"/>
      <c r="W11">
        <v>5000</v>
      </c>
      <c r="X11">
        <v>2</v>
      </c>
      <c r="Y11" t="s">
        <v>1392</v>
      </c>
      <c r="AB11" t="str">
        <f t="shared" si="1"/>
        <v>-</v>
      </c>
      <c r="AD11" t="s">
        <v>1750</v>
      </c>
      <c r="AE11">
        <f t="shared" si="2"/>
        <v>7</v>
      </c>
      <c r="AG11">
        <v>2001407</v>
      </c>
      <c r="AH11">
        <v>3686.62</v>
      </c>
    </row>
    <row r="12" spans="1:34" x14ac:dyDescent="0.25">
      <c r="A12" t="s">
        <v>1702</v>
      </c>
      <c r="B12">
        <v>0</v>
      </c>
      <c r="C12" t="s">
        <v>1709</v>
      </c>
      <c r="D12">
        <v>25</v>
      </c>
      <c r="E12" t="s">
        <v>1708</v>
      </c>
      <c r="F12" t="s">
        <v>1705</v>
      </c>
      <c r="G12" t="s">
        <v>1707</v>
      </c>
      <c r="H12" t="s">
        <v>1392</v>
      </c>
      <c r="I12">
        <f t="shared" si="0"/>
        <v>0</v>
      </c>
      <c r="J12" t="s">
        <v>1706</v>
      </c>
      <c r="K12">
        <v>3</v>
      </c>
      <c r="M12" t="s">
        <v>1737</v>
      </c>
      <c r="N12">
        <v>25</v>
      </c>
      <c r="O12" t="s">
        <v>1707</v>
      </c>
      <c r="P12">
        <v>4665.41</v>
      </c>
      <c r="Q12">
        <v>1</v>
      </c>
      <c r="U12" s="1"/>
      <c r="V12" s="1"/>
      <c r="W12">
        <v>12500</v>
      </c>
      <c r="X12">
        <v>1</v>
      </c>
      <c r="Y12" t="s">
        <v>1392</v>
      </c>
      <c r="AB12" t="str">
        <f t="shared" si="1"/>
        <v>-</v>
      </c>
      <c r="AD12" t="s">
        <v>1751</v>
      </c>
      <c r="AE12">
        <f t="shared" si="2"/>
        <v>7</v>
      </c>
      <c r="AG12">
        <v>2001518</v>
      </c>
      <c r="AH12">
        <v>9062.41</v>
      </c>
    </row>
    <row r="13" spans="1:34" x14ac:dyDescent="0.25">
      <c r="A13" t="s">
        <v>1702</v>
      </c>
      <c r="B13">
        <v>0</v>
      </c>
      <c r="C13" t="s">
        <v>1709</v>
      </c>
      <c r="D13">
        <v>25</v>
      </c>
      <c r="E13" t="s">
        <v>1711</v>
      </c>
      <c r="F13" t="s">
        <v>1705</v>
      </c>
      <c r="G13" t="s">
        <v>1707</v>
      </c>
      <c r="H13" t="s">
        <v>1392</v>
      </c>
      <c r="I13">
        <f t="shared" si="0"/>
        <v>0</v>
      </c>
      <c r="J13" t="s">
        <v>1706</v>
      </c>
      <c r="K13">
        <v>6</v>
      </c>
      <c r="M13" t="s">
        <v>1737</v>
      </c>
      <c r="N13">
        <v>25</v>
      </c>
      <c r="O13" t="s">
        <v>1707</v>
      </c>
      <c r="P13">
        <v>6665.64</v>
      </c>
      <c r="Q13">
        <v>1</v>
      </c>
      <c r="U13" s="1"/>
      <c r="V13" s="1"/>
      <c r="W13">
        <v>18500</v>
      </c>
      <c r="X13">
        <v>1</v>
      </c>
      <c r="Y13" t="s">
        <v>1392</v>
      </c>
      <c r="AB13" t="str">
        <f t="shared" si="1"/>
        <v>-</v>
      </c>
      <c r="AD13" t="s">
        <v>1752</v>
      </c>
      <c r="AE13">
        <f t="shared" si="2"/>
        <v>14</v>
      </c>
      <c r="AG13">
        <v>2001519</v>
      </c>
      <c r="AH13">
        <v>9763.49</v>
      </c>
    </row>
    <row r="14" spans="1:34" x14ac:dyDescent="0.25">
      <c r="A14" t="s">
        <v>1702</v>
      </c>
      <c r="B14">
        <v>0</v>
      </c>
      <c r="C14" t="s">
        <v>1709</v>
      </c>
      <c r="D14">
        <v>50</v>
      </c>
      <c r="E14" t="s">
        <v>1710</v>
      </c>
      <c r="F14" t="s">
        <v>1705</v>
      </c>
      <c r="G14" t="s">
        <v>1707</v>
      </c>
      <c r="H14" t="s">
        <v>1392</v>
      </c>
      <c r="I14">
        <f t="shared" si="0"/>
        <v>0</v>
      </c>
      <c r="J14" t="s">
        <v>1706</v>
      </c>
      <c r="K14">
        <v>1</v>
      </c>
      <c r="M14" t="s">
        <v>1737</v>
      </c>
      <c r="N14">
        <v>25</v>
      </c>
      <c r="O14" t="s">
        <v>1707</v>
      </c>
      <c r="P14">
        <v>9062.41</v>
      </c>
      <c r="Q14">
        <v>3935</v>
      </c>
      <c r="U14" s="1"/>
      <c r="V14" s="1" t="s">
        <v>1714</v>
      </c>
      <c r="W14">
        <v>5000</v>
      </c>
      <c r="X14">
        <v>1</v>
      </c>
      <c r="Y14" t="s">
        <v>1392</v>
      </c>
      <c r="AB14" t="str">
        <f t="shared" si="1"/>
        <v>-</v>
      </c>
      <c r="AD14" t="s">
        <v>1753</v>
      </c>
      <c r="AE14">
        <f t="shared" si="2"/>
        <v>14</v>
      </c>
      <c r="AG14">
        <v>2001520</v>
      </c>
      <c r="AH14">
        <v>7524.04</v>
      </c>
    </row>
    <row r="15" spans="1:34" x14ac:dyDescent="0.25">
      <c r="A15" t="s">
        <v>1702</v>
      </c>
      <c r="B15">
        <v>0</v>
      </c>
      <c r="C15" t="s">
        <v>1709</v>
      </c>
      <c r="D15">
        <v>191</v>
      </c>
      <c r="E15" t="s">
        <v>1708</v>
      </c>
      <c r="F15" t="s">
        <v>1705</v>
      </c>
      <c r="G15" t="s">
        <v>1707</v>
      </c>
      <c r="H15" t="s">
        <v>1392</v>
      </c>
      <c r="I15">
        <f t="shared" si="0"/>
        <v>0</v>
      </c>
      <c r="J15" t="s">
        <v>1706</v>
      </c>
      <c r="K15">
        <v>1</v>
      </c>
      <c r="M15" t="s">
        <v>1737</v>
      </c>
      <c r="N15">
        <v>25</v>
      </c>
      <c r="O15" t="s">
        <v>1707</v>
      </c>
      <c r="P15">
        <v>9410.5300000000007</v>
      </c>
      <c r="Q15">
        <v>1</v>
      </c>
      <c r="U15" s="1"/>
      <c r="V15" s="1"/>
      <c r="AB15" t="str">
        <f t="shared" si="1"/>
        <v/>
      </c>
      <c r="AD15" t="s">
        <v>1754</v>
      </c>
      <c r="AE15">
        <f t="shared" si="2"/>
        <v>14</v>
      </c>
      <c r="AG15">
        <v>2001522</v>
      </c>
      <c r="AH15">
        <v>9410.5300000000007</v>
      </c>
    </row>
    <row r="16" spans="1:34" x14ac:dyDescent="0.25">
      <c r="A16" t="s">
        <v>1702</v>
      </c>
      <c r="B16">
        <v>0</v>
      </c>
      <c r="C16" t="s">
        <v>1709</v>
      </c>
      <c r="D16">
        <v>1500</v>
      </c>
      <c r="E16" t="s">
        <v>1711</v>
      </c>
      <c r="F16" t="s">
        <v>1705</v>
      </c>
      <c r="G16" t="s">
        <v>1707</v>
      </c>
      <c r="H16" t="s">
        <v>1392</v>
      </c>
      <c r="I16">
        <f t="shared" si="0"/>
        <v>0</v>
      </c>
      <c r="J16" t="s">
        <v>1706</v>
      </c>
      <c r="K16">
        <v>1</v>
      </c>
      <c r="M16" t="s">
        <v>1737</v>
      </c>
      <c r="N16">
        <v>25</v>
      </c>
      <c r="O16" t="s">
        <v>1707</v>
      </c>
      <c r="P16">
        <v>9763.49</v>
      </c>
      <c r="Q16">
        <v>3</v>
      </c>
      <c r="U16" s="1">
        <v>201</v>
      </c>
      <c r="V16" s="1" t="s">
        <v>1715</v>
      </c>
      <c r="W16">
        <v>25</v>
      </c>
      <c r="X16">
        <v>3</v>
      </c>
      <c r="Y16" t="s">
        <v>1392</v>
      </c>
      <c r="AB16" t="str">
        <f t="shared" si="1"/>
        <v>-</v>
      </c>
      <c r="AD16" t="s">
        <v>1412</v>
      </c>
      <c r="AE16">
        <f t="shared" si="2"/>
        <v>7</v>
      </c>
      <c r="AG16">
        <v>2001521</v>
      </c>
      <c r="AH16">
        <v>8497.82</v>
      </c>
    </row>
    <row r="17" spans="1:34" x14ac:dyDescent="0.25">
      <c r="A17" t="s">
        <v>1702</v>
      </c>
      <c r="B17">
        <v>0</v>
      </c>
      <c r="C17" t="s">
        <v>1709</v>
      </c>
      <c r="D17">
        <v>5000</v>
      </c>
      <c r="E17" t="s">
        <v>1711</v>
      </c>
      <c r="F17" t="s">
        <v>1705</v>
      </c>
      <c r="G17" t="s">
        <v>1707</v>
      </c>
      <c r="H17" t="s">
        <v>1392</v>
      </c>
      <c r="I17">
        <f t="shared" si="0"/>
        <v>0</v>
      </c>
      <c r="J17" t="s">
        <v>1706</v>
      </c>
      <c r="K17">
        <v>1</v>
      </c>
      <c r="M17" t="s">
        <v>1737</v>
      </c>
      <c r="N17">
        <v>37</v>
      </c>
      <c r="O17" t="s">
        <v>1707</v>
      </c>
      <c r="P17">
        <v>3129.01</v>
      </c>
      <c r="Q17">
        <v>6</v>
      </c>
      <c r="U17" s="1"/>
      <c r="V17" s="1"/>
      <c r="W17">
        <v>37</v>
      </c>
      <c r="X17">
        <v>3</v>
      </c>
      <c r="Y17" t="s">
        <v>1392</v>
      </c>
      <c r="AB17" t="str">
        <f t="shared" si="1"/>
        <v>-</v>
      </c>
      <c r="AD17" t="s">
        <v>1755</v>
      </c>
      <c r="AE17">
        <f t="shared" si="2"/>
        <v>14</v>
      </c>
      <c r="AG17">
        <v>2001523</v>
      </c>
      <c r="AH17">
        <v>13441.01</v>
      </c>
    </row>
    <row r="18" spans="1:34" x14ac:dyDescent="0.25">
      <c r="A18" t="s">
        <v>1702</v>
      </c>
      <c r="B18">
        <v>0</v>
      </c>
      <c r="C18" t="s">
        <v>1709</v>
      </c>
      <c r="D18">
        <v>12500</v>
      </c>
      <c r="E18" t="s">
        <v>1711</v>
      </c>
      <c r="F18" t="s">
        <v>1705</v>
      </c>
      <c r="G18" t="s">
        <v>1707</v>
      </c>
      <c r="H18" t="s">
        <v>1392</v>
      </c>
      <c r="I18">
        <f t="shared" si="0"/>
        <v>0</v>
      </c>
      <c r="J18" t="s">
        <v>1706</v>
      </c>
      <c r="K18">
        <v>1</v>
      </c>
      <c r="M18" t="s">
        <v>1737</v>
      </c>
      <c r="N18">
        <v>37</v>
      </c>
      <c r="O18" t="s">
        <v>1707</v>
      </c>
      <c r="P18">
        <v>3501.14</v>
      </c>
      <c r="Q18">
        <v>71</v>
      </c>
      <c r="U18" s="1"/>
      <c r="V18" s="1"/>
      <c r="AB18" t="str">
        <f t="shared" si="1"/>
        <v/>
      </c>
      <c r="AD18" t="s">
        <v>1756</v>
      </c>
      <c r="AE18">
        <f t="shared" si="2"/>
        <v>14</v>
      </c>
      <c r="AG18">
        <v>2001524</v>
      </c>
      <c r="AH18">
        <v>12461.79</v>
      </c>
    </row>
    <row r="19" spans="1:34" x14ac:dyDescent="0.25">
      <c r="A19" t="s">
        <v>1702</v>
      </c>
      <c r="B19">
        <v>0</v>
      </c>
      <c r="C19" t="s">
        <v>1709</v>
      </c>
      <c r="D19">
        <v>18500</v>
      </c>
      <c r="E19" t="s">
        <v>1711</v>
      </c>
      <c r="F19" t="s">
        <v>1705</v>
      </c>
      <c r="G19" t="s">
        <v>1707</v>
      </c>
      <c r="H19" t="s">
        <v>1392</v>
      </c>
      <c r="I19">
        <f t="shared" si="0"/>
        <v>0</v>
      </c>
      <c r="J19" t="s">
        <v>1706</v>
      </c>
      <c r="K19">
        <v>1</v>
      </c>
      <c r="M19" t="s">
        <v>1737</v>
      </c>
      <c r="N19">
        <v>37</v>
      </c>
      <c r="O19" t="s">
        <v>1721</v>
      </c>
      <c r="P19">
        <v>3501.14</v>
      </c>
      <c r="Q19">
        <v>3</v>
      </c>
      <c r="U19" s="1">
        <v>202</v>
      </c>
      <c r="V19" s="1" t="s">
        <v>1715</v>
      </c>
      <c r="W19">
        <v>25</v>
      </c>
      <c r="X19">
        <v>2</v>
      </c>
      <c r="Y19">
        <v>2001339</v>
      </c>
      <c r="AB19" t="str">
        <f t="shared" si="1"/>
        <v>2001339</v>
      </c>
      <c r="AD19" t="s">
        <v>1757</v>
      </c>
      <c r="AE19">
        <f t="shared" si="2"/>
        <v>14</v>
      </c>
      <c r="AG19">
        <v>2001542</v>
      </c>
      <c r="AH19">
        <v>19870.7</v>
      </c>
    </row>
    <row r="20" spans="1:34" x14ac:dyDescent="0.25">
      <c r="A20" t="s">
        <v>1702</v>
      </c>
      <c r="B20">
        <v>0</v>
      </c>
      <c r="C20" t="s">
        <v>1712</v>
      </c>
      <c r="D20">
        <v>0</v>
      </c>
      <c r="E20" t="s">
        <v>1710</v>
      </c>
      <c r="F20" t="s">
        <v>1705</v>
      </c>
      <c r="G20" t="s">
        <v>1392</v>
      </c>
      <c r="H20" t="s">
        <v>1392</v>
      </c>
      <c r="I20">
        <f t="shared" si="0"/>
        <v>0</v>
      </c>
      <c r="J20" t="s">
        <v>1706</v>
      </c>
      <c r="K20">
        <v>2</v>
      </c>
      <c r="M20" t="s">
        <v>1737</v>
      </c>
      <c r="N20">
        <v>37.5</v>
      </c>
      <c r="O20" t="s">
        <v>1707</v>
      </c>
      <c r="P20">
        <v>9062.41</v>
      </c>
      <c r="Q20">
        <v>1</v>
      </c>
      <c r="U20" s="1"/>
      <c r="V20" s="1"/>
      <c r="W20">
        <v>37</v>
      </c>
      <c r="X20">
        <v>3</v>
      </c>
      <c r="Y20" t="s">
        <v>1392</v>
      </c>
      <c r="AB20" t="str">
        <f t="shared" si="1"/>
        <v>-</v>
      </c>
      <c r="AD20" t="s">
        <v>1758</v>
      </c>
      <c r="AE20">
        <f t="shared" si="2"/>
        <v>7</v>
      </c>
      <c r="AG20">
        <v>2001543</v>
      </c>
      <c r="AH20">
        <v>20312.13</v>
      </c>
    </row>
    <row r="21" spans="1:34" x14ac:dyDescent="0.25">
      <c r="A21" t="s">
        <v>1702</v>
      </c>
      <c r="B21">
        <v>0</v>
      </c>
      <c r="C21" t="s">
        <v>1712</v>
      </c>
      <c r="D21">
        <v>0</v>
      </c>
      <c r="E21" t="s">
        <v>1711</v>
      </c>
      <c r="F21" t="s">
        <v>1705</v>
      </c>
      <c r="G21" t="s">
        <v>1392</v>
      </c>
      <c r="H21" t="s">
        <v>1392</v>
      </c>
      <c r="I21">
        <f t="shared" si="0"/>
        <v>0</v>
      </c>
      <c r="J21" t="s">
        <v>1706</v>
      </c>
      <c r="K21">
        <v>3</v>
      </c>
      <c r="M21" t="s">
        <v>1737</v>
      </c>
      <c r="N21">
        <v>37.5</v>
      </c>
      <c r="O21" t="s">
        <v>1707</v>
      </c>
      <c r="P21">
        <v>9763.49</v>
      </c>
      <c r="Q21">
        <v>8058</v>
      </c>
      <c r="U21" s="1"/>
      <c r="V21" s="1"/>
      <c r="W21">
        <v>75</v>
      </c>
      <c r="X21">
        <v>3</v>
      </c>
      <c r="Y21">
        <v>2001336</v>
      </c>
      <c r="AB21" t="str">
        <f t="shared" si="1"/>
        <v>2001336</v>
      </c>
      <c r="AD21" t="s">
        <v>1759</v>
      </c>
      <c r="AE21">
        <f t="shared" si="2"/>
        <v>7</v>
      </c>
      <c r="AG21">
        <v>2001545</v>
      </c>
      <c r="AH21">
        <v>29942.99</v>
      </c>
    </row>
    <row r="22" spans="1:34" x14ac:dyDescent="0.25">
      <c r="A22" t="s">
        <v>1702</v>
      </c>
      <c r="B22">
        <v>0</v>
      </c>
      <c r="C22" t="s">
        <v>1713</v>
      </c>
      <c r="D22">
        <v>3750</v>
      </c>
      <c r="E22" t="s">
        <v>1708</v>
      </c>
      <c r="F22" t="s">
        <v>1705</v>
      </c>
      <c r="G22" t="s">
        <v>1707</v>
      </c>
      <c r="H22" t="s">
        <v>1392</v>
      </c>
      <c r="I22">
        <f t="shared" si="0"/>
        <v>0</v>
      </c>
      <c r="J22" t="s">
        <v>1706</v>
      </c>
      <c r="K22">
        <v>1</v>
      </c>
      <c r="M22" t="s">
        <v>1737</v>
      </c>
      <c r="N22">
        <v>50</v>
      </c>
      <c r="O22" t="s">
        <v>1715</v>
      </c>
      <c r="P22">
        <v>7524.04</v>
      </c>
      <c r="Q22">
        <v>1</v>
      </c>
      <c r="U22" s="1"/>
      <c r="V22" s="1"/>
      <c r="X22">
        <v>3</v>
      </c>
      <c r="Y22" t="s">
        <v>1392</v>
      </c>
      <c r="AB22" t="str">
        <f t="shared" si="1"/>
        <v>-</v>
      </c>
      <c r="AD22" t="s">
        <v>1760</v>
      </c>
      <c r="AE22">
        <f t="shared" si="2"/>
        <v>7</v>
      </c>
      <c r="AG22">
        <v>2001551</v>
      </c>
      <c r="AH22">
        <v>19500.8</v>
      </c>
    </row>
    <row r="23" spans="1:34" x14ac:dyDescent="0.25">
      <c r="A23" t="s">
        <v>1702</v>
      </c>
      <c r="B23">
        <v>0</v>
      </c>
      <c r="C23" t="s">
        <v>1713</v>
      </c>
      <c r="D23">
        <v>5000</v>
      </c>
      <c r="E23" t="s">
        <v>1704</v>
      </c>
      <c r="F23" t="s">
        <v>1705</v>
      </c>
      <c r="G23" t="s">
        <v>1707</v>
      </c>
      <c r="H23" t="s">
        <v>1392</v>
      </c>
      <c r="I23">
        <f t="shared" si="0"/>
        <v>0</v>
      </c>
      <c r="J23" t="s">
        <v>1706</v>
      </c>
      <c r="K23">
        <v>1</v>
      </c>
      <c r="M23" t="s">
        <v>1737</v>
      </c>
      <c r="N23">
        <v>50</v>
      </c>
      <c r="O23" t="s">
        <v>1707</v>
      </c>
      <c r="P23">
        <v>3501.14</v>
      </c>
      <c r="Q23">
        <v>7</v>
      </c>
      <c r="U23" s="1"/>
      <c r="V23" s="1" t="s">
        <v>1707</v>
      </c>
      <c r="W23">
        <v>37</v>
      </c>
      <c r="X23">
        <v>2</v>
      </c>
      <c r="Y23" t="s">
        <v>1392</v>
      </c>
      <c r="AB23" t="str">
        <f t="shared" si="1"/>
        <v>-</v>
      </c>
      <c r="AD23" t="s">
        <v>1761</v>
      </c>
      <c r="AE23">
        <f t="shared" si="2"/>
        <v>7</v>
      </c>
      <c r="AG23">
        <v>2001556</v>
      </c>
      <c r="AH23">
        <v>29769.49</v>
      </c>
    </row>
    <row r="24" spans="1:34" x14ac:dyDescent="0.25">
      <c r="A24" t="s">
        <v>1702</v>
      </c>
      <c r="B24">
        <v>0</v>
      </c>
      <c r="C24" t="s">
        <v>1713</v>
      </c>
      <c r="D24">
        <v>5000</v>
      </c>
      <c r="E24" t="s">
        <v>1704</v>
      </c>
      <c r="F24" t="s">
        <v>1705</v>
      </c>
      <c r="G24" t="s">
        <v>1714</v>
      </c>
      <c r="H24" t="s">
        <v>1392</v>
      </c>
      <c r="I24">
        <f t="shared" si="0"/>
        <v>0</v>
      </c>
      <c r="J24" t="s">
        <v>1706</v>
      </c>
      <c r="K24">
        <v>1</v>
      </c>
      <c r="M24" t="s">
        <v>1737</v>
      </c>
      <c r="N24">
        <v>50</v>
      </c>
      <c r="O24" t="s">
        <v>1707</v>
      </c>
      <c r="P24">
        <v>3847.75</v>
      </c>
      <c r="Q24">
        <v>31</v>
      </c>
      <c r="U24" s="1"/>
      <c r="V24" s="1"/>
      <c r="W24">
        <v>50</v>
      </c>
      <c r="X24">
        <v>1</v>
      </c>
      <c r="Y24" t="s">
        <v>1392</v>
      </c>
      <c r="AB24" t="str">
        <f t="shared" si="1"/>
        <v>-</v>
      </c>
      <c r="AD24" t="s">
        <v>1762</v>
      </c>
      <c r="AE24">
        <f t="shared" si="2"/>
        <v>7</v>
      </c>
      <c r="AG24">
        <v>2125435</v>
      </c>
      <c r="AH24">
        <v>27199.64</v>
      </c>
    </row>
    <row r="25" spans="1:34" x14ac:dyDescent="0.25">
      <c r="A25" t="s">
        <v>1702</v>
      </c>
      <c r="B25">
        <v>201</v>
      </c>
      <c r="C25" t="s">
        <v>1709</v>
      </c>
      <c r="D25">
        <v>25</v>
      </c>
      <c r="E25" t="s">
        <v>1711</v>
      </c>
      <c r="F25" t="s">
        <v>1705</v>
      </c>
      <c r="G25" t="s">
        <v>1715</v>
      </c>
      <c r="H25" t="s">
        <v>1392</v>
      </c>
      <c r="I25">
        <f t="shared" si="0"/>
        <v>0</v>
      </c>
      <c r="J25" t="s">
        <v>1716</v>
      </c>
      <c r="K25">
        <v>3</v>
      </c>
      <c r="M25" t="s">
        <v>1737</v>
      </c>
      <c r="N25">
        <v>50</v>
      </c>
      <c r="O25" t="s">
        <v>1707</v>
      </c>
      <c r="P25">
        <v>4665.41</v>
      </c>
      <c r="Q25">
        <v>8</v>
      </c>
      <c r="U25" s="1"/>
      <c r="V25" s="1"/>
      <c r="W25">
        <v>75</v>
      </c>
      <c r="X25">
        <v>1</v>
      </c>
      <c r="Y25">
        <v>2001336</v>
      </c>
      <c r="AB25" t="str">
        <f t="shared" si="1"/>
        <v>2001336</v>
      </c>
      <c r="AD25" t="s">
        <v>1763</v>
      </c>
      <c r="AE25">
        <f t="shared" si="2"/>
        <v>7</v>
      </c>
      <c r="AG25">
        <v>2001544</v>
      </c>
      <c r="AH25">
        <v>27107.23</v>
      </c>
    </row>
    <row r="26" spans="1:34" x14ac:dyDescent="0.25">
      <c r="A26" t="s">
        <v>1702</v>
      </c>
      <c r="B26">
        <v>201</v>
      </c>
      <c r="C26" t="s">
        <v>1709</v>
      </c>
      <c r="D26">
        <v>37</v>
      </c>
      <c r="E26" t="s">
        <v>1711</v>
      </c>
      <c r="F26" t="s">
        <v>1705</v>
      </c>
      <c r="G26" t="s">
        <v>1715</v>
      </c>
      <c r="H26" t="s">
        <v>1392</v>
      </c>
      <c r="I26">
        <f t="shared" si="0"/>
        <v>0</v>
      </c>
      <c r="J26" t="s">
        <v>1716</v>
      </c>
      <c r="K26">
        <v>3</v>
      </c>
      <c r="M26" t="s">
        <v>1737</v>
      </c>
      <c r="N26">
        <v>50</v>
      </c>
      <c r="O26" t="s">
        <v>1707</v>
      </c>
      <c r="P26">
        <v>7524.04</v>
      </c>
      <c r="Q26">
        <v>11726</v>
      </c>
      <c r="U26" s="181"/>
      <c r="V26" s="1"/>
      <c r="X26">
        <v>1</v>
      </c>
      <c r="Y26">
        <v>2001371</v>
      </c>
      <c r="Z26">
        <v>6665.64</v>
      </c>
      <c r="AB26" t="str">
        <f t="shared" si="1"/>
        <v>20013716665.64</v>
      </c>
      <c r="AD26" t="s">
        <v>1764</v>
      </c>
      <c r="AE26">
        <f t="shared" si="2"/>
        <v>7</v>
      </c>
      <c r="AG26">
        <v>2001546</v>
      </c>
      <c r="AH26">
        <v>32840.089999999997</v>
      </c>
    </row>
    <row r="27" spans="1:34" x14ac:dyDescent="0.25">
      <c r="A27" t="s">
        <v>1702</v>
      </c>
      <c r="B27">
        <v>202</v>
      </c>
      <c r="C27" t="s">
        <v>1703</v>
      </c>
      <c r="D27">
        <v>75</v>
      </c>
      <c r="E27" t="s">
        <v>1704</v>
      </c>
      <c r="F27" t="s">
        <v>1705</v>
      </c>
      <c r="G27" t="s">
        <v>1707</v>
      </c>
      <c r="H27">
        <v>2001336</v>
      </c>
      <c r="I27">
        <f t="shared" si="0"/>
        <v>0</v>
      </c>
      <c r="J27" t="s">
        <v>1717</v>
      </c>
      <c r="K27">
        <v>1</v>
      </c>
      <c r="M27" t="s">
        <v>1737</v>
      </c>
      <c r="N27">
        <v>50</v>
      </c>
      <c r="O27" t="s">
        <v>1707</v>
      </c>
      <c r="P27">
        <v>8316.74</v>
      </c>
      <c r="Q27">
        <v>2</v>
      </c>
      <c r="U27" s="1"/>
      <c r="V27" s="1"/>
      <c r="AB27" t="str">
        <f t="shared" si="1"/>
        <v/>
      </c>
      <c r="AD27" t="s">
        <v>1765</v>
      </c>
      <c r="AE27">
        <f t="shared" si="2"/>
        <v>7</v>
      </c>
      <c r="AG27">
        <v>2112562</v>
      </c>
      <c r="AH27">
        <v>33419.07</v>
      </c>
    </row>
    <row r="28" spans="1:34" x14ac:dyDescent="0.25">
      <c r="A28" t="s">
        <v>1702</v>
      </c>
      <c r="B28">
        <v>202</v>
      </c>
      <c r="C28" t="s">
        <v>1709</v>
      </c>
      <c r="D28">
        <v>25</v>
      </c>
      <c r="E28" t="s">
        <v>1711</v>
      </c>
      <c r="F28" t="s">
        <v>1705</v>
      </c>
      <c r="G28" t="s">
        <v>1715</v>
      </c>
      <c r="H28">
        <v>2001339</v>
      </c>
      <c r="I28">
        <f t="shared" si="0"/>
        <v>0</v>
      </c>
      <c r="J28" t="s">
        <v>1717</v>
      </c>
      <c r="K28">
        <v>2</v>
      </c>
      <c r="M28" t="s">
        <v>1737</v>
      </c>
      <c r="N28">
        <v>50</v>
      </c>
      <c r="O28" t="s">
        <v>1707</v>
      </c>
      <c r="P28">
        <v>9410.5300000000007</v>
      </c>
      <c r="Q28">
        <v>1</v>
      </c>
      <c r="U28" s="1">
        <v>203</v>
      </c>
      <c r="V28" s="1" t="s">
        <v>1715</v>
      </c>
      <c r="W28">
        <v>25</v>
      </c>
      <c r="X28">
        <v>2</v>
      </c>
      <c r="Y28">
        <v>2001339</v>
      </c>
      <c r="AB28" t="str">
        <f t="shared" si="1"/>
        <v>2001339</v>
      </c>
      <c r="AD28" t="s">
        <v>1766</v>
      </c>
      <c r="AE28">
        <f t="shared" si="2"/>
        <v>7</v>
      </c>
      <c r="AG28">
        <v>2001547</v>
      </c>
      <c r="AH28">
        <v>47743.24</v>
      </c>
    </row>
    <row r="29" spans="1:34" x14ac:dyDescent="0.25">
      <c r="A29" t="s">
        <v>1702</v>
      </c>
      <c r="B29">
        <v>202</v>
      </c>
      <c r="C29" t="s">
        <v>1709</v>
      </c>
      <c r="D29">
        <v>37</v>
      </c>
      <c r="E29" t="s">
        <v>1708</v>
      </c>
      <c r="F29" t="s">
        <v>1705</v>
      </c>
      <c r="G29" t="s">
        <v>1707</v>
      </c>
      <c r="H29" t="s">
        <v>1392</v>
      </c>
      <c r="I29">
        <f t="shared" si="0"/>
        <v>0</v>
      </c>
      <c r="J29" t="s">
        <v>1717</v>
      </c>
      <c r="K29">
        <v>2</v>
      </c>
      <c r="M29" t="s">
        <v>1737</v>
      </c>
      <c r="N29">
        <v>50</v>
      </c>
      <c r="O29" t="s">
        <v>1722</v>
      </c>
      <c r="P29">
        <v>3686.62</v>
      </c>
      <c r="Q29">
        <v>3</v>
      </c>
      <c r="U29" s="1"/>
      <c r="V29" s="1"/>
      <c r="AB29" t="str">
        <f t="shared" si="1"/>
        <v/>
      </c>
      <c r="AD29" t="s">
        <v>1767</v>
      </c>
      <c r="AE29">
        <f t="shared" si="2"/>
        <v>7</v>
      </c>
      <c r="AG29">
        <v>2001548</v>
      </c>
      <c r="AH29">
        <v>42948.51</v>
      </c>
    </row>
    <row r="30" spans="1:34" x14ac:dyDescent="0.25">
      <c r="A30" t="s">
        <v>1702</v>
      </c>
      <c r="B30">
        <v>202</v>
      </c>
      <c r="C30" t="s">
        <v>1709</v>
      </c>
      <c r="D30">
        <v>37</v>
      </c>
      <c r="E30" t="s">
        <v>1711</v>
      </c>
      <c r="F30" t="s">
        <v>1705</v>
      </c>
      <c r="G30" t="s">
        <v>1715</v>
      </c>
      <c r="H30" t="s">
        <v>1392</v>
      </c>
      <c r="I30">
        <f t="shared" si="0"/>
        <v>0</v>
      </c>
      <c r="J30" t="s">
        <v>1717</v>
      </c>
      <c r="K30">
        <v>3</v>
      </c>
      <c r="M30" t="s">
        <v>1737</v>
      </c>
      <c r="N30">
        <v>75</v>
      </c>
      <c r="O30" t="s">
        <v>1715</v>
      </c>
      <c r="P30">
        <v>19500.8</v>
      </c>
      <c r="Q30">
        <v>2</v>
      </c>
      <c r="U30" s="1">
        <v>205</v>
      </c>
      <c r="V30" s="1">
        <v>120</v>
      </c>
      <c r="W30">
        <v>10</v>
      </c>
      <c r="X30">
        <v>10</v>
      </c>
      <c r="Y30">
        <v>2001337</v>
      </c>
      <c r="AB30" t="str">
        <f t="shared" si="1"/>
        <v>2001337</v>
      </c>
      <c r="AD30" t="s">
        <v>1768</v>
      </c>
      <c r="AE30">
        <f t="shared" si="2"/>
        <v>14</v>
      </c>
      <c r="AG30">
        <v>2001549</v>
      </c>
      <c r="AH30">
        <v>42750.75</v>
      </c>
    </row>
    <row r="31" spans="1:34" x14ac:dyDescent="0.25">
      <c r="A31" t="s">
        <v>1702</v>
      </c>
      <c r="B31">
        <v>202</v>
      </c>
      <c r="C31" t="s">
        <v>1709</v>
      </c>
      <c r="D31">
        <v>50</v>
      </c>
      <c r="E31" t="s">
        <v>1708</v>
      </c>
      <c r="F31" t="s">
        <v>1705</v>
      </c>
      <c r="G31" t="s">
        <v>1707</v>
      </c>
      <c r="H31" t="s">
        <v>1392</v>
      </c>
      <c r="I31">
        <f t="shared" si="0"/>
        <v>0</v>
      </c>
      <c r="J31" t="s">
        <v>1717</v>
      </c>
      <c r="K31">
        <v>1</v>
      </c>
      <c r="M31" t="s">
        <v>1737</v>
      </c>
      <c r="N31">
        <v>75</v>
      </c>
      <c r="O31" t="s">
        <v>1715</v>
      </c>
      <c r="P31">
        <v>19870.7</v>
      </c>
      <c r="Q31">
        <v>1127</v>
      </c>
      <c r="U31" s="1"/>
      <c r="V31" s="1"/>
      <c r="W31">
        <v>15</v>
      </c>
      <c r="X31">
        <v>51</v>
      </c>
      <c r="Y31">
        <v>2001338</v>
      </c>
      <c r="AB31" t="str">
        <f t="shared" si="1"/>
        <v>2001338</v>
      </c>
      <c r="AD31" t="s">
        <v>1769</v>
      </c>
      <c r="AE31">
        <f t="shared" si="2"/>
        <v>7</v>
      </c>
      <c r="AG31">
        <v>2001550</v>
      </c>
      <c r="AH31">
        <v>46298.43</v>
      </c>
    </row>
    <row r="32" spans="1:34" x14ac:dyDescent="0.25">
      <c r="A32" t="s">
        <v>1702</v>
      </c>
      <c r="B32">
        <v>202</v>
      </c>
      <c r="C32" t="s">
        <v>1709</v>
      </c>
      <c r="D32">
        <v>75</v>
      </c>
      <c r="E32" t="s">
        <v>1708</v>
      </c>
      <c r="F32" t="s">
        <v>1705</v>
      </c>
      <c r="G32" t="s">
        <v>1707</v>
      </c>
      <c r="H32">
        <v>2001371</v>
      </c>
      <c r="I32">
        <f t="shared" si="0"/>
        <v>6665.64</v>
      </c>
      <c r="J32" t="s">
        <v>1717</v>
      </c>
      <c r="K32">
        <v>1</v>
      </c>
      <c r="M32" t="s">
        <v>1737</v>
      </c>
      <c r="N32">
        <v>75</v>
      </c>
      <c r="O32" t="s">
        <v>1707</v>
      </c>
      <c r="P32">
        <v>2435.58</v>
      </c>
      <c r="Q32">
        <v>1</v>
      </c>
      <c r="U32" s="1"/>
      <c r="V32" s="1"/>
      <c r="X32">
        <v>2</v>
      </c>
      <c r="Y32">
        <v>2001340</v>
      </c>
      <c r="AB32" t="str">
        <f t="shared" si="1"/>
        <v>2001340</v>
      </c>
      <c r="AD32" t="s">
        <v>1770</v>
      </c>
      <c r="AE32">
        <f t="shared" si="2"/>
        <v>7</v>
      </c>
      <c r="AG32">
        <v>2001552</v>
      </c>
      <c r="AH32">
        <v>24151.21</v>
      </c>
    </row>
    <row r="33" spans="1:34" x14ac:dyDescent="0.25">
      <c r="A33" t="s">
        <v>1702</v>
      </c>
      <c r="B33">
        <v>202</v>
      </c>
      <c r="C33" t="s">
        <v>1709</v>
      </c>
      <c r="D33">
        <v>75</v>
      </c>
      <c r="E33" t="s">
        <v>1711</v>
      </c>
      <c r="F33" t="s">
        <v>1705</v>
      </c>
      <c r="G33" t="s">
        <v>1715</v>
      </c>
      <c r="H33" t="s">
        <v>1392</v>
      </c>
      <c r="I33">
        <f t="shared" si="0"/>
        <v>0</v>
      </c>
      <c r="J33" t="s">
        <v>1717</v>
      </c>
      <c r="K33">
        <v>3</v>
      </c>
      <c r="M33" t="s">
        <v>1737</v>
      </c>
      <c r="N33">
        <v>75</v>
      </c>
      <c r="O33" t="s">
        <v>1707</v>
      </c>
      <c r="P33">
        <v>3129.01</v>
      </c>
      <c r="Q33">
        <v>1</v>
      </c>
      <c r="U33" s="1"/>
      <c r="V33" s="1"/>
      <c r="W33">
        <v>25</v>
      </c>
      <c r="X33">
        <v>1</v>
      </c>
      <c r="Y33">
        <v>2001337</v>
      </c>
      <c r="AB33" t="str">
        <f t="shared" si="1"/>
        <v>2001337</v>
      </c>
      <c r="AD33" t="s">
        <v>1771</v>
      </c>
      <c r="AE33">
        <f t="shared" si="2"/>
        <v>7</v>
      </c>
      <c r="AG33">
        <v>2001553</v>
      </c>
      <c r="AH33">
        <v>32402.65</v>
      </c>
    </row>
    <row r="34" spans="1:34" x14ac:dyDescent="0.25">
      <c r="A34" t="s">
        <v>1702</v>
      </c>
      <c r="B34">
        <v>202</v>
      </c>
      <c r="C34" t="s">
        <v>1709</v>
      </c>
      <c r="D34">
        <v>75</v>
      </c>
      <c r="E34" t="s">
        <v>1711</v>
      </c>
      <c r="F34" t="s">
        <v>1705</v>
      </c>
      <c r="G34" t="s">
        <v>1715</v>
      </c>
      <c r="H34">
        <v>2001336</v>
      </c>
      <c r="I34">
        <f t="shared" si="0"/>
        <v>0</v>
      </c>
      <c r="J34" t="s">
        <v>1717</v>
      </c>
      <c r="K34">
        <v>3</v>
      </c>
      <c r="M34" t="s">
        <v>1737</v>
      </c>
      <c r="N34">
        <v>75</v>
      </c>
      <c r="O34" t="s">
        <v>1707</v>
      </c>
      <c r="P34">
        <v>4665.41</v>
      </c>
      <c r="Q34">
        <v>24</v>
      </c>
      <c r="U34" s="1"/>
      <c r="V34" s="1"/>
      <c r="X34">
        <v>231</v>
      </c>
      <c r="Y34">
        <v>2001339</v>
      </c>
      <c r="AB34" t="str">
        <f t="shared" si="1"/>
        <v>2001339</v>
      </c>
      <c r="AD34" t="s">
        <v>1772</v>
      </c>
      <c r="AE34">
        <f t="shared" si="2"/>
        <v>7</v>
      </c>
      <c r="AG34">
        <v>2001559</v>
      </c>
      <c r="AH34">
        <v>52013.97</v>
      </c>
    </row>
    <row r="35" spans="1:34" x14ac:dyDescent="0.25">
      <c r="A35" t="s">
        <v>1702</v>
      </c>
      <c r="B35">
        <v>203</v>
      </c>
      <c r="C35" t="s">
        <v>1709</v>
      </c>
      <c r="D35">
        <v>25</v>
      </c>
      <c r="E35" t="s">
        <v>1711</v>
      </c>
      <c r="F35" t="s">
        <v>1705</v>
      </c>
      <c r="G35" t="s">
        <v>1715</v>
      </c>
      <c r="H35">
        <v>2001339</v>
      </c>
      <c r="I35">
        <f t="shared" si="0"/>
        <v>0</v>
      </c>
      <c r="J35" t="s">
        <v>1706</v>
      </c>
      <c r="K35">
        <v>2</v>
      </c>
      <c r="M35" t="s">
        <v>1737</v>
      </c>
      <c r="N35">
        <v>75</v>
      </c>
      <c r="O35" t="s">
        <v>1707</v>
      </c>
      <c r="P35">
        <v>8497.82</v>
      </c>
      <c r="Q35">
        <v>6964</v>
      </c>
      <c r="U35" s="1"/>
      <c r="V35" s="1"/>
      <c r="W35">
        <v>37</v>
      </c>
      <c r="X35">
        <v>3</v>
      </c>
      <c r="Y35">
        <v>2001340</v>
      </c>
      <c r="AB35" t="str">
        <f t="shared" si="1"/>
        <v>2001340</v>
      </c>
      <c r="AD35" t="s">
        <v>1773</v>
      </c>
      <c r="AE35">
        <f t="shared" si="2"/>
        <v>7</v>
      </c>
      <c r="AG35">
        <v>2001563</v>
      </c>
      <c r="AH35">
        <v>62432.73</v>
      </c>
    </row>
    <row r="36" spans="1:34" x14ac:dyDescent="0.25">
      <c r="A36" t="s">
        <v>1702</v>
      </c>
      <c r="B36">
        <v>205</v>
      </c>
      <c r="C36" t="s">
        <v>1703</v>
      </c>
      <c r="D36">
        <v>10</v>
      </c>
      <c r="E36" t="s">
        <v>1704</v>
      </c>
      <c r="F36" t="s">
        <v>1705</v>
      </c>
      <c r="G36">
        <v>120</v>
      </c>
      <c r="H36">
        <v>2001337</v>
      </c>
      <c r="I36">
        <f t="shared" si="0"/>
        <v>0</v>
      </c>
      <c r="J36" t="s">
        <v>1718</v>
      </c>
      <c r="K36">
        <v>1</v>
      </c>
      <c r="M36" t="s">
        <v>1737</v>
      </c>
      <c r="N36">
        <v>75</v>
      </c>
      <c r="O36" t="s">
        <v>1707</v>
      </c>
      <c r="P36">
        <v>19500.8</v>
      </c>
      <c r="Q36">
        <v>18</v>
      </c>
      <c r="U36" s="1"/>
      <c r="V36" s="1"/>
      <c r="W36">
        <v>37.5</v>
      </c>
      <c r="X36">
        <v>71</v>
      </c>
      <c r="Y36">
        <v>2001340</v>
      </c>
      <c r="AB36" t="str">
        <f t="shared" si="1"/>
        <v>2001340</v>
      </c>
      <c r="AD36" t="s">
        <v>1774</v>
      </c>
      <c r="AE36">
        <f t="shared" si="2"/>
        <v>7</v>
      </c>
      <c r="AG36">
        <v>2001555</v>
      </c>
      <c r="AH36">
        <v>14625.5</v>
      </c>
    </row>
    <row r="37" spans="1:34" x14ac:dyDescent="0.25">
      <c r="A37" t="s">
        <v>1702</v>
      </c>
      <c r="B37">
        <v>205</v>
      </c>
      <c r="C37" t="s">
        <v>1703</v>
      </c>
      <c r="D37">
        <v>10</v>
      </c>
      <c r="E37" t="s">
        <v>1704</v>
      </c>
      <c r="F37" t="s">
        <v>1705</v>
      </c>
      <c r="G37" t="s">
        <v>1707</v>
      </c>
      <c r="H37">
        <v>2001337</v>
      </c>
      <c r="I37">
        <f t="shared" si="0"/>
        <v>0</v>
      </c>
      <c r="J37" t="s">
        <v>1718</v>
      </c>
      <c r="K37">
        <v>3</v>
      </c>
      <c r="M37" t="s">
        <v>1737</v>
      </c>
      <c r="N37">
        <v>75</v>
      </c>
      <c r="O37" t="s">
        <v>1707</v>
      </c>
      <c r="P37">
        <v>19870.7</v>
      </c>
      <c r="Q37">
        <v>117</v>
      </c>
      <c r="U37" s="1"/>
      <c r="V37" s="1"/>
      <c r="W37">
        <v>50</v>
      </c>
      <c r="X37">
        <v>45</v>
      </c>
      <c r="Y37">
        <v>2001341</v>
      </c>
      <c r="AB37" t="str">
        <f t="shared" si="1"/>
        <v>2001341</v>
      </c>
      <c r="AD37" t="s">
        <v>1775</v>
      </c>
      <c r="AE37">
        <f t="shared" si="2"/>
        <v>7</v>
      </c>
      <c r="AG37">
        <v>2001554</v>
      </c>
      <c r="AH37">
        <v>33624.269999999997</v>
      </c>
    </row>
    <row r="38" spans="1:34" x14ac:dyDescent="0.25">
      <c r="A38" t="s">
        <v>1702</v>
      </c>
      <c r="B38">
        <v>205</v>
      </c>
      <c r="C38" t="s">
        <v>1703</v>
      </c>
      <c r="D38">
        <v>15</v>
      </c>
      <c r="E38" t="s">
        <v>1704</v>
      </c>
      <c r="F38" t="s">
        <v>1705</v>
      </c>
      <c r="G38">
        <v>120</v>
      </c>
      <c r="H38">
        <v>2001338</v>
      </c>
      <c r="I38">
        <f t="shared" si="0"/>
        <v>0</v>
      </c>
      <c r="J38" t="s">
        <v>1718</v>
      </c>
      <c r="K38">
        <v>2</v>
      </c>
      <c r="M38" t="s">
        <v>1737</v>
      </c>
      <c r="N38">
        <v>75</v>
      </c>
      <c r="O38" t="s">
        <v>1721</v>
      </c>
      <c r="P38">
        <v>14625.5</v>
      </c>
      <c r="Q38">
        <v>11</v>
      </c>
      <c r="U38" s="1"/>
      <c r="V38" s="1"/>
      <c r="W38">
        <v>75</v>
      </c>
      <c r="X38">
        <v>15</v>
      </c>
      <c r="Y38">
        <v>2001342</v>
      </c>
      <c r="AB38" t="str">
        <f t="shared" si="1"/>
        <v>2001342</v>
      </c>
      <c r="AD38" t="s">
        <v>1776</v>
      </c>
      <c r="AE38">
        <f t="shared" si="2"/>
        <v>7</v>
      </c>
      <c r="AG38">
        <v>2001558</v>
      </c>
      <c r="AH38">
        <v>25602.04</v>
      </c>
    </row>
    <row r="39" spans="1:34" x14ac:dyDescent="0.25">
      <c r="A39" t="s">
        <v>1702</v>
      </c>
      <c r="B39">
        <v>205</v>
      </c>
      <c r="C39" t="s">
        <v>1703</v>
      </c>
      <c r="D39">
        <v>15</v>
      </c>
      <c r="E39" t="s">
        <v>1704</v>
      </c>
      <c r="F39" t="s">
        <v>1705</v>
      </c>
      <c r="G39" t="s">
        <v>1707</v>
      </c>
      <c r="H39">
        <v>2001338</v>
      </c>
      <c r="I39">
        <f t="shared" si="0"/>
        <v>0</v>
      </c>
      <c r="J39" t="s">
        <v>1718</v>
      </c>
      <c r="K39">
        <v>3</v>
      </c>
      <c r="M39" t="s">
        <v>1737</v>
      </c>
      <c r="N39">
        <v>75</v>
      </c>
      <c r="O39" t="s">
        <v>1721</v>
      </c>
      <c r="P39">
        <v>19500.8</v>
      </c>
      <c r="Q39">
        <v>535</v>
      </c>
      <c r="U39" s="1"/>
      <c r="V39" s="1"/>
      <c r="W39">
        <v>100</v>
      </c>
      <c r="X39">
        <v>1</v>
      </c>
      <c r="Y39">
        <v>2001340</v>
      </c>
      <c r="AB39" t="str">
        <f t="shared" si="1"/>
        <v>2001340</v>
      </c>
      <c r="AD39" t="s">
        <v>1777</v>
      </c>
      <c r="AE39">
        <f t="shared" si="2"/>
        <v>7</v>
      </c>
      <c r="AG39">
        <v>2001560</v>
      </c>
      <c r="AH39">
        <v>38003.1</v>
      </c>
    </row>
    <row r="40" spans="1:34" x14ac:dyDescent="0.25">
      <c r="A40" t="s">
        <v>1702</v>
      </c>
      <c r="B40">
        <v>205</v>
      </c>
      <c r="C40" t="s">
        <v>1703</v>
      </c>
      <c r="D40">
        <v>25</v>
      </c>
      <c r="E40" t="s">
        <v>1704</v>
      </c>
      <c r="F40" t="s">
        <v>1705</v>
      </c>
      <c r="G40">
        <v>120</v>
      </c>
      <c r="H40">
        <v>2001339</v>
      </c>
      <c r="I40">
        <f t="shared" si="0"/>
        <v>0</v>
      </c>
      <c r="J40" t="s">
        <v>1718</v>
      </c>
      <c r="K40">
        <v>2</v>
      </c>
      <c r="M40" t="s">
        <v>1737</v>
      </c>
      <c r="N40">
        <v>75</v>
      </c>
      <c r="O40" t="s">
        <v>1721</v>
      </c>
      <c r="P40">
        <v>19870.7</v>
      </c>
      <c r="Q40">
        <v>4</v>
      </c>
      <c r="U40" s="1"/>
      <c r="V40" s="1"/>
      <c r="X40">
        <v>22</v>
      </c>
      <c r="Y40">
        <v>2001343</v>
      </c>
      <c r="AB40" t="str">
        <f t="shared" si="1"/>
        <v>2001343</v>
      </c>
      <c r="AD40" t="s">
        <v>1778</v>
      </c>
      <c r="AE40">
        <f t="shared" si="2"/>
        <v>14</v>
      </c>
      <c r="AG40">
        <v>2001562</v>
      </c>
      <c r="AH40">
        <v>40001.18</v>
      </c>
    </row>
    <row r="41" spans="1:34" x14ac:dyDescent="0.25">
      <c r="A41" t="s">
        <v>1702</v>
      </c>
      <c r="B41">
        <v>205</v>
      </c>
      <c r="C41" t="s">
        <v>1703</v>
      </c>
      <c r="D41">
        <v>25</v>
      </c>
      <c r="E41" t="s">
        <v>1704</v>
      </c>
      <c r="F41" t="s">
        <v>1705</v>
      </c>
      <c r="G41" t="s">
        <v>1707</v>
      </c>
      <c r="H41" t="s">
        <v>1392</v>
      </c>
      <c r="I41">
        <f t="shared" si="0"/>
        <v>0</v>
      </c>
      <c r="J41" t="s">
        <v>1718</v>
      </c>
      <c r="K41">
        <v>1</v>
      </c>
      <c r="M41" t="s">
        <v>1737</v>
      </c>
      <c r="N41">
        <v>100</v>
      </c>
      <c r="O41" t="s">
        <v>1707</v>
      </c>
      <c r="P41">
        <v>3129.01</v>
      </c>
      <c r="Q41">
        <v>2</v>
      </c>
      <c r="U41" s="1"/>
      <c r="V41" s="1" t="s">
        <v>1715</v>
      </c>
      <c r="W41">
        <v>10</v>
      </c>
      <c r="X41">
        <v>221</v>
      </c>
      <c r="Y41">
        <v>2001337</v>
      </c>
      <c r="AB41" t="str">
        <f t="shared" si="1"/>
        <v>2001337</v>
      </c>
      <c r="AD41" t="s">
        <v>1779</v>
      </c>
      <c r="AE41">
        <f t="shared" si="2"/>
        <v>7</v>
      </c>
      <c r="AG41">
        <v>2001564</v>
      </c>
      <c r="AH41">
        <v>53773.34</v>
      </c>
    </row>
    <row r="42" spans="1:34" x14ac:dyDescent="0.25">
      <c r="A42" t="s">
        <v>1702</v>
      </c>
      <c r="B42">
        <v>205</v>
      </c>
      <c r="C42" t="s">
        <v>1703</v>
      </c>
      <c r="D42">
        <v>25</v>
      </c>
      <c r="E42" t="s">
        <v>1704</v>
      </c>
      <c r="F42" t="s">
        <v>1705</v>
      </c>
      <c r="G42" t="s">
        <v>1707</v>
      </c>
      <c r="H42">
        <v>2001339</v>
      </c>
      <c r="I42">
        <f t="shared" si="0"/>
        <v>0</v>
      </c>
      <c r="J42" t="s">
        <v>1718</v>
      </c>
      <c r="K42">
        <v>12</v>
      </c>
      <c r="M42" t="s">
        <v>1737</v>
      </c>
      <c r="N42">
        <v>100</v>
      </c>
      <c r="O42" t="s">
        <v>1707</v>
      </c>
      <c r="P42">
        <v>3847.75</v>
      </c>
      <c r="Q42">
        <v>2</v>
      </c>
      <c r="U42" s="1"/>
      <c r="V42" s="1"/>
      <c r="X42">
        <v>2</v>
      </c>
      <c r="Y42" t="s">
        <v>1392</v>
      </c>
      <c r="AB42" t="str">
        <f t="shared" si="1"/>
        <v>-</v>
      </c>
      <c r="AD42" t="s">
        <v>1780</v>
      </c>
      <c r="AE42">
        <f t="shared" si="2"/>
        <v>7</v>
      </c>
      <c r="AG42">
        <v>2001565</v>
      </c>
      <c r="AH42">
        <v>74761.25</v>
      </c>
    </row>
    <row r="43" spans="1:34" x14ac:dyDescent="0.25">
      <c r="A43" t="s">
        <v>1702</v>
      </c>
      <c r="B43">
        <v>205</v>
      </c>
      <c r="C43" t="s">
        <v>1703</v>
      </c>
      <c r="D43">
        <v>37</v>
      </c>
      <c r="E43" t="s">
        <v>1704</v>
      </c>
      <c r="F43" t="s">
        <v>1705</v>
      </c>
      <c r="G43" t="s">
        <v>1707</v>
      </c>
      <c r="H43" t="s">
        <v>1392</v>
      </c>
      <c r="I43">
        <f t="shared" si="0"/>
        <v>0</v>
      </c>
      <c r="J43" t="s">
        <v>1718</v>
      </c>
      <c r="K43">
        <v>2</v>
      </c>
      <c r="M43" t="s">
        <v>1737</v>
      </c>
      <c r="N43">
        <v>100</v>
      </c>
      <c r="O43" t="s">
        <v>1707</v>
      </c>
      <c r="P43">
        <v>4665.41</v>
      </c>
      <c r="Q43">
        <v>7</v>
      </c>
      <c r="U43" s="1"/>
      <c r="V43" s="1"/>
      <c r="W43">
        <v>15</v>
      </c>
      <c r="X43">
        <v>628</v>
      </c>
      <c r="Y43">
        <v>2001338</v>
      </c>
      <c r="AB43" t="str">
        <f t="shared" si="1"/>
        <v>2001338</v>
      </c>
      <c r="AD43" t="s">
        <v>1781</v>
      </c>
      <c r="AE43">
        <f t="shared" si="2"/>
        <v>7</v>
      </c>
      <c r="AG43">
        <v>2001566</v>
      </c>
      <c r="AH43">
        <v>96972.800000000003</v>
      </c>
    </row>
    <row r="44" spans="1:34" x14ac:dyDescent="0.25">
      <c r="A44" t="s">
        <v>1702</v>
      </c>
      <c r="B44">
        <v>205</v>
      </c>
      <c r="C44" t="s">
        <v>1703</v>
      </c>
      <c r="D44">
        <v>37.5</v>
      </c>
      <c r="E44" t="s">
        <v>1704</v>
      </c>
      <c r="F44" t="s">
        <v>1705</v>
      </c>
      <c r="G44">
        <v>120</v>
      </c>
      <c r="H44">
        <v>2001340</v>
      </c>
      <c r="I44">
        <f t="shared" si="0"/>
        <v>0</v>
      </c>
      <c r="J44" t="s">
        <v>1718</v>
      </c>
      <c r="K44">
        <v>6</v>
      </c>
      <c r="M44" t="s">
        <v>1737</v>
      </c>
      <c r="N44">
        <v>100</v>
      </c>
      <c r="O44" t="s">
        <v>1707</v>
      </c>
      <c r="P44">
        <v>6665.64</v>
      </c>
      <c r="Q44">
        <v>14</v>
      </c>
      <c r="U44" s="1"/>
      <c r="V44" s="1"/>
      <c r="W44">
        <v>25</v>
      </c>
      <c r="X44">
        <v>3</v>
      </c>
      <c r="Y44">
        <v>2001337</v>
      </c>
      <c r="AB44" t="str">
        <f t="shared" si="1"/>
        <v>2001337</v>
      </c>
      <c r="AD44" t="s">
        <v>1782</v>
      </c>
      <c r="AE44">
        <f t="shared" si="2"/>
        <v>7</v>
      </c>
      <c r="AG44" t="s">
        <v>765</v>
      </c>
    </row>
    <row r="45" spans="1:34" x14ac:dyDescent="0.25">
      <c r="A45" t="s">
        <v>1702</v>
      </c>
      <c r="B45">
        <v>205</v>
      </c>
      <c r="C45" t="s">
        <v>1703</v>
      </c>
      <c r="D45">
        <v>37.5</v>
      </c>
      <c r="E45" t="s">
        <v>1704</v>
      </c>
      <c r="F45" t="s">
        <v>1705</v>
      </c>
      <c r="G45" t="s">
        <v>1707</v>
      </c>
      <c r="H45">
        <v>2001340</v>
      </c>
      <c r="I45">
        <f t="shared" si="0"/>
        <v>0</v>
      </c>
      <c r="J45" t="s">
        <v>1718</v>
      </c>
      <c r="K45">
        <v>10</v>
      </c>
      <c r="M45" t="s">
        <v>1737</v>
      </c>
      <c r="N45">
        <v>100</v>
      </c>
      <c r="O45" t="s">
        <v>1707</v>
      </c>
      <c r="P45">
        <v>9410.5300000000007</v>
      </c>
      <c r="Q45">
        <v>1443</v>
      </c>
      <c r="U45" s="1"/>
      <c r="V45" s="1"/>
      <c r="X45">
        <v>2264</v>
      </c>
      <c r="Y45">
        <v>2001339</v>
      </c>
      <c r="AB45" t="str">
        <f t="shared" si="1"/>
        <v>2001339</v>
      </c>
      <c r="AD45" t="s">
        <v>1783</v>
      </c>
      <c r="AE45">
        <f t="shared" si="2"/>
        <v>7</v>
      </c>
      <c r="AG45" t="s">
        <v>765</v>
      </c>
    </row>
    <row r="46" spans="1:34" x14ac:dyDescent="0.25">
      <c r="A46" t="s">
        <v>1702</v>
      </c>
      <c r="B46">
        <v>205</v>
      </c>
      <c r="C46" t="s">
        <v>1703</v>
      </c>
      <c r="D46">
        <v>50</v>
      </c>
      <c r="E46" t="s">
        <v>1704</v>
      </c>
      <c r="F46" t="s">
        <v>1705</v>
      </c>
      <c r="G46" t="s">
        <v>1715</v>
      </c>
      <c r="H46">
        <v>2001341</v>
      </c>
      <c r="I46">
        <f t="shared" si="0"/>
        <v>0</v>
      </c>
      <c r="J46" t="s">
        <v>1718</v>
      </c>
      <c r="K46">
        <v>1</v>
      </c>
      <c r="M46" t="s">
        <v>1737</v>
      </c>
      <c r="N46">
        <v>150</v>
      </c>
      <c r="O46" t="s">
        <v>1715</v>
      </c>
      <c r="P46">
        <v>20312.13</v>
      </c>
      <c r="Q46">
        <v>1472</v>
      </c>
      <c r="U46" s="1"/>
      <c r="V46" s="1"/>
      <c r="X46">
        <v>2</v>
      </c>
      <c r="Y46">
        <v>2001340</v>
      </c>
      <c r="AB46" t="str">
        <f t="shared" si="1"/>
        <v>2001340</v>
      </c>
      <c r="AD46" t="s">
        <v>1784</v>
      </c>
      <c r="AE46">
        <f t="shared" si="2"/>
        <v>7</v>
      </c>
      <c r="AG46" t="s">
        <v>765</v>
      </c>
    </row>
    <row r="47" spans="1:34" x14ac:dyDescent="0.25">
      <c r="A47" t="s">
        <v>1702</v>
      </c>
      <c r="B47">
        <v>205</v>
      </c>
      <c r="C47" t="s">
        <v>1703</v>
      </c>
      <c r="D47">
        <v>50</v>
      </c>
      <c r="E47" t="s">
        <v>1704</v>
      </c>
      <c r="F47" t="s">
        <v>1705</v>
      </c>
      <c r="G47" t="s">
        <v>1707</v>
      </c>
      <c r="H47">
        <v>2001341</v>
      </c>
      <c r="I47">
        <f t="shared" si="0"/>
        <v>0</v>
      </c>
      <c r="J47" t="s">
        <v>1718</v>
      </c>
      <c r="K47">
        <v>5</v>
      </c>
      <c r="M47" t="s">
        <v>1737</v>
      </c>
      <c r="N47">
        <v>150</v>
      </c>
      <c r="O47" t="s">
        <v>1715</v>
      </c>
      <c r="P47">
        <v>24151.21</v>
      </c>
      <c r="Q47">
        <v>2</v>
      </c>
      <c r="U47" s="1"/>
      <c r="V47" s="1"/>
      <c r="X47">
        <v>2</v>
      </c>
      <c r="Y47">
        <v>2001341</v>
      </c>
      <c r="AB47" t="str">
        <f t="shared" si="1"/>
        <v>2001341</v>
      </c>
      <c r="AD47" t="s">
        <v>1785</v>
      </c>
      <c r="AE47">
        <f t="shared" si="2"/>
        <v>7</v>
      </c>
      <c r="AG47" t="s">
        <v>765</v>
      </c>
    </row>
    <row r="48" spans="1:34" x14ac:dyDescent="0.25">
      <c r="A48" t="s">
        <v>1702</v>
      </c>
      <c r="B48">
        <v>205</v>
      </c>
      <c r="C48" t="s">
        <v>1703</v>
      </c>
      <c r="D48">
        <v>75</v>
      </c>
      <c r="E48" t="s">
        <v>1704</v>
      </c>
      <c r="F48" t="s">
        <v>1705</v>
      </c>
      <c r="G48" t="s">
        <v>1707</v>
      </c>
      <c r="H48" t="s">
        <v>1392</v>
      </c>
      <c r="I48">
        <f t="shared" si="0"/>
        <v>0</v>
      </c>
      <c r="J48" t="s">
        <v>1718</v>
      </c>
      <c r="K48">
        <v>1</v>
      </c>
      <c r="M48" t="s">
        <v>1737</v>
      </c>
      <c r="N48">
        <v>150</v>
      </c>
      <c r="O48" t="s">
        <v>1707</v>
      </c>
      <c r="P48">
        <v>20312.13</v>
      </c>
      <c r="Q48">
        <v>139</v>
      </c>
      <c r="U48" s="1"/>
      <c r="V48" s="1"/>
      <c r="X48">
        <v>1</v>
      </c>
      <c r="Y48">
        <v>2001366</v>
      </c>
      <c r="Z48">
        <v>2538.13</v>
      </c>
      <c r="AB48" t="str">
        <f t="shared" si="1"/>
        <v>20013662538.13</v>
      </c>
      <c r="AD48" t="s">
        <v>1786</v>
      </c>
      <c r="AE48">
        <f t="shared" si="2"/>
        <v>7</v>
      </c>
      <c r="AG48" t="s">
        <v>765</v>
      </c>
    </row>
    <row r="49" spans="1:33" x14ac:dyDescent="0.25">
      <c r="A49" t="s">
        <v>1702</v>
      </c>
      <c r="B49">
        <v>205</v>
      </c>
      <c r="C49" t="s">
        <v>1703</v>
      </c>
      <c r="D49">
        <v>75</v>
      </c>
      <c r="E49" t="s">
        <v>1704</v>
      </c>
      <c r="F49" t="s">
        <v>1705</v>
      </c>
      <c r="G49" t="s">
        <v>1707</v>
      </c>
      <c r="H49">
        <v>2001342</v>
      </c>
      <c r="I49">
        <f t="shared" si="0"/>
        <v>0</v>
      </c>
      <c r="J49" t="s">
        <v>1718</v>
      </c>
      <c r="K49">
        <v>2</v>
      </c>
      <c r="M49" t="s">
        <v>1737</v>
      </c>
      <c r="N49">
        <v>150</v>
      </c>
      <c r="O49" t="s">
        <v>1707</v>
      </c>
      <c r="P49">
        <v>24151.21</v>
      </c>
      <c r="Q49">
        <v>18</v>
      </c>
      <c r="U49" s="1"/>
      <c r="V49" s="1"/>
      <c r="X49">
        <v>5</v>
      </c>
      <c r="Y49">
        <v>2001367</v>
      </c>
      <c r="Z49">
        <v>3129.01</v>
      </c>
      <c r="AB49" t="str">
        <f t="shared" si="1"/>
        <v>20013673129.01</v>
      </c>
      <c r="AD49" t="s">
        <v>1787</v>
      </c>
      <c r="AE49">
        <f t="shared" si="2"/>
        <v>7</v>
      </c>
      <c r="AG49" t="s">
        <v>765</v>
      </c>
    </row>
    <row r="50" spans="1:33" x14ac:dyDescent="0.25">
      <c r="A50" t="s">
        <v>1702</v>
      </c>
      <c r="B50">
        <v>205</v>
      </c>
      <c r="C50" t="s">
        <v>1709</v>
      </c>
      <c r="D50">
        <v>10</v>
      </c>
      <c r="E50" t="s">
        <v>1710</v>
      </c>
      <c r="F50" t="s">
        <v>1705</v>
      </c>
      <c r="G50">
        <v>120</v>
      </c>
      <c r="H50">
        <v>2001337</v>
      </c>
      <c r="I50">
        <f t="shared" si="0"/>
        <v>0</v>
      </c>
      <c r="J50" t="s">
        <v>1718</v>
      </c>
      <c r="K50">
        <v>1</v>
      </c>
      <c r="M50" t="s">
        <v>1737</v>
      </c>
      <c r="N50">
        <v>150</v>
      </c>
      <c r="O50" t="s">
        <v>1722</v>
      </c>
      <c r="P50">
        <v>24151.21</v>
      </c>
      <c r="Q50">
        <v>1</v>
      </c>
      <c r="U50" s="1"/>
      <c r="V50" s="1"/>
      <c r="X50">
        <v>3</v>
      </c>
      <c r="Y50" t="s">
        <v>1392</v>
      </c>
      <c r="AB50" t="str">
        <f t="shared" si="1"/>
        <v>-</v>
      </c>
      <c r="AD50" t="s">
        <v>1788</v>
      </c>
      <c r="AE50">
        <f t="shared" si="2"/>
        <v>7</v>
      </c>
      <c r="AG50" t="s">
        <v>765</v>
      </c>
    </row>
    <row r="51" spans="1:33" x14ac:dyDescent="0.25">
      <c r="A51" t="s">
        <v>1702</v>
      </c>
      <c r="B51">
        <v>205</v>
      </c>
      <c r="C51" t="s">
        <v>1709</v>
      </c>
      <c r="D51">
        <v>10</v>
      </c>
      <c r="E51" t="s">
        <v>1710</v>
      </c>
      <c r="F51" t="s">
        <v>1705</v>
      </c>
      <c r="G51" t="s">
        <v>1707</v>
      </c>
      <c r="H51">
        <v>2001337</v>
      </c>
      <c r="I51">
        <f t="shared" si="0"/>
        <v>0</v>
      </c>
      <c r="J51" t="s">
        <v>1718</v>
      </c>
      <c r="K51">
        <v>2</v>
      </c>
      <c r="M51" t="s">
        <v>1737</v>
      </c>
      <c r="N51">
        <v>150</v>
      </c>
      <c r="O51" t="s">
        <v>1721</v>
      </c>
      <c r="P51">
        <v>20312.13</v>
      </c>
      <c r="Q51">
        <v>2</v>
      </c>
      <c r="U51" s="1"/>
      <c r="V51" s="1"/>
      <c r="W51">
        <v>37</v>
      </c>
      <c r="X51">
        <v>2</v>
      </c>
      <c r="Y51">
        <v>2001339</v>
      </c>
      <c r="AB51" t="str">
        <f t="shared" si="1"/>
        <v>2001339</v>
      </c>
      <c r="AD51" t="s">
        <v>1789</v>
      </c>
      <c r="AE51">
        <f t="shared" si="2"/>
        <v>7</v>
      </c>
      <c r="AG51" t="s">
        <v>765</v>
      </c>
    </row>
    <row r="52" spans="1:33" x14ac:dyDescent="0.25">
      <c r="A52" t="s">
        <v>1702</v>
      </c>
      <c r="B52">
        <v>205</v>
      </c>
      <c r="C52" t="s">
        <v>1709</v>
      </c>
      <c r="D52">
        <v>10</v>
      </c>
      <c r="E52" t="s">
        <v>1704</v>
      </c>
      <c r="F52" t="s">
        <v>1705</v>
      </c>
      <c r="G52" t="s">
        <v>1715</v>
      </c>
      <c r="H52">
        <v>2001337</v>
      </c>
      <c r="I52">
        <f t="shared" si="0"/>
        <v>0</v>
      </c>
      <c r="J52" t="s">
        <v>1718</v>
      </c>
      <c r="K52">
        <v>12</v>
      </c>
      <c r="M52" t="s">
        <v>1737</v>
      </c>
      <c r="N52">
        <v>150</v>
      </c>
      <c r="O52" t="s">
        <v>1721</v>
      </c>
      <c r="P52">
        <v>24151.21</v>
      </c>
      <c r="Q52">
        <v>299</v>
      </c>
      <c r="U52" s="1"/>
      <c r="V52" s="1"/>
      <c r="X52">
        <v>359</v>
      </c>
      <c r="Y52">
        <v>2001340</v>
      </c>
      <c r="AB52" t="str">
        <f t="shared" si="1"/>
        <v>2001340</v>
      </c>
      <c r="AD52" t="s">
        <v>1790</v>
      </c>
      <c r="AE52">
        <f t="shared" si="2"/>
        <v>7</v>
      </c>
      <c r="AG52" t="s">
        <v>765</v>
      </c>
    </row>
    <row r="53" spans="1:33" x14ac:dyDescent="0.25">
      <c r="A53" t="s">
        <v>1702</v>
      </c>
      <c r="B53">
        <v>205</v>
      </c>
      <c r="C53" t="s">
        <v>1709</v>
      </c>
      <c r="D53">
        <v>10</v>
      </c>
      <c r="E53" t="s">
        <v>1704</v>
      </c>
      <c r="F53" t="s">
        <v>1705</v>
      </c>
      <c r="G53" t="s">
        <v>1707</v>
      </c>
      <c r="H53">
        <v>2001337</v>
      </c>
      <c r="I53">
        <f t="shared" si="0"/>
        <v>0</v>
      </c>
      <c r="J53" t="s">
        <v>1718</v>
      </c>
      <c r="K53">
        <v>8</v>
      </c>
      <c r="M53" t="s">
        <v>1737</v>
      </c>
      <c r="N53">
        <v>167</v>
      </c>
      <c r="O53" t="s">
        <v>1707</v>
      </c>
      <c r="P53">
        <v>2538.13</v>
      </c>
      <c r="Q53">
        <v>1</v>
      </c>
      <c r="U53" s="1"/>
      <c r="V53" s="1"/>
      <c r="X53">
        <v>2</v>
      </c>
      <c r="Y53">
        <v>2001368</v>
      </c>
      <c r="Z53">
        <v>3501.14</v>
      </c>
      <c r="AB53" t="str">
        <f t="shared" si="1"/>
        <v>20013683501.14</v>
      </c>
      <c r="AD53" t="s">
        <v>1791</v>
      </c>
      <c r="AE53">
        <f t="shared" si="2"/>
        <v>7</v>
      </c>
      <c r="AG53" t="s">
        <v>765</v>
      </c>
    </row>
    <row r="54" spans="1:33" x14ac:dyDescent="0.25">
      <c r="A54" t="s">
        <v>1702</v>
      </c>
      <c r="B54">
        <v>205</v>
      </c>
      <c r="C54" t="s">
        <v>1709</v>
      </c>
      <c r="D54">
        <v>10</v>
      </c>
      <c r="E54" t="s">
        <v>1704</v>
      </c>
      <c r="F54" t="s">
        <v>1705</v>
      </c>
      <c r="G54" t="s">
        <v>1707</v>
      </c>
      <c r="H54">
        <v>2001368</v>
      </c>
      <c r="I54">
        <f t="shared" si="0"/>
        <v>3501.14</v>
      </c>
      <c r="J54" t="s">
        <v>1718</v>
      </c>
      <c r="K54">
        <v>1</v>
      </c>
      <c r="M54" t="s">
        <v>1737</v>
      </c>
      <c r="N54">
        <v>167</v>
      </c>
      <c r="O54" t="s">
        <v>1707</v>
      </c>
      <c r="P54">
        <v>6665.64</v>
      </c>
      <c r="Q54">
        <v>4</v>
      </c>
      <c r="U54" s="1"/>
      <c r="V54" s="1"/>
      <c r="W54">
        <v>37.5</v>
      </c>
      <c r="X54">
        <v>1</v>
      </c>
      <c r="Y54">
        <v>2001338</v>
      </c>
      <c r="AB54" t="str">
        <f t="shared" si="1"/>
        <v>2001338</v>
      </c>
      <c r="AD54" t="s">
        <v>1792</v>
      </c>
      <c r="AE54">
        <f t="shared" si="2"/>
        <v>7</v>
      </c>
      <c r="AG54" t="s">
        <v>765</v>
      </c>
    </row>
    <row r="55" spans="1:33" x14ac:dyDescent="0.25">
      <c r="A55" t="s">
        <v>1702</v>
      </c>
      <c r="B55">
        <v>205</v>
      </c>
      <c r="C55" t="s">
        <v>1709</v>
      </c>
      <c r="D55">
        <v>10</v>
      </c>
      <c r="E55" t="s">
        <v>1708</v>
      </c>
      <c r="F55" t="s">
        <v>1705</v>
      </c>
      <c r="G55" t="s">
        <v>1715</v>
      </c>
      <c r="H55">
        <v>2001337</v>
      </c>
      <c r="I55">
        <f t="shared" si="0"/>
        <v>0</v>
      </c>
      <c r="J55" t="s">
        <v>1718</v>
      </c>
      <c r="K55">
        <v>6</v>
      </c>
      <c r="M55" t="s">
        <v>1737</v>
      </c>
      <c r="N55">
        <v>167</v>
      </c>
      <c r="O55" t="s">
        <v>1707</v>
      </c>
      <c r="P55">
        <v>8316.74</v>
      </c>
      <c r="Q55">
        <v>13</v>
      </c>
      <c r="U55" s="1"/>
      <c r="V55" s="1"/>
      <c r="X55">
        <v>736</v>
      </c>
      <c r="Y55">
        <v>2001340</v>
      </c>
      <c r="AB55" t="str">
        <f t="shared" si="1"/>
        <v>2001340</v>
      </c>
      <c r="AD55" t="s">
        <v>1793</v>
      </c>
      <c r="AE55">
        <f t="shared" si="2"/>
        <v>7</v>
      </c>
      <c r="AG55" t="s">
        <v>765</v>
      </c>
    </row>
    <row r="56" spans="1:33" x14ac:dyDescent="0.25">
      <c r="A56" t="s">
        <v>1702</v>
      </c>
      <c r="B56">
        <v>205</v>
      </c>
      <c r="C56" t="s">
        <v>1709</v>
      </c>
      <c r="D56">
        <v>10</v>
      </c>
      <c r="E56" t="s">
        <v>1708</v>
      </c>
      <c r="F56" t="s">
        <v>1705</v>
      </c>
      <c r="G56" t="s">
        <v>1707</v>
      </c>
      <c r="H56">
        <v>2001337</v>
      </c>
      <c r="I56">
        <f t="shared" si="0"/>
        <v>0</v>
      </c>
      <c r="J56" t="s">
        <v>1718</v>
      </c>
      <c r="K56">
        <v>39</v>
      </c>
      <c r="M56" t="s">
        <v>1737</v>
      </c>
      <c r="N56">
        <v>167</v>
      </c>
      <c r="O56" t="s">
        <v>1707</v>
      </c>
      <c r="P56">
        <v>9062.41</v>
      </c>
      <c r="Q56">
        <v>1</v>
      </c>
      <c r="U56" s="1"/>
      <c r="V56" s="1"/>
      <c r="X56">
        <v>3</v>
      </c>
      <c r="Y56" t="s">
        <v>1412</v>
      </c>
      <c r="AB56" t="str">
        <f t="shared" si="1"/>
        <v>(blank)</v>
      </c>
      <c r="AD56" t="s">
        <v>1794</v>
      </c>
      <c r="AE56">
        <f t="shared" si="2"/>
        <v>7</v>
      </c>
      <c r="AG56" t="s">
        <v>765</v>
      </c>
    </row>
    <row r="57" spans="1:33" x14ac:dyDescent="0.25">
      <c r="A57" t="s">
        <v>1702</v>
      </c>
      <c r="B57">
        <v>205</v>
      </c>
      <c r="C57" t="s">
        <v>1709</v>
      </c>
      <c r="D57">
        <v>10</v>
      </c>
      <c r="E57" t="s">
        <v>1711</v>
      </c>
      <c r="F57" t="s">
        <v>1705</v>
      </c>
      <c r="G57">
        <v>120</v>
      </c>
      <c r="H57">
        <v>2001337</v>
      </c>
      <c r="I57">
        <f t="shared" si="0"/>
        <v>0</v>
      </c>
      <c r="J57" t="s">
        <v>1718</v>
      </c>
      <c r="K57">
        <v>8</v>
      </c>
      <c r="M57" t="s">
        <v>1737</v>
      </c>
      <c r="N57">
        <v>167</v>
      </c>
      <c r="O57" t="s">
        <v>1707</v>
      </c>
      <c r="P57">
        <v>13441.01</v>
      </c>
      <c r="Q57">
        <v>297</v>
      </c>
      <c r="U57" s="1"/>
      <c r="V57" s="1"/>
      <c r="W57">
        <v>50</v>
      </c>
      <c r="X57">
        <v>1</v>
      </c>
      <c r="Y57">
        <v>2001339</v>
      </c>
      <c r="AB57" t="str">
        <f t="shared" si="1"/>
        <v>2001339</v>
      </c>
      <c r="AD57" t="s">
        <v>1795</v>
      </c>
      <c r="AE57">
        <f t="shared" si="2"/>
        <v>14</v>
      </c>
      <c r="AG57" t="s">
        <v>765</v>
      </c>
    </row>
    <row r="58" spans="1:33" x14ac:dyDescent="0.25">
      <c r="A58" t="s">
        <v>1702</v>
      </c>
      <c r="B58">
        <v>205</v>
      </c>
      <c r="C58" t="s">
        <v>1709</v>
      </c>
      <c r="D58">
        <v>10</v>
      </c>
      <c r="E58" t="s">
        <v>1711</v>
      </c>
      <c r="F58" t="s">
        <v>1705</v>
      </c>
      <c r="G58" t="s">
        <v>1715</v>
      </c>
      <c r="H58" t="s">
        <v>1392</v>
      </c>
      <c r="I58">
        <f t="shared" si="0"/>
        <v>0</v>
      </c>
      <c r="J58" t="s">
        <v>1718</v>
      </c>
      <c r="K58">
        <v>2</v>
      </c>
      <c r="M58" t="s">
        <v>1737</v>
      </c>
      <c r="N58">
        <v>225</v>
      </c>
      <c r="O58" t="s">
        <v>1715</v>
      </c>
      <c r="P58">
        <v>20312.13</v>
      </c>
      <c r="Q58">
        <v>1</v>
      </c>
      <c r="U58" s="1"/>
      <c r="V58" s="1"/>
      <c r="X58">
        <v>754</v>
      </c>
      <c r="Y58">
        <v>2001341</v>
      </c>
      <c r="AB58" t="str">
        <f t="shared" si="1"/>
        <v>2001341</v>
      </c>
      <c r="AD58" t="s">
        <v>1796</v>
      </c>
      <c r="AE58">
        <f t="shared" si="2"/>
        <v>7</v>
      </c>
      <c r="AG58" t="s">
        <v>765</v>
      </c>
    </row>
    <row r="59" spans="1:33" x14ac:dyDescent="0.25">
      <c r="A59" t="s">
        <v>1702</v>
      </c>
      <c r="B59">
        <v>205</v>
      </c>
      <c r="C59" t="s">
        <v>1709</v>
      </c>
      <c r="D59">
        <v>10</v>
      </c>
      <c r="E59" t="s">
        <v>1711</v>
      </c>
      <c r="F59" t="s">
        <v>1705</v>
      </c>
      <c r="G59" t="s">
        <v>1715</v>
      </c>
      <c r="H59">
        <v>2001337</v>
      </c>
      <c r="I59">
        <f t="shared" si="0"/>
        <v>0</v>
      </c>
      <c r="J59" t="s">
        <v>1718</v>
      </c>
      <c r="K59">
        <v>196</v>
      </c>
      <c r="M59" t="s">
        <v>1737</v>
      </c>
      <c r="N59">
        <v>225</v>
      </c>
      <c r="O59" t="s">
        <v>1715</v>
      </c>
      <c r="P59">
        <v>27107.23</v>
      </c>
      <c r="Q59">
        <v>610</v>
      </c>
      <c r="U59" s="1"/>
      <c r="V59" s="1"/>
      <c r="X59">
        <v>4</v>
      </c>
      <c r="Y59">
        <v>2001369</v>
      </c>
      <c r="Z59">
        <v>3847.75</v>
      </c>
      <c r="AB59" t="str">
        <f t="shared" si="1"/>
        <v>20013693847.75</v>
      </c>
      <c r="AD59" t="s">
        <v>1797</v>
      </c>
      <c r="AE59">
        <f t="shared" si="2"/>
        <v>7</v>
      </c>
      <c r="AG59" t="s">
        <v>765</v>
      </c>
    </row>
    <row r="60" spans="1:33" x14ac:dyDescent="0.25">
      <c r="A60" t="s">
        <v>1702</v>
      </c>
      <c r="B60">
        <v>205</v>
      </c>
      <c r="C60" t="s">
        <v>1709</v>
      </c>
      <c r="D60">
        <v>10</v>
      </c>
      <c r="E60" t="s">
        <v>1711</v>
      </c>
      <c r="F60" t="s">
        <v>1705</v>
      </c>
      <c r="G60" t="s">
        <v>1707</v>
      </c>
      <c r="H60">
        <v>2001337</v>
      </c>
      <c r="I60">
        <f t="shared" si="0"/>
        <v>0</v>
      </c>
      <c r="J60" t="s">
        <v>1718</v>
      </c>
      <c r="K60">
        <v>30</v>
      </c>
      <c r="M60" t="s">
        <v>1737</v>
      </c>
      <c r="N60">
        <v>225</v>
      </c>
      <c r="O60" t="s">
        <v>1707</v>
      </c>
      <c r="P60">
        <v>27107.23</v>
      </c>
      <c r="Q60">
        <v>42</v>
      </c>
      <c r="U60" s="1"/>
      <c r="V60" s="1"/>
      <c r="X60">
        <v>3</v>
      </c>
      <c r="Y60" t="s">
        <v>1392</v>
      </c>
      <c r="AB60" t="str">
        <f t="shared" si="1"/>
        <v>-</v>
      </c>
      <c r="AD60" t="s">
        <v>1798</v>
      </c>
      <c r="AE60">
        <f t="shared" si="2"/>
        <v>7</v>
      </c>
      <c r="AG60" t="s">
        <v>765</v>
      </c>
    </row>
    <row r="61" spans="1:33" x14ac:dyDescent="0.25">
      <c r="A61" t="s">
        <v>1702</v>
      </c>
      <c r="B61">
        <v>205</v>
      </c>
      <c r="C61" t="s">
        <v>1709</v>
      </c>
      <c r="D61">
        <v>15</v>
      </c>
      <c r="E61" t="s">
        <v>1719</v>
      </c>
      <c r="F61" t="s">
        <v>1705</v>
      </c>
      <c r="G61" t="s">
        <v>1715</v>
      </c>
      <c r="H61">
        <v>2001338</v>
      </c>
      <c r="I61">
        <f t="shared" si="0"/>
        <v>0</v>
      </c>
      <c r="J61" t="s">
        <v>1718</v>
      </c>
      <c r="K61">
        <v>3</v>
      </c>
      <c r="M61" t="s">
        <v>1737</v>
      </c>
      <c r="N61">
        <v>250</v>
      </c>
      <c r="O61" t="s">
        <v>1707</v>
      </c>
      <c r="P61">
        <v>8316.74</v>
      </c>
      <c r="Q61">
        <v>2</v>
      </c>
      <c r="U61" s="1"/>
      <c r="V61" s="1"/>
      <c r="W61">
        <v>75</v>
      </c>
      <c r="X61">
        <v>325</v>
      </c>
      <c r="Y61">
        <v>2001342</v>
      </c>
      <c r="AB61" t="str">
        <f t="shared" si="1"/>
        <v>2001342</v>
      </c>
      <c r="AD61" t="s">
        <v>1799</v>
      </c>
      <c r="AE61">
        <f t="shared" si="2"/>
        <v>7</v>
      </c>
      <c r="AG61" t="s">
        <v>765</v>
      </c>
    </row>
    <row r="62" spans="1:33" x14ac:dyDescent="0.25">
      <c r="A62" t="s">
        <v>1702</v>
      </c>
      <c r="B62">
        <v>205</v>
      </c>
      <c r="C62" t="s">
        <v>1709</v>
      </c>
      <c r="D62">
        <v>15</v>
      </c>
      <c r="E62" t="s">
        <v>1710</v>
      </c>
      <c r="F62" t="s">
        <v>1705</v>
      </c>
      <c r="G62">
        <v>120</v>
      </c>
      <c r="H62">
        <v>2001338</v>
      </c>
      <c r="I62">
        <f t="shared" si="0"/>
        <v>0</v>
      </c>
      <c r="J62" t="s">
        <v>1718</v>
      </c>
      <c r="K62">
        <v>3</v>
      </c>
      <c r="M62" t="s">
        <v>1737</v>
      </c>
      <c r="N62">
        <v>250</v>
      </c>
      <c r="O62" t="s">
        <v>1707</v>
      </c>
      <c r="P62">
        <v>12461.79</v>
      </c>
      <c r="Q62">
        <v>5</v>
      </c>
      <c r="U62" s="1"/>
      <c r="V62" s="1"/>
      <c r="X62">
        <v>5</v>
      </c>
      <c r="Y62">
        <v>2001370</v>
      </c>
      <c r="Z62">
        <v>4665.41</v>
      </c>
      <c r="AB62" t="str">
        <f t="shared" si="1"/>
        <v>20013704665.41</v>
      </c>
      <c r="AD62" t="s">
        <v>1800</v>
      </c>
      <c r="AE62">
        <f t="shared" si="2"/>
        <v>7</v>
      </c>
      <c r="AG62" t="s">
        <v>765</v>
      </c>
    </row>
    <row r="63" spans="1:33" x14ac:dyDescent="0.25">
      <c r="A63" t="s">
        <v>1702</v>
      </c>
      <c r="B63">
        <v>205</v>
      </c>
      <c r="C63" t="s">
        <v>1709</v>
      </c>
      <c r="D63">
        <v>15</v>
      </c>
      <c r="E63" t="s">
        <v>1710</v>
      </c>
      <c r="F63" t="s">
        <v>1705</v>
      </c>
      <c r="G63" t="s">
        <v>1715</v>
      </c>
      <c r="H63">
        <v>2001338</v>
      </c>
      <c r="I63">
        <f t="shared" si="0"/>
        <v>0</v>
      </c>
      <c r="J63" t="s">
        <v>1718</v>
      </c>
      <c r="K63">
        <v>5</v>
      </c>
      <c r="M63" t="s">
        <v>1737</v>
      </c>
      <c r="N63">
        <v>250</v>
      </c>
      <c r="O63" t="s">
        <v>1707</v>
      </c>
      <c r="P63">
        <v>13441.01</v>
      </c>
      <c r="Q63">
        <v>1</v>
      </c>
      <c r="U63" s="1"/>
      <c r="V63" s="1"/>
      <c r="W63">
        <v>100</v>
      </c>
      <c r="X63">
        <v>172</v>
      </c>
      <c r="Y63">
        <v>2001343</v>
      </c>
      <c r="AB63" t="str">
        <f t="shared" si="1"/>
        <v>2001343</v>
      </c>
      <c r="AD63" t="s">
        <v>1801</v>
      </c>
      <c r="AE63">
        <f t="shared" si="2"/>
        <v>7</v>
      </c>
      <c r="AG63" t="s">
        <v>765</v>
      </c>
    </row>
    <row r="64" spans="1:33" x14ac:dyDescent="0.25">
      <c r="A64" t="s">
        <v>1702</v>
      </c>
      <c r="B64">
        <v>205</v>
      </c>
      <c r="C64" t="s">
        <v>1709</v>
      </c>
      <c r="D64">
        <v>15</v>
      </c>
      <c r="E64" t="s">
        <v>1710</v>
      </c>
      <c r="F64" t="s">
        <v>1705</v>
      </c>
      <c r="G64" t="s">
        <v>1707</v>
      </c>
      <c r="H64">
        <v>2001338</v>
      </c>
      <c r="I64">
        <f t="shared" si="0"/>
        <v>0</v>
      </c>
      <c r="J64" t="s">
        <v>1718</v>
      </c>
      <c r="K64">
        <v>1</v>
      </c>
      <c r="M64" t="s">
        <v>1737</v>
      </c>
      <c r="N64">
        <v>300</v>
      </c>
      <c r="O64" t="s">
        <v>1715</v>
      </c>
      <c r="P64">
        <v>29942.99</v>
      </c>
      <c r="Q64">
        <v>579</v>
      </c>
      <c r="U64" s="1"/>
      <c r="V64" s="1"/>
      <c r="W64">
        <v>167</v>
      </c>
      <c r="X64">
        <v>7</v>
      </c>
      <c r="Y64" t="s">
        <v>1392</v>
      </c>
      <c r="AB64" t="str">
        <f t="shared" si="1"/>
        <v>-</v>
      </c>
      <c r="AD64" t="s">
        <v>1802</v>
      </c>
      <c r="AE64">
        <f t="shared" si="2"/>
        <v>7</v>
      </c>
      <c r="AG64" t="s">
        <v>765</v>
      </c>
    </row>
    <row r="65" spans="1:33" x14ac:dyDescent="0.25">
      <c r="A65" t="s">
        <v>1702</v>
      </c>
      <c r="B65">
        <v>205</v>
      </c>
      <c r="C65" t="s">
        <v>1709</v>
      </c>
      <c r="D65">
        <v>15</v>
      </c>
      <c r="E65" t="s">
        <v>1710</v>
      </c>
      <c r="F65" t="s">
        <v>1705</v>
      </c>
      <c r="G65" t="s">
        <v>1707</v>
      </c>
      <c r="H65">
        <v>2001339</v>
      </c>
      <c r="I65">
        <f t="shared" si="0"/>
        <v>0</v>
      </c>
      <c r="J65" t="s">
        <v>1718</v>
      </c>
      <c r="K65">
        <v>1</v>
      </c>
      <c r="M65" t="s">
        <v>1737</v>
      </c>
      <c r="N65">
        <v>300</v>
      </c>
      <c r="O65" t="s">
        <v>1715</v>
      </c>
      <c r="P65">
        <v>32402.65</v>
      </c>
      <c r="Q65">
        <v>7</v>
      </c>
      <c r="U65" s="1"/>
      <c r="V65" s="1" t="s">
        <v>1707</v>
      </c>
      <c r="W65">
        <v>10</v>
      </c>
      <c r="X65">
        <v>82</v>
      </c>
      <c r="Y65">
        <v>2001337</v>
      </c>
      <c r="AB65" t="str">
        <f t="shared" si="1"/>
        <v>2001337</v>
      </c>
      <c r="AD65" t="s">
        <v>1803</v>
      </c>
      <c r="AE65">
        <f t="shared" si="2"/>
        <v>7</v>
      </c>
      <c r="AG65" t="s">
        <v>765</v>
      </c>
    </row>
    <row r="66" spans="1:33" x14ac:dyDescent="0.25">
      <c r="A66" t="s">
        <v>1702</v>
      </c>
      <c r="B66">
        <v>205</v>
      </c>
      <c r="C66" t="s">
        <v>1709</v>
      </c>
      <c r="D66">
        <v>15</v>
      </c>
      <c r="E66" t="s">
        <v>1704</v>
      </c>
      <c r="F66" t="s">
        <v>1705</v>
      </c>
      <c r="G66" t="s">
        <v>1715</v>
      </c>
      <c r="H66">
        <v>2001338</v>
      </c>
      <c r="I66">
        <f t="shared" si="0"/>
        <v>0</v>
      </c>
      <c r="J66" t="s">
        <v>1718</v>
      </c>
      <c r="K66">
        <v>27</v>
      </c>
      <c r="M66" t="s">
        <v>1737</v>
      </c>
      <c r="N66">
        <v>300</v>
      </c>
      <c r="O66" t="s">
        <v>1707</v>
      </c>
      <c r="P66">
        <v>27199.64</v>
      </c>
      <c r="Q66">
        <v>19</v>
      </c>
      <c r="U66" s="1"/>
      <c r="V66" s="1"/>
      <c r="X66">
        <v>1</v>
      </c>
      <c r="Y66">
        <v>2001368</v>
      </c>
      <c r="Z66">
        <v>3501.14</v>
      </c>
      <c r="AB66" t="str">
        <f t="shared" si="1"/>
        <v>20013683501.14</v>
      </c>
      <c r="AD66" t="s">
        <v>1804</v>
      </c>
      <c r="AE66">
        <f t="shared" si="2"/>
        <v>7</v>
      </c>
      <c r="AG66" t="s">
        <v>765</v>
      </c>
    </row>
    <row r="67" spans="1:33" x14ac:dyDescent="0.25">
      <c r="A67" t="s">
        <v>1702</v>
      </c>
      <c r="B67">
        <v>205</v>
      </c>
      <c r="C67" t="s">
        <v>1709</v>
      </c>
      <c r="D67">
        <v>15</v>
      </c>
      <c r="E67" t="s">
        <v>1704</v>
      </c>
      <c r="F67" t="s">
        <v>1705</v>
      </c>
      <c r="G67" t="s">
        <v>1707</v>
      </c>
      <c r="H67">
        <v>2001337</v>
      </c>
      <c r="I67">
        <f t="shared" ref="I67:I130" si="3">+_xlfn.XLOOKUP(H67,AG:AG,AH:AH,0)</f>
        <v>0</v>
      </c>
      <c r="J67" t="s">
        <v>1718</v>
      </c>
      <c r="K67">
        <v>2</v>
      </c>
      <c r="M67" t="s">
        <v>1737</v>
      </c>
      <c r="N67">
        <v>300</v>
      </c>
      <c r="O67" t="s">
        <v>1707</v>
      </c>
      <c r="P67">
        <v>29942.99</v>
      </c>
      <c r="Q67">
        <v>28</v>
      </c>
      <c r="U67" s="1"/>
      <c r="V67" s="1"/>
      <c r="W67">
        <v>15</v>
      </c>
      <c r="X67">
        <v>2</v>
      </c>
      <c r="Y67">
        <v>2001337</v>
      </c>
      <c r="AB67" t="str">
        <f t="shared" ref="AB67:AB130" si="4">+Y67&amp;Z67</f>
        <v>2001337</v>
      </c>
      <c r="AD67" t="s">
        <v>1805</v>
      </c>
      <c r="AE67">
        <f t="shared" ref="AE67:AE130" si="5">+LEN(AD67)</f>
        <v>7</v>
      </c>
      <c r="AG67" t="s">
        <v>765</v>
      </c>
    </row>
    <row r="68" spans="1:33" x14ac:dyDescent="0.25">
      <c r="A68" t="s">
        <v>1702</v>
      </c>
      <c r="B68">
        <v>205</v>
      </c>
      <c r="C68" t="s">
        <v>1709</v>
      </c>
      <c r="D68">
        <v>15</v>
      </c>
      <c r="E68" t="s">
        <v>1704</v>
      </c>
      <c r="F68" t="s">
        <v>1705</v>
      </c>
      <c r="G68" t="s">
        <v>1707</v>
      </c>
      <c r="H68">
        <v>2001338</v>
      </c>
      <c r="I68">
        <f t="shared" si="3"/>
        <v>0</v>
      </c>
      <c r="J68" t="s">
        <v>1718</v>
      </c>
      <c r="K68">
        <v>10</v>
      </c>
      <c r="M68" t="s">
        <v>1737</v>
      </c>
      <c r="N68">
        <v>300</v>
      </c>
      <c r="O68" t="s">
        <v>1707</v>
      </c>
      <c r="P68">
        <v>32402.65</v>
      </c>
      <c r="Q68">
        <v>27</v>
      </c>
      <c r="U68" s="1"/>
      <c r="V68" s="1"/>
      <c r="X68">
        <v>106</v>
      </c>
      <c r="Y68">
        <v>2001338</v>
      </c>
      <c r="AB68" t="str">
        <f t="shared" si="4"/>
        <v>2001338</v>
      </c>
      <c r="AD68" t="s">
        <v>1806</v>
      </c>
      <c r="AE68">
        <f t="shared" si="5"/>
        <v>7</v>
      </c>
      <c r="AG68" t="s">
        <v>765</v>
      </c>
    </row>
    <row r="69" spans="1:33" x14ac:dyDescent="0.25">
      <c r="A69" t="s">
        <v>1702</v>
      </c>
      <c r="B69">
        <v>205</v>
      </c>
      <c r="C69" t="s">
        <v>1709</v>
      </c>
      <c r="D69">
        <v>15</v>
      </c>
      <c r="E69" t="s">
        <v>1704</v>
      </c>
      <c r="F69" t="s">
        <v>1705</v>
      </c>
      <c r="G69" t="s">
        <v>1707</v>
      </c>
      <c r="H69">
        <v>2001365</v>
      </c>
      <c r="I69">
        <f t="shared" si="3"/>
        <v>2435.58</v>
      </c>
      <c r="J69" t="s">
        <v>1718</v>
      </c>
      <c r="K69">
        <v>1</v>
      </c>
      <c r="M69" t="s">
        <v>1737</v>
      </c>
      <c r="N69">
        <v>300</v>
      </c>
      <c r="O69" t="s">
        <v>1722</v>
      </c>
      <c r="P69">
        <v>32402.65</v>
      </c>
      <c r="Q69">
        <v>2</v>
      </c>
      <c r="U69" s="1"/>
      <c r="V69" s="1"/>
      <c r="X69">
        <v>1</v>
      </c>
      <c r="Y69">
        <v>2001339</v>
      </c>
      <c r="AB69" t="str">
        <f t="shared" si="4"/>
        <v>2001339</v>
      </c>
      <c r="AD69" t="s">
        <v>1807</v>
      </c>
      <c r="AE69">
        <f t="shared" si="5"/>
        <v>7</v>
      </c>
      <c r="AG69" t="s">
        <v>765</v>
      </c>
    </row>
    <row r="70" spans="1:33" x14ac:dyDescent="0.25">
      <c r="A70" t="s">
        <v>1702</v>
      </c>
      <c r="B70">
        <v>205</v>
      </c>
      <c r="C70" t="s">
        <v>1709</v>
      </c>
      <c r="D70">
        <v>15</v>
      </c>
      <c r="E70" t="s">
        <v>1708</v>
      </c>
      <c r="F70" t="s">
        <v>1705</v>
      </c>
      <c r="G70">
        <v>120</v>
      </c>
      <c r="H70">
        <v>2001338</v>
      </c>
      <c r="I70">
        <f t="shared" si="3"/>
        <v>0</v>
      </c>
      <c r="J70" t="s">
        <v>1718</v>
      </c>
      <c r="K70">
        <v>12</v>
      </c>
      <c r="M70" t="s">
        <v>1737</v>
      </c>
      <c r="N70">
        <v>300</v>
      </c>
      <c r="O70" t="s">
        <v>1721</v>
      </c>
      <c r="P70">
        <v>29942.99</v>
      </c>
      <c r="Q70">
        <v>1</v>
      </c>
      <c r="U70" s="1"/>
      <c r="V70" s="1"/>
      <c r="X70">
        <v>1</v>
      </c>
      <c r="Y70">
        <v>2001365</v>
      </c>
      <c r="Z70">
        <v>2435.58</v>
      </c>
      <c r="AB70" t="str">
        <f t="shared" si="4"/>
        <v>20013652435.58</v>
      </c>
      <c r="AD70" t="s">
        <v>1808</v>
      </c>
      <c r="AE70">
        <f t="shared" si="5"/>
        <v>7</v>
      </c>
      <c r="AG70" t="s">
        <v>765</v>
      </c>
    </row>
    <row r="71" spans="1:33" x14ac:dyDescent="0.25">
      <c r="A71" t="s">
        <v>1702</v>
      </c>
      <c r="B71">
        <v>205</v>
      </c>
      <c r="C71" t="s">
        <v>1709</v>
      </c>
      <c r="D71">
        <v>15</v>
      </c>
      <c r="E71" t="s">
        <v>1708</v>
      </c>
      <c r="F71" t="s">
        <v>1705</v>
      </c>
      <c r="G71" t="s">
        <v>1715</v>
      </c>
      <c r="H71">
        <v>2001338</v>
      </c>
      <c r="I71">
        <f t="shared" si="3"/>
        <v>0</v>
      </c>
      <c r="J71" t="s">
        <v>1718</v>
      </c>
      <c r="K71">
        <v>21</v>
      </c>
      <c r="M71" t="s">
        <v>1737</v>
      </c>
      <c r="N71">
        <v>300</v>
      </c>
      <c r="O71" t="s">
        <v>1721</v>
      </c>
      <c r="P71">
        <v>32402.65</v>
      </c>
      <c r="Q71">
        <v>540</v>
      </c>
      <c r="U71" s="1"/>
      <c r="V71" s="1"/>
      <c r="W71">
        <v>25</v>
      </c>
      <c r="X71">
        <v>323</v>
      </c>
      <c r="Y71">
        <v>2001339</v>
      </c>
      <c r="AB71" t="str">
        <f t="shared" si="4"/>
        <v>2001339</v>
      </c>
      <c r="AD71" t="s">
        <v>1809</v>
      </c>
      <c r="AE71">
        <f t="shared" si="5"/>
        <v>7</v>
      </c>
      <c r="AG71" t="s">
        <v>765</v>
      </c>
    </row>
    <row r="72" spans="1:33" x14ac:dyDescent="0.25">
      <c r="A72" t="s">
        <v>1702</v>
      </c>
      <c r="B72">
        <v>205</v>
      </c>
      <c r="C72" t="s">
        <v>1709</v>
      </c>
      <c r="D72">
        <v>15</v>
      </c>
      <c r="E72" t="s">
        <v>1708</v>
      </c>
      <c r="F72" t="s">
        <v>1705</v>
      </c>
      <c r="G72" t="s">
        <v>1707</v>
      </c>
      <c r="H72">
        <v>2001338</v>
      </c>
      <c r="I72">
        <f t="shared" si="3"/>
        <v>0</v>
      </c>
      <c r="J72" t="s">
        <v>1718</v>
      </c>
      <c r="K72">
        <v>20</v>
      </c>
      <c r="M72" t="s">
        <v>1737</v>
      </c>
      <c r="N72">
        <v>300</v>
      </c>
      <c r="O72" t="s">
        <v>1721</v>
      </c>
      <c r="P72">
        <v>33624.269999999997</v>
      </c>
      <c r="Q72">
        <v>15</v>
      </c>
      <c r="U72" s="1"/>
      <c r="V72" s="1"/>
      <c r="X72">
        <v>2</v>
      </c>
      <c r="Y72">
        <v>2001340</v>
      </c>
      <c r="AB72" t="str">
        <f t="shared" si="4"/>
        <v>2001340</v>
      </c>
      <c r="AD72" t="s">
        <v>1810</v>
      </c>
      <c r="AE72">
        <f t="shared" si="5"/>
        <v>7</v>
      </c>
      <c r="AG72" t="s">
        <v>765</v>
      </c>
    </row>
    <row r="73" spans="1:33" x14ac:dyDescent="0.25">
      <c r="A73" t="s">
        <v>1702</v>
      </c>
      <c r="B73">
        <v>205</v>
      </c>
      <c r="C73" t="s">
        <v>1709</v>
      </c>
      <c r="D73">
        <v>15</v>
      </c>
      <c r="E73" t="s">
        <v>1711</v>
      </c>
      <c r="F73" t="s">
        <v>1705</v>
      </c>
      <c r="G73">
        <v>120</v>
      </c>
      <c r="H73">
        <v>2001338</v>
      </c>
      <c r="I73">
        <f t="shared" si="3"/>
        <v>0</v>
      </c>
      <c r="J73" t="s">
        <v>1718</v>
      </c>
      <c r="K73">
        <v>33</v>
      </c>
      <c r="M73" t="s">
        <v>1737</v>
      </c>
      <c r="N73">
        <v>333</v>
      </c>
      <c r="O73" t="s">
        <v>1707</v>
      </c>
      <c r="P73">
        <v>3129.01</v>
      </c>
      <c r="Q73">
        <v>2</v>
      </c>
      <c r="U73" s="1"/>
      <c r="V73" s="1"/>
      <c r="X73">
        <v>5</v>
      </c>
      <c r="Y73">
        <v>2001366</v>
      </c>
      <c r="Z73">
        <v>2538.13</v>
      </c>
      <c r="AB73" t="str">
        <f t="shared" si="4"/>
        <v>20013662538.13</v>
      </c>
      <c r="AD73" t="s">
        <v>1811</v>
      </c>
      <c r="AE73">
        <f t="shared" si="5"/>
        <v>7</v>
      </c>
      <c r="AG73" t="s">
        <v>765</v>
      </c>
    </row>
    <row r="74" spans="1:33" x14ac:dyDescent="0.25">
      <c r="A74" t="s">
        <v>1702</v>
      </c>
      <c r="B74">
        <v>205</v>
      </c>
      <c r="C74" t="s">
        <v>1709</v>
      </c>
      <c r="D74">
        <v>15</v>
      </c>
      <c r="E74" t="s">
        <v>1711</v>
      </c>
      <c r="F74" t="s">
        <v>1705</v>
      </c>
      <c r="G74">
        <v>120</v>
      </c>
      <c r="H74">
        <v>2001340</v>
      </c>
      <c r="I74">
        <f t="shared" si="3"/>
        <v>0</v>
      </c>
      <c r="J74" t="s">
        <v>1718</v>
      </c>
      <c r="K74">
        <v>2</v>
      </c>
      <c r="M74" t="s">
        <v>1737</v>
      </c>
      <c r="N74">
        <v>500</v>
      </c>
      <c r="O74" t="s">
        <v>1715</v>
      </c>
      <c r="P74">
        <v>29769.49</v>
      </c>
      <c r="Q74">
        <v>4</v>
      </c>
      <c r="U74" s="1"/>
      <c r="V74" s="1"/>
      <c r="X74">
        <v>7</v>
      </c>
      <c r="Y74">
        <v>2001367</v>
      </c>
      <c r="Z74">
        <v>3129.01</v>
      </c>
      <c r="AB74" t="str">
        <f t="shared" si="4"/>
        <v>20013673129.01</v>
      </c>
      <c r="AD74" t="s">
        <v>1812</v>
      </c>
      <c r="AE74">
        <f t="shared" si="5"/>
        <v>7</v>
      </c>
      <c r="AG74" t="s">
        <v>765</v>
      </c>
    </row>
    <row r="75" spans="1:33" x14ac:dyDescent="0.25">
      <c r="A75" t="s">
        <v>1702</v>
      </c>
      <c r="B75">
        <v>205</v>
      </c>
      <c r="C75" t="s">
        <v>1709</v>
      </c>
      <c r="D75">
        <v>15</v>
      </c>
      <c r="E75" t="s">
        <v>1711</v>
      </c>
      <c r="F75" t="s">
        <v>1705</v>
      </c>
      <c r="G75" t="s">
        <v>1715</v>
      </c>
      <c r="H75">
        <v>2001338</v>
      </c>
      <c r="I75">
        <f t="shared" si="3"/>
        <v>0</v>
      </c>
      <c r="J75" t="s">
        <v>1718</v>
      </c>
      <c r="K75">
        <v>560</v>
      </c>
      <c r="M75" t="s">
        <v>1737</v>
      </c>
      <c r="N75">
        <v>500</v>
      </c>
      <c r="O75" t="s">
        <v>1715</v>
      </c>
      <c r="P75">
        <v>32840.089999999997</v>
      </c>
      <c r="Q75">
        <v>349</v>
      </c>
      <c r="U75" s="1"/>
      <c r="V75" s="1"/>
      <c r="X75">
        <v>1</v>
      </c>
      <c r="Y75" t="s">
        <v>1392</v>
      </c>
      <c r="AB75" t="str">
        <f t="shared" si="4"/>
        <v>-</v>
      </c>
      <c r="AD75" t="s">
        <v>1813</v>
      </c>
      <c r="AE75">
        <f t="shared" si="5"/>
        <v>14</v>
      </c>
      <c r="AG75" t="s">
        <v>765</v>
      </c>
    </row>
    <row r="76" spans="1:33" x14ac:dyDescent="0.25">
      <c r="A76" t="s">
        <v>1702</v>
      </c>
      <c r="B76">
        <v>205</v>
      </c>
      <c r="C76" t="s">
        <v>1709</v>
      </c>
      <c r="D76">
        <v>15</v>
      </c>
      <c r="E76" t="s">
        <v>1711</v>
      </c>
      <c r="F76" t="s">
        <v>1705</v>
      </c>
      <c r="G76" t="s">
        <v>1707</v>
      </c>
      <c r="H76">
        <v>2001338</v>
      </c>
      <c r="I76">
        <f t="shared" si="3"/>
        <v>0</v>
      </c>
      <c r="J76" t="s">
        <v>1718</v>
      </c>
      <c r="K76">
        <v>72</v>
      </c>
      <c r="M76" t="s">
        <v>1737</v>
      </c>
      <c r="N76">
        <v>500</v>
      </c>
      <c r="O76" t="s">
        <v>1715</v>
      </c>
      <c r="P76">
        <v>33419.07</v>
      </c>
      <c r="Q76">
        <v>13</v>
      </c>
      <c r="U76" s="1"/>
      <c r="V76" s="1"/>
      <c r="W76">
        <v>37</v>
      </c>
      <c r="X76">
        <v>3</v>
      </c>
      <c r="Y76">
        <v>2001339</v>
      </c>
      <c r="AB76" t="str">
        <f t="shared" si="4"/>
        <v>2001339</v>
      </c>
      <c r="AD76" t="s">
        <v>1814</v>
      </c>
      <c r="AE76">
        <f t="shared" si="5"/>
        <v>14</v>
      </c>
      <c r="AG76" t="s">
        <v>765</v>
      </c>
    </row>
    <row r="77" spans="1:33" x14ac:dyDescent="0.25">
      <c r="A77" t="s">
        <v>1702</v>
      </c>
      <c r="B77">
        <v>205</v>
      </c>
      <c r="C77" t="s">
        <v>1709</v>
      </c>
      <c r="D77">
        <v>25</v>
      </c>
      <c r="E77" t="s">
        <v>1720</v>
      </c>
      <c r="F77" t="s">
        <v>1705</v>
      </c>
      <c r="G77">
        <v>120</v>
      </c>
      <c r="H77">
        <v>2001339</v>
      </c>
      <c r="I77">
        <f t="shared" si="3"/>
        <v>0</v>
      </c>
      <c r="J77" t="s">
        <v>1718</v>
      </c>
      <c r="K77">
        <v>6</v>
      </c>
      <c r="M77" t="s">
        <v>1737</v>
      </c>
      <c r="N77">
        <v>500</v>
      </c>
      <c r="O77" t="s">
        <v>1707</v>
      </c>
      <c r="P77">
        <v>9410.5300000000007</v>
      </c>
      <c r="Q77">
        <v>1</v>
      </c>
      <c r="U77" s="1"/>
      <c r="V77" s="1"/>
      <c r="X77">
        <v>130</v>
      </c>
      <c r="Y77">
        <v>2001340</v>
      </c>
      <c r="AB77" t="str">
        <f t="shared" si="4"/>
        <v>2001340</v>
      </c>
      <c r="AD77" t="s">
        <v>1815</v>
      </c>
      <c r="AE77">
        <f t="shared" si="5"/>
        <v>14</v>
      </c>
      <c r="AG77" t="s">
        <v>765</v>
      </c>
    </row>
    <row r="78" spans="1:33" x14ac:dyDescent="0.25">
      <c r="A78" t="s">
        <v>1702</v>
      </c>
      <c r="B78">
        <v>205</v>
      </c>
      <c r="C78" t="s">
        <v>1709</v>
      </c>
      <c r="D78">
        <v>25</v>
      </c>
      <c r="E78" t="s">
        <v>1720</v>
      </c>
      <c r="F78" t="s">
        <v>1705</v>
      </c>
      <c r="G78" t="s">
        <v>1715</v>
      </c>
      <c r="H78">
        <v>2001339</v>
      </c>
      <c r="I78">
        <f t="shared" si="3"/>
        <v>0</v>
      </c>
      <c r="J78" t="s">
        <v>1718</v>
      </c>
      <c r="K78">
        <v>3</v>
      </c>
      <c r="M78" t="s">
        <v>1737</v>
      </c>
      <c r="N78">
        <v>500</v>
      </c>
      <c r="O78" t="s">
        <v>1707</v>
      </c>
      <c r="P78">
        <v>29769.49</v>
      </c>
      <c r="Q78">
        <v>28</v>
      </c>
      <c r="U78" s="1"/>
      <c r="V78" s="1"/>
      <c r="X78">
        <v>1</v>
      </c>
      <c r="Y78">
        <v>2001368</v>
      </c>
      <c r="Z78">
        <v>3501.14</v>
      </c>
      <c r="AB78" t="str">
        <f t="shared" si="4"/>
        <v>20013683501.14</v>
      </c>
      <c r="AD78" t="s">
        <v>1816</v>
      </c>
      <c r="AE78">
        <f t="shared" si="5"/>
        <v>14</v>
      </c>
      <c r="AG78" t="s">
        <v>765</v>
      </c>
    </row>
    <row r="79" spans="1:33" x14ac:dyDescent="0.25">
      <c r="A79" t="s">
        <v>1702</v>
      </c>
      <c r="B79">
        <v>205</v>
      </c>
      <c r="C79" t="s">
        <v>1709</v>
      </c>
      <c r="D79">
        <v>25</v>
      </c>
      <c r="E79" t="s">
        <v>1719</v>
      </c>
      <c r="F79" t="s">
        <v>1705</v>
      </c>
      <c r="G79">
        <v>120</v>
      </c>
      <c r="H79">
        <v>2001339</v>
      </c>
      <c r="I79">
        <f t="shared" si="3"/>
        <v>0</v>
      </c>
      <c r="J79" t="s">
        <v>1718</v>
      </c>
      <c r="K79">
        <v>15</v>
      </c>
      <c r="M79" t="s">
        <v>1737</v>
      </c>
      <c r="N79">
        <v>500</v>
      </c>
      <c r="O79" t="s">
        <v>1707</v>
      </c>
      <c r="P79">
        <v>32840.089999999997</v>
      </c>
      <c r="Q79">
        <v>12</v>
      </c>
      <c r="U79" s="1"/>
      <c r="V79" s="1"/>
      <c r="X79">
        <v>2</v>
      </c>
      <c r="Y79" t="s">
        <v>1392</v>
      </c>
      <c r="AB79" t="str">
        <f t="shared" si="4"/>
        <v>-</v>
      </c>
      <c r="AD79" t="s">
        <v>1817</v>
      </c>
      <c r="AE79">
        <f t="shared" si="5"/>
        <v>14</v>
      </c>
      <c r="AG79" t="s">
        <v>765</v>
      </c>
    </row>
    <row r="80" spans="1:33" x14ac:dyDescent="0.25">
      <c r="A80" t="s">
        <v>1702</v>
      </c>
      <c r="B80">
        <v>205</v>
      </c>
      <c r="C80" t="s">
        <v>1709</v>
      </c>
      <c r="D80">
        <v>25</v>
      </c>
      <c r="E80" t="s">
        <v>1719</v>
      </c>
      <c r="F80" t="s">
        <v>1705</v>
      </c>
      <c r="G80" t="s">
        <v>1715</v>
      </c>
      <c r="H80">
        <v>2001339</v>
      </c>
      <c r="I80">
        <f t="shared" si="3"/>
        <v>0</v>
      </c>
      <c r="J80" t="s">
        <v>1718</v>
      </c>
      <c r="K80">
        <v>24</v>
      </c>
      <c r="M80" t="s">
        <v>1737</v>
      </c>
      <c r="N80">
        <v>500</v>
      </c>
      <c r="O80" t="s">
        <v>1722</v>
      </c>
      <c r="P80">
        <v>29769.49</v>
      </c>
      <c r="Q80">
        <v>1</v>
      </c>
      <c r="U80" s="1"/>
      <c r="V80" s="1"/>
      <c r="W80">
        <v>37.5</v>
      </c>
      <c r="X80">
        <v>52</v>
      </c>
      <c r="Y80">
        <v>2001340</v>
      </c>
      <c r="AB80" t="str">
        <f t="shared" si="4"/>
        <v>2001340</v>
      </c>
      <c r="AD80" t="s">
        <v>1818</v>
      </c>
      <c r="AE80">
        <f t="shared" si="5"/>
        <v>7</v>
      </c>
      <c r="AG80" t="s">
        <v>765</v>
      </c>
    </row>
    <row r="81" spans="1:33" x14ac:dyDescent="0.25">
      <c r="A81" t="s">
        <v>1702</v>
      </c>
      <c r="B81">
        <v>205</v>
      </c>
      <c r="C81" t="s">
        <v>1709</v>
      </c>
      <c r="D81">
        <v>25</v>
      </c>
      <c r="E81" t="s">
        <v>1710</v>
      </c>
      <c r="F81" t="s">
        <v>1705</v>
      </c>
      <c r="G81">
        <v>120</v>
      </c>
      <c r="H81">
        <v>2001337</v>
      </c>
      <c r="I81">
        <f t="shared" si="3"/>
        <v>0</v>
      </c>
      <c r="J81" t="s">
        <v>1718</v>
      </c>
      <c r="K81">
        <v>1</v>
      </c>
      <c r="M81" t="s">
        <v>1737</v>
      </c>
      <c r="N81">
        <v>500</v>
      </c>
      <c r="O81" t="s">
        <v>1721</v>
      </c>
      <c r="P81">
        <v>20312.13</v>
      </c>
      <c r="Q81">
        <v>1</v>
      </c>
      <c r="U81" s="1"/>
      <c r="V81" s="1"/>
      <c r="X81">
        <v>1</v>
      </c>
      <c r="Y81">
        <v>2001341</v>
      </c>
      <c r="AB81" t="str">
        <f t="shared" si="4"/>
        <v>2001341</v>
      </c>
      <c r="AD81" t="s">
        <v>1819</v>
      </c>
      <c r="AE81">
        <f t="shared" si="5"/>
        <v>15</v>
      </c>
      <c r="AG81" t="s">
        <v>765</v>
      </c>
    </row>
    <row r="82" spans="1:33" x14ac:dyDescent="0.25">
      <c r="A82" t="s">
        <v>1702</v>
      </c>
      <c r="B82">
        <v>205</v>
      </c>
      <c r="C82" t="s">
        <v>1709</v>
      </c>
      <c r="D82">
        <v>25</v>
      </c>
      <c r="E82" t="s">
        <v>1710</v>
      </c>
      <c r="F82" t="s">
        <v>1705</v>
      </c>
      <c r="G82">
        <v>120</v>
      </c>
      <c r="H82">
        <v>2001339</v>
      </c>
      <c r="I82">
        <f t="shared" si="3"/>
        <v>0</v>
      </c>
      <c r="J82" t="s">
        <v>1718</v>
      </c>
      <c r="K82">
        <v>4</v>
      </c>
      <c r="M82" t="s">
        <v>1737</v>
      </c>
      <c r="N82">
        <v>500</v>
      </c>
      <c r="O82" t="s">
        <v>1721</v>
      </c>
      <c r="P82">
        <v>25602.04</v>
      </c>
      <c r="Q82">
        <v>23</v>
      </c>
      <c r="U82" s="1"/>
      <c r="V82" s="1"/>
      <c r="X82">
        <v>2</v>
      </c>
      <c r="Y82">
        <v>2001366</v>
      </c>
      <c r="Z82">
        <v>2538.13</v>
      </c>
      <c r="AB82" t="str">
        <f t="shared" si="4"/>
        <v>20013662538.13</v>
      </c>
      <c r="AD82" t="s">
        <v>1820</v>
      </c>
      <c r="AE82">
        <f t="shared" si="5"/>
        <v>7</v>
      </c>
      <c r="AG82" t="s">
        <v>765</v>
      </c>
    </row>
    <row r="83" spans="1:33" x14ac:dyDescent="0.25">
      <c r="A83" t="s">
        <v>1702</v>
      </c>
      <c r="B83">
        <v>205</v>
      </c>
      <c r="C83" t="s">
        <v>1709</v>
      </c>
      <c r="D83">
        <v>25</v>
      </c>
      <c r="E83" t="s">
        <v>1710</v>
      </c>
      <c r="F83" t="s">
        <v>1705</v>
      </c>
      <c r="G83" t="s">
        <v>1715</v>
      </c>
      <c r="H83">
        <v>2001339</v>
      </c>
      <c r="I83">
        <f t="shared" si="3"/>
        <v>0</v>
      </c>
      <c r="J83" t="s">
        <v>1718</v>
      </c>
      <c r="K83">
        <v>12</v>
      </c>
      <c r="M83" t="s">
        <v>1737</v>
      </c>
      <c r="N83">
        <v>500</v>
      </c>
      <c r="O83" t="s">
        <v>1721</v>
      </c>
      <c r="P83">
        <v>29769.49</v>
      </c>
      <c r="Q83">
        <v>486</v>
      </c>
      <c r="U83" s="1"/>
      <c r="V83" s="1"/>
      <c r="X83">
        <v>1</v>
      </c>
      <c r="Y83">
        <v>2001367</v>
      </c>
      <c r="Z83">
        <v>3129.01</v>
      </c>
      <c r="AB83" t="str">
        <f t="shared" si="4"/>
        <v>20013673129.01</v>
      </c>
      <c r="AD83" t="s">
        <v>1821</v>
      </c>
      <c r="AE83">
        <f t="shared" si="5"/>
        <v>7</v>
      </c>
      <c r="AG83" t="s">
        <v>765</v>
      </c>
    </row>
    <row r="84" spans="1:33" x14ac:dyDescent="0.25">
      <c r="A84" t="s">
        <v>1702</v>
      </c>
      <c r="B84">
        <v>205</v>
      </c>
      <c r="C84" t="s">
        <v>1709</v>
      </c>
      <c r="D84">
        <v>25</v>
      </c>
      <c r="E84" t="s">
        <v>1710</v>
      </c>
      <c r="F84" t="s">
        <v>1705</v>
      </c>
      <c r="G84" t="s">
        <v>1707</v>
      </c>
      <c r="H84">
        <v>2001339</v>
      </c>
      <c r="I84">
        <f t="shared" si="3"/>
        <v>0</v>
      </c>
      <c r="J84" t="s">
        <v>1718</v>
      </c>
      <c r="K84">
        <v>4</v>
      </c>
      <c r="M84" t="s">
        <v>1737</v>
      </c>
      <c r="N84">
        <v>500</v>
      </c>
      <c r="O84" t="s">
        <v>1721</v>
      </c>
      <c r="P84">
        <v>32402.65</v>
      </c>
      <c r="Q84">
        <v>1</v>
      </c>
      <c r="U84" s="1"/>
      <c r="V84" s="1"/>
      <c r="X84">
        <v>3</v>
      </c>
      <c r="Y84">
        <v>2001369</v>
      </c>
      <c r="Z84">
        <v>3847.75</v>
      </c>
      <c r="AB84" t="str">
        <f t="shared" si="4"/>
        <v>20013693847.75</v>
      </c>
      <c r="AD84" t="s">
        <v>1822</v>
      </c>
      <c r="AE84">
        <f t="shared" si="5"/>
        <v>15</v>
      </c>
      <c r="AG84" t="s">
        <v>765</v>
      </c>
    </row>
    <row r="85" spans="1:33" x14ac:dyDescent="0.25">
      <c r="A85" t="s">
        <v>1702</v>
      </c>
      <c r="B85">
        <v>205</v>
      </c>
      <c r="C85" t="s">
        <v>1709</v>
      </c>
      <c r="D85">
        <v>25</v>
      </c>
      <c r="E85" t="s">
        <v>1704</v>
      </c>
      <c r="F85" t="s">
        <v>1705</v>
      </c>
      <c r="G85">
        <v>120</v>
      </c>
      <c r="H85">
        <v>2001339</v>
      </c>
      <c r="I85">
        <f t="shared" si="3"/>
        <v>0</v>
      </c>
      <c r="J85" t="s">
        <v>1718</v>
      </c>
      <c r="K85">
        <v>13</v>
      </c>
      <c r="M85" t="s">
        <v>1737</v>
      </c>
      <c r="N85">
        <v>500</v>
      </c>
      <c r="O85" t="s">
        <v>1721</v>
      </c>
      <c r="P85">
        <v>32840.089999999997</v>
      </c>
      <c r="Q85">
        <v>3</v>
      </c>
      <c r="U85" s="1"/>
      <c r="V85" s="1"/>
      <c r="W85">
        <v>50</v>
      </c>
      <c r="X85">
        <v>112</v>
      </c>
      <c r="Y85">
        <v>2001341</v>
      </c>
      <c r="AB85" t="str">
        <f t="shared" si="4"/>
        <v>2001341</v>
      </c>
      <c r="AD85" t="s">
        <v>1823</v>
      </c>
      <c r="AE85">
        <f t="shared" si="5"/>
        <v>7</v>
      </c>
      <c r="AG85" t="s">
        <v>765</v>
      </c>
    </row>
    <row r="86" spans="1:33" x14ac:dyDescent="0.25">
      <c r="A86" t="s">
        <v>1702</v>
      </c>
      <c r="B86">
        <v>205</v>
      </c>
      <c r="C86" t="s">
        <v>1709</v>
      </c>
      <c r="D86">
        <v>25</v>
      </c>
      <c r="E86" t="s">
        <v>1704</v>
      </c>
      <c r="F86" t="s">
        <v>1705</v>
      </c>
      <c r="G86" t="s">
        <v>1715</v>
      </c>
      <c r="H86">
        <v>2001339</v>
      </c>
      <c r="I86">
        <f t="shared" si="3"/>
        <v>0</v>
      </c>
      <c r="J86" t="s">
        <v>1718</v>
      </c>
      <c r="K86">
        <v>104</v>
      </c>
      <c r="M86" t="s">
        <v>1737</v>
      </c>
      <c r="N86">
        <v>750</v>
      </c>
      <c r="O86" t="s">
        <v>1715</v>
      </c>
      <c r="P86">
        <v>42948.51</v>
      </c>
      <c r="Q86">
        <v>34</v>
      </c>
      <c r="U86" s="1"/>
      <c r="V86" s="1"/>
      <c r="X86">
        <v>5</v>
      </c>
      <c r="Y86">
        <v>2001367</v>
      </c>
      <c r="Z86">
        <v>3129.01</v>
      </c>
      <c r="AB86" t="str">
        <f t="shared" si="4"/>
        <v>20013673129.01</v>
      </c>
      <c r="AD86" t="s">
        <v>1824</v>
      </c>
      <c r="AE86">
        <f t="shared" si="5"/>
        <v>14</v>
      </c>
      <c r="AG86" t="s">
        <v>765</v>
      </c>
    </row>
    <row r="87" spans="1:33" x14ac:dyDescent="0.25">
      <c r="A87" t="s">
        <v>1702</v>
      </c>
      <c r="B87">
        <v>205</v>
      </c>
      <c r="C87" t="s">
        <v>1709</v>
      </c>
      <c r="D87">
        <v>25</v>
      </c>
      <c r="E87" t="s">
        <v>1704</v>
      </c>
      <c r="F87" t="s">
        <v>1705</v>
      </c>
      <c r="G87" t="s">
        <v>1707</v>
      </c>
      <c r="H87">
        <v>2001339</v>
      </c>
      <c r="I87">
        <f t="shared" si="3"/>
        <v>0</v>
      </c>
      <c r="J87" t="s">
        <v>1718</v>
      </c>
      <c r="K87">
        <v>25</v>
      </c>
      <c r="M87" t="s">
        <v>1737</v>
      </c>
      <c r="N87">
        <v>750</v>
      </c>
      <c r="O87" t="s">
        <v>1715</v>
      </c>
      <c r="P87">
        <v>47743.24</v>
      </c>
      <c r="Q87">
        <v>157</v>
      </c>
      <c r="U87" s="1"/>
      <c r="V87" s="1"/>
      <c r="X87">
        <v>2</v>
      </c>
      <c r="Y87">
        <v>2001371</v>
      </c>
      <c r="Z87">
        <v>6665.64</v>
      </c>
      <c r="AB87" t="str">
        <f t="shared" si="4"/>
        <v>20013716665.64</v>
      </c>
      <c r="AD87" t="s">
        <v>1825</v>
      </c>
      <c r="AE87">
        <f t="shared" si="5"/>
        <v>15</v>
      </c>
      <c r="AG87" t="s">
        <v>765</v>
      </c>
    </row>
    <row r="88" spans="1:33" x14ac:dyDescent="0.25">
      <c r="A88" t="s">
        <v>1702</v>
      </c>
      <c r="B88">
        <v>205</v>
      </c>
      <c r="C88" t="s">
        <v>1709</v>
      </c>
      <c r="D88">
        <v>25</v>
      </c>
      <c r="E88" t="s">
        <v>1704</v>
      </c>
      <c r="F88" t="s">
        <v>1705</v>
      </c>
      <c r="G88" t="s">
        <v>1707</v>
      </c>
      <c r="H88">
        <v>2001366</v>
      </c>
      <c r="I88">
        <f t="shared" si="3"/>
        <v>2538.13</v>
      </c>
      <c r="J88" t="s">
        <v>1718</v>
      </c>
      <c r="K88">
        <v>2</v>
      </c>
      <c r="M88" t="s">
        <v>1737</v>
      </c>
      <c r="N88">
        <v>750</v>
      </c>
      <c r="O88" t="s">
        <v>1715</v>
      </c>
      <c r="P88">
        <v>52013.97</v>
      </c>
      <c r="Q88">
        <v>1</v>
      </c>
      <c r="U88" s="1"/>
      <c r="V88" s="1"/>
      <c r="W88">
        <v>75</v>
      </c>
      <c r="X88">
        <v>40</v>
      </c>
      <c r="Y88">
        <v>2001342</v>
      </c>
      <c r="AB88" t="str">
        <f t="shared" si="4"/>
        <v>2001342</v>
      </c>
      <c r="AD88" t="s">
        <v>1826</v>
      </c>
      <c r="AE88">
        <f t="shared" si="5"/>
        <v>15</v>
      </c>
      <c r="AG88" t="s">
        <v>765</v>
      </c>
    </row>
    <row r="89" spans="1:33" x14ac:dyDescent="0.25">
      <c r="A89" t="s">
        <v>1702</v>
      </c>
      <c r="B89">
        <v>205</v>
      </c>
      <c r="C89" t="s">
        <v>1709</v>
      </c>
      <c r="D89">
        <v>25</v>
      </c>
      <c r="E89" t="s">
        <v>1708</v>
      </c>
      <c r="F89" t="s">
        <v>1705</v>
      </c>
      <c r="G89">
        <v>120</v>
      </c>
      <c r="H89">
        <v>2001339</v>
      </c>
      <c r="I89">
        <f t="shared" si="3"/>
        <v>0</v>
      </c>
      <c r="J89" t="s">
        <v>1718</v>
      </c>
      <c r="K89">
        <v>18</v>
      </c>
      <c r="M89" t="s">
        <v>1737</v>
      </c>
      <c r="N89">
        <v>750</v>
      </c>
      <c r="O89" t="s">
        <v>1707</v>
      </c>
      <c r="P89">
        <v>47743.24</v>
      </c>
      <c r="Q89">
        <v>8</v>
      </c>
      <c r="U89" s="1"/>
      <c r="V89" s="1"/>
      <c r="X89">
        <v>3</v>
      </c>
      <c r="Y89">
        <v>2001351</v>
      </c>
      <c r="AB89" t="str">
        <f t="shared" si="4"/>
        <v>2001351</v>
      </c>
      <c r="AD89" t="s">
        <v>1827</v>
      </c>
      <c r="AE89">
        <f t="shared" si="5"/>
        <v>14</v>
      </c>
      <c r="AG89" t="s">
        <v>765</v>
      </c>
    </row>
    <row r="90" spans="1:33" x14ac:dyDescent="0.25">
      <c r="A90" t="s">
        <v>1702</v>
      </c>
      <c r="B90">
        <v>205</v>
      </c>
      <c r="C90" t="s">
        <v>1709</v>
      </c>
      <c r="D90">
        <v>25</v>
      </c>
      <c r="E90" t="s">
        <v>1708</v>
      </c>
      <c r="F90" t="s">
        <v>1705</v>
      </c>
      <c r="G90" t="s">
        <v>1715</v>
      </c>
      <c r="H90">
        <v>2001339</v>
      </c>
      <c r="I90">
        <f t="shared" si="3"/>
        <v>0</v>
      </c>
      <c r="J90" t="s">
        <v>1718</v>
      </c>
      <c r="K90">
        <v>63</v>
      </c>
      <c r="M90" t="s">
        <v>1737</v>
      </c>
      <c r="N90">
        <v>750</v>
      </c>
      <c r="O90" t="s">
        <v>1707</v>
      </c>
      <c r="P90">
        <v>52013.97</v>
      </c>
      <c r="Q90">
        <v>22</v>
      </c>
      <c r="U90" s="1"/>
      <c r="V90" s="1"/>
      <c r="X90">
        <v>2</v>
      </c>
      <c r="Y90">
        <v>2001369</v>
      </c>
      <c r="Z90">
        <v>3847.75</v>
      </c>
      <c r="AB90" t="str">
        <f t="shared" si="4"/>
        <v>20013693847.75</v>
      </c>
      <c r="AD90" t="s">
        <v>1828</v>
      </c>
      <c r="AE90">
        <f t="shared" si="5"/>
        <v>7</v>
      </c>
      <c r="AG90" t="s">
        <v>765</v>
      </c>
    </row>
    <row r="91" spans="1:33" x14ac:dyDescent="0.25">
      <c r="A91" t="s">
        <v>1702</v>
      </c>
      <c r="B91">
        <v>205</v>
      </c>
      <c r="C91" t="s">
        <v>1709</v>
      </c>
      <c r="D91">
        <v>25</v>
      </c>
      <c r="E91" t="s">
        <v>1708</v>
      </c>
      <c r="F91" t="s">
        <v>1705</v>
      </c>
      <c r="G91" t="s">
        <v>1715</v>
      </c>
      <c r="H91">
        <v>2001341</v>
      </c>
      <c r="I91">
        <f t="shared" si="3"/>
        <v>0</v>
      </c>
      <c r="J91" t="s">
        <v>1718</v>
      </c>
      <c r="K91">
        <v>2</v>
      </c>
      <c r="M91" t="s">
        <v>1737</v>
      </c>
      <c r="N91">
        <v>750</v>
      </c>
      <c r="O91" t="s">
        <v>1721</v>
      </c>
      <c r="P91">
        <v>29769.49</v>
      </c>
      <c r="Q91">
        <v>1</v>
      </c>
      <c r="U91" s="1"/>
      <c r="V91" s="1"/>
      <c r="X91">
        <v>1</v>
      </c>
      <c r="Y91" t="s">
        <v>1392</v>
      </c>
      <c r="AB91" t="str">
        <f t="shared" si="4"/>
        <v>-</v>
      </c>
      <c r="AD91" t="s">
        <v>1829</v>
      </c>
      <c r="AE91">
        <f t="shared" si="5"/>
        <v>7</v>
      </c>
      <c r="AG91" t="s">
        <v>765</v>
      </c>
    </row>
    <row r="92" spans="1:33" x14ac:dyDescent="0.25">
      <c r="A92" t="s">
        <v>1702</v>
      </c>
      <c r="B92">
        <v>205</v>
      </c>
      <c r="C92" t="s">
        <v>1709</v>
      </c>
      <c r="D92">
        <v>25</v>
      </c>
      <c r="E92" t="s">
        <v>1708</v>
      </c>
      <c r="F92" t="s">
        <v>1705</v>
      </c>
      <c r="G92" t="s">
        <v>1715</v>
      </c>
      <c r="H92">
        <v>2001366</v>
      </c>
      <c r="I92">
        <f t="shared" si="3"/>
        <v>2538.13</v>
      </c>
      <c r="J92" t="s">
        <v>1718</v>
      </c>
      <c r="K92">
        <v>1</v>
      </c>
      <c r="M92" t="s">
        <v>1737</v>
      </c>
      <c r="N92">
        <v>750</v>
      </c>
      <c r="O92" t="s">
        <v>1721</v>
      </c>
      <c r="P92">
        <v>38003.1</v>
      </c>
      <c r="Q92">
        <v>16</v>
      </c>
      <c r="U92" s="1"/>
      <c r="V92" s="1"/>
      <c r="W92">
        <v>100</v>
      </c>
      <c r="X92">
        <v>1</v>
      </c>
      <c r="Y92">
        <v>2001342</v>
      </c>
      <c r="AB92" t="str">
        <f t="shared" si="4"/>
        <v>2001342</v>
      </c>
      <c r="AD92" t="s">
        <v>1830</v>
      </c>
      <c r="AE92">
        <f t="shared" si="5"/>
        <v>7</v>
      </c>
      <c r="AG92" t="s">
        <v>765</v>
      </c>
    </row>
    <row r="93" spans="1:33" x14ac:dyDescent="0.25">
      <c r="A93" t="s">
        <v>1702</v>
      </c>
      <c r="B93">
        <v>205</v>
      </c>
      <c r="C93" t="s">
        <v>1709</v>
      </c>
      <c r="D93">
        <v>25</v>
      </c>
      <c r="E93" t="s">
        <v>1708</v>
      </c>
      <c r="F93" t="s">
        <v>1705</v>
      </c>
      <c r="G93" t="s">
        <v>1707</v>
      </c>
      <c r="H93">
        <v>2001339</v>
      </c>
      <c r="I93">
        <f t="shared" si="3"/>
        <v>0</v>
      </c>
      <c r="J93" t="s">
        <v>1718</v>
      </c>
      <c r="K93">
        <v>42</v>
      </c>
      <c r="M93" t="s">
        <v>1737</v>
      </c>
      <c r="N93">
        <v>750</v>
      </c>
      <c r="O93" t="s">
        <v>1721</v>
      </c>
      <c r="P93">
        <v>47743.24</v>
      </c>
      <c r="Q93">
        <v>1</v>
      </c>
      <c r="U93" s="1"/>
      <c r="V93" s="1"/>
      <c r="X93">
        <v>21</v>
      </c>
      <c r="Y93">
        <v>2001343</v>
      </c>
      <c r="AB93" t="str">
        <f t="shared" si="4"/>
        <v>2001343</v>
      </c>
      <c r="AD93" t="s">
        <v>1831</v>
      </c>
      <c r="AE93">
        <f t="shared" si="5"/>
        <v>15</v>
      </c>
      <c r="AG93" t="s">
        <v>765</v>
      </c>
    </row>
    <row r="94" spans="1:33" x14ac:dyDescent="0.25">
      <c r="A94" t="s">
        <v>1702</v>
      </c>
      <c r="B94">
        <v>205</v>
      </c>
      <c r="C94" t="s">
        <v>1709</v>
      </c>
      <c r="D94">
        <v>25</v>
      </c>
      <c r="E94" t="s">
        <v>1708</v>
      </c>
      <c r="F94" t="s">
        <v>1705</v>
      </c>
      <c r="G94" t="s">
        <v>1707</v>
      </c>
      <c r="H94">
        <v>2001340</v>
      </c>
      <c r="I94">
        <f t="shared" si="3"/>
        <v>0</v>
      </c>
      <c r="J94" t="s">
        <v>1718</v>
      </c>
      <c r="K94">
        <v>2</v>
      </c>
      <c r="M94" t="s">
        <v>1737</v>
      </c>
      <c r="N94">
        <v>750</v>
      </c>
      <c r="O94" t="s">
        <v>1721</v>
      </c>
      <c r="P94">
        <v>52013.97</v>
      </c>
      <c r="Q94">
        <v>335</v>
      </c>
      <c r="U94" s="1"/>
      <c r="V94" s="1"/>
      <c r="W94">
        <v>167</v>
      </c>
      <c r="X94">
        <v>1</v>
      </c>
      <c r="Y94" t="s">
        <v>1392</v>
      </c>
      <c r="AB94" t="str">
        <f t="shared" si="4"/>
        <v>-</v>
      </c>
      <c r="AD94" t="s">
        <v>1832</v>
      </c>
      <c r="AE94">
        <f t="shared" si="5"/>
        <v>7</v>
      </c>
      <c r="AG94" t="s">
        <v>765</v>
      </c>
    </row>
    <row r="95" spans="1:33" x14ac:dyDescent="0.25">
      <c r="A95" t="s">
        <v>1702</v>
      </c>
      <c r="B95">
        <v>205</v>
      </c>
      <c r="C95" t="s">
        <v>1709</v>
      </c>
      <c r="D95">
        <v>25</v>
      </c>
      <c r="E95" t="s">
        <v>1711</v>
      </c>
      <c r="F95" t="s">
        <v>1705</v>
      </c>
      <c r="G95">
        <v>120</v>
      </c>
      <c r="H95">
        <v>2001339</v>
      </c>
      <c r="I95">
        <f t="shared" si="3"/>
        <v>0</v>
      </c>
      <c r="J95" t="s">
        <v>1718</v>
      </c>
      <c r="K95">
        <v>170</v>
      </c>
      <c r="M95" t="s">
        <v>1737</v>
      </c>
      <c r="N95">
        <v>1000</v>
      </c>
      <c r="O95" t="s">
        <v>1715</v>
      </c>
      <c r="P95">
        <v>42750.75</v>
      </c>
      <c r="Q95">
        <v>30</v>
      </c>
      <c r="U95" s="1"/>
      <c r="V95" s="1" t="s">
        <v>1722</v>
      </c>
      <c r="W95">
        <v>50</v>
      </c>
      <c r="X95">
        <v>3</v>
      </c>
      <c r="Y95">
        <v>2001341</v>
      </c>
      <c r="AB95" t="str">
        <f t="shared" si="4"/>
        <v>2001341</v>
      </c>
      <c r="AD95" t="s">
        <v>1833</v>
      </c>
      <c r="AE95">
        <f t="shared" si="5"/>
        <v>7</v>
      </c>
      <c r="AG95" t="s">
        <v>765</v>
      </c>
    </row>
    <row r="96" spans="1:33" x14ac:dyDescent="0.25">
      <c r="A96" t="s">
        <v>1702</v>
      </c>
      <c r="B96">
        <v>205</v>
      </c>
      <c r="C96" t="s">
        <v>1709</v>
      </c>
      <c r="D96">
        <v>25</v>
      </c>
      <c r="E96" t="s">
        <v>1711</v>
      </c>
      <c r="F96" t="s">
        <v>1705</v>
      </c>
      <c r="G96" t="s">
        <v>1715</v>
      </c>
      <c r="H96">
        <v>2001337</v>
      </c>
      <c r="I96">
        <f t="shared" si="3"/>
        <v>0</v>
      </c>
      <c r="J96" t="s">
        <v>1718</v>
      </c>
      <c r="K96">
        <v>3</v>
      </c>
      <c r="M96" t="s">
        <v>1737</v>
      </c>
      <c r="N96">
        <v>1000</v>
      </c>
      <c r="O96" t="s">
        <v>1715</v>
      </c>
      <c r="P96">
        <v>42948.51</v>
      </c>
      <c r="Q96">
        <v>1</v>
      </c>
      <c r="U96" s="1"/>
      <c r="V96" s="1" t="s">
        <v>1721</v>
      </c>
      <c r="W96">
        <v>25</v>
      </c>
      <c r="X96">
        <v>3</v>
      </c>
      <c r="Y96">
        <v>2001339</v>
      </c>
      <c r="AB96" t="str">
        <f t="shared" si="4"/>
        <v>2001339</v>
      </c>
      <c r="AD96" t="s">
        <v>1834</v>
      </c>
      <c r="AE96">
        <f t="shared" si="5"/>
        <v>7</v>
      </c>
      <c r="AG96" t="s">
        <v>765</v>
      </c>
    </row>
    <row r="97" spans="1:33" x14ac:dyDescent="0.25">
      <c r="A97" t="s">
        <v>1702</v>
      </c>
      <c r="B97">
        <v>205</v>
      </c>
      <c r="C97" t="s">
        <v>1709</v>
      </c>
      <c r="D97">
        <v>25</v>
      </c>
      <c r="E97" t="s">
        <v>1711</v>
      </c>
      <c r="F97" t="s">
        <v>1705</v>
      </c>
      <c r="G97" t="s">
        <v>1715</v>
      </c>
      <c r="H97">
        <v>2001339</v>
      </c>
      <c r="I97">
        <f t="shared" si="3"/>
        <v>0</v>
      </c>
      <c r="J97" t="s">
        <v>1718</v>
      </c>
      <c r="K97">
        <v>1992</v>
      </c>
      <c r="M97" t="s">
        <v>1737</v>
      </c>
      <c r="N97">
        <v>1000</v>
      </c>
      <c r="O97" t="s">
        <v>1715</v>
      </c>
      <c r="P97">
        <v>46298.43</v>
      </c>
      <c r="Q97">
        <v>22</v>
      </c>
      <c r="U97" s="181"/>
      <c r="V97" s="1"/>
      <c r="W97">
        <v>75</v>
      </c>
      <c r="X97">
        <v>6</v>
      </c>
      <c r="Y97">
        <v>2001342</v>
      </c>
      <c r="AB97" t="str">
        <f t="shared" si="4"/>
        <v>2001342</v>
      </c>
      <c r="AD97" t="s">
        <v>1835</v>
      </c>
      <c r="AE97">
        <f t="shared" si="5"/>
        <v>7</v>
      </c>
      <c r="AG97" t="s">
        <v>765</v>
      </c>
    </row>
    <row r="98" spans="1:33" x14ac:dyDescent="0.25">
      <c r="A98" t="s">
        <v>1702</v>
      </c>
      <c r="B98">
        <v>205</v>
      </c>
      <c r="C98" t="s">
        <v>1709</v>
      </c>
      <c r="D98">
        <v>25</v>
      </c>
      <c r="E98" t="s">
        <v>1711</v>
      </c>
      <c r="F98" t="s">
        <v>1705</v>
      </c>
      <c r="G98" t="s">
        <v>1715</v>
      </c>
      <c r="H98">
        <v>2001340</v>
      </c>
      <c r="I98">
        <f t="shared" si="3"/>
        <v>0</v>
      </c>
      <c r="J98" t="s">
        <v>1718</v>
      </c>
      <c r="K98">
        <v>2</v>
      </c>
      <c r="M98" t="s">
        <v>1737</v>
      </c>
      <c r="N98">
        <v>1000</v>
      </c>
      <c r="O98" t="s">
        <v>1721</v>
      </c>
      <c r="P98">
        <v>38003.1</v>
      </c>
      <c r="Q98">
        <v>1</v>
      </c>
      <c r="U98" s="1"/>
      <c r="V98" s="1"/>
      <c r="AB98" t="str">
        <f t="shared" si="4"/>
        <v/>
      </c>
      <c r="AD98" t="s">
        <v>1836</v>
      </c>
      <c r="AE98">
        <f t="shared" si="5"/>
        <v>7</v>
      </c>
      <c r="AG98" t="s">
        <v>765</v>
      </c>
    </row>
    <row r="99" spans="1:33" x14ac:dyDescent="0.25">
      <c r="A99" t="s">
        <v>1702</v>
      </c>
      <c r="B99">
        <v>205</v>
      </c>
      <c r="C99" t="s">
        <v>1709</v>
      </c>
      <c r="D99">
        <v>25</v>
      </c>
      <c r="E99" t="s">
        <v>1711</v>
      </c>
      <c r="F99" t="s">
        <v>1705</v>
      </c>
      <c r="G99" t="s">
        <v>1715</v>
      </c>
      <c r="H99">
        <v>2001367</v>
      </c>
      <c r="I99">
        <f t="shared" si="3"/>
        <v>3129.01</v>
      </c>
      <c r="J99" t="s">
        <v>1718</v>
      </c>
      <c r="K99">
        <v>5</v>
      </c>
      <c r="M99" t="s">
        <v>1737</v>
      </c>
      <c r="N99">
        <v>1000</v>
      </c>
      <c r="O99" t="s">
        <v>1721</v>
      </c>
      <c r="P99">
        <v>40001.18</v>
      </c>
      <c r="Q99">
        <v>15</v>
      </c>
      <c r="U99" s="1">
        <v>208</v>
      </c>
      <c r="V99" s="1" t="s">
        <v>1715</v>
      </c>
      <c r="W99">
        <v>75</v>
      </c>
      <c r="X99">
        <v>1</v>
      </c>
      <c r="Y99">
        <v>2001342</v>
      </c>
      <c r="AB99" t="str">
        <f t="shared" si="4"/>
        <v>2001342</v>
      </c>
      <c r="AD99" t="s">
        <v>1837</v>
      </c>
      <c r="AE99">
        <f t="shared" si="5"/>
        <v>7</v>
      </c>
      <c r="AG99" t="s">
        <v>765</v>
      </c>
    </row>
    <row r="100" spans="1:33" x14ac:dyDescent="0.25">
      <c r="A100" t="s">
        <v>1702</v>
      </c>
      <c r="B100">
        <v>205</v>
      </c>
      <c r="C100" t="s">
        <v>1709</v>
      </c>
      <c r="D100">
        <v>25</v>
      </c>
      <c r="E100" t="s">
        <v>1711</v>
      </c>
      <c r="F100" t="s">
        <v>1705</v>
      </c>
      <c r="G100" t="s">
        <v>1707</v>
      </c>
      <c r="H100">
        <v>2001339</v>
      </c>
      <c r="I100">
        <f t="shared" si="3"/>
        <v>0</v>
      </c>
      <c r="J100" t="s">
        <v>1718</v>
      </c>
      <c r="K100">
        <v>239</v>
      </c>
      <c r="M100" t="s">
        <v>1737</v>
      </c>
      <c r="N100">
        <v>1000</v>
      </c>
      <c r="O100" t="s">
        <v>1721</v>
      </c>
      <c r="P100">
        <v>42750.75</v>
      </c>
      <c r="Q100">
        <v>1</v>
      </c>
      <c r="U100" s="181"/>
      <c r="V100" s="1" t="s">
        <v>1707</v>
      </c>
      <c r="W100">
        <v>25</v>
      </c>
      <c r="X100">
        <v>1</v>
      </c>
      <c r="Y100" t="s">
        <v>1392</v>
      </c>
      <c r="AB100" t="str">
        <f t="shared" si="4"/>
        <v>-</v>
      </c>
      <c r="AD100" t="s">
        <v>1838</v>
      </c>
      <c r="AE100">
        <f t="shared" si="5"/>
        <v>7</v>
      </c>
      <c r="AG100" t="s">
        <v>765</v>
      </c>
    </row>
    <row r="101" spans="1:33" x14ac:dyDescent="0.25">
      <c r="A101" t="s">
        <v>1702</v>
      </c>
      <c r="B101">
        <v>205</v>
      </c>
      <c r="C101" t="s">
        <v>1709</v>
      </c>
      <c r="D101">
        <v>25</v>
      </c>
      <c r="E101" t="s">
        <v>1711</v>
      </c>
      <c r="F101" t="s">
        <v>1705</v>
      </c>
      <c r="G101" t="s">
        <v>1707</v>
      </c>
      <c r="H101">
        <v>2001366</v>
      </c>
      <c r="I101">
        <f t="shared" si="3"/>
        <v>2538.13</v>
      </c>
      <c r="J101" t="s">
        <v>1718</v>
      </c>
      <c r="K101">
        <v>3</v>
      </c>
      <c r="M101" t="s">
        <v>1737</v>
      </c>
      <c r="N101">
        <v>1500</v>
      </c>
      <c r="O101" t="s">
        <v>1715</v>
      </c>
      <c r="P101">
        <v>62432.73</v>
      </c>
      <c r="Q101">
        <v>1</v>
      </c>
      <c r="U101" s="1"/>
      <c r="V101" s="1"/>
      <c r="AB101" t="str">
        <f t="shared" si="4"/>
        <v/>
      </c>
      <c r="AD101" t="s">
        <v>1839</v>
      </c>
      <c r="AE101">
        <f t="shared" si="5"/>
        <v>15</v>
      </c>
      <c r="AG101" t="s">
        <v>765</v>
      </c>
    </row>
    <row r="102" spans="1:33" x14ac:dyDescent="0.25">
      <c r="A102" t="s">
        <v>1702</v>
      </c>
      <c r="B102">
        <v>205</v>
      </c>
      <c r="C102" t="s">
        <v>1709</v>
      </c>
      <c r="D102">
        <v>25</v>
      </c>
      <c r="E102" t="s">
        <v>1711</v>
      </c>
      <c r="F102" t="s">
        <v>1705</v>
      </c>
      <c r="G102" t="s">
        <v>1707</v>
      </c>
      <c r="H102">
        <v>2001367</v>
      </c>
      <c r="I102">
        <f t="shared" si="3"/>
        <v>3129.01</v>
      </c>
      <c r="J102" t="s">
        <v>1718</v>
      </c>
      <c r="K102">
        <v>7</v>
      </c>
      <c r="M102" t="s">
        <v>1737</v>
      </c>
      <c r="N102">
        <v>1500</v>
      </c>
      <c r="O102" t="s">
        <v>1707</v>
      </c>
      <c r="P102">
        <v>62432.73</v>
      </c>
      <c r="Q102">
        <v>9</v>
      </c>
      <c r="U102" s="1">
        <v>209</v>
      </c>
      <c r="V102" s="1" t="s">
        <v>1707</v>
      </c>
      <c r="W102">
        <v>5</v>
      </c>
      <c r="X102">
        <v>1</v>
      </c>
      <c r="Y102" t="s">
        <v>1392</v>
      </c>
      <c r="AB102" t="str">
        <f t="shared" si="4"/>
        <v>-</v>
      </c>
      <c r="AD102" t="s">
        <v>1840</v>
      </c>
      <c r="AE102">
        <f t="shared" si="5"/>
        <v>7</v>
      </c>
      <c r="AG102" t="s">
        <v>765</v>
      </c>
    </row>
    <row r="103" spans="1:33" x14ac:dyDescent="0.25">
      <c r="A103" t="s">
        <v>1702</v>
      </c>
      <c r="B103">
        <v>205</v>
      </c>
      <c r="C103" t="s">
        <v>1709</v>
      </c>
      <c r="D103">
        <v>25</v>
      </c>
      <c r="E103" t="s">
        <v>1711</v>
      </c>
      <c r="F103" t="s">
        <v>1705</v>
      </c>
      <c r="G103" t="s">
        <v>1721</v>
      </c>
      <c r="H103">
        <v>2001339</v>
      </c>
      <c r="I103">
        <f t="shared" si="3"/>
        <v>0</v>
      </c>
      <c r="J103" t="s">
        <v>1718</v>
      </c>
      <c r="K103">
        <v>3</v>
      </c>
      <c r="M103" t="s">
        <v>1737</v>
      </c>
      <c r="N103">
        <v>1500</v>
      </c>
      <c r="O103" t="s">
        <v>1721</v>
      </c>
      <c r="P103">
        <v>53773.34</v>
      </c>
      <c r="Q103">
        <v>11</v>
      </c>
      <c r="U103" s="1"/>
      <c r="V103" s="1"/>
      <c r="W103">
        <v>10</v>
      </c>
      <c r="X103">
        <v>1</v>
      </c>
      <c r="Y103">
        <v>2001349</v>
      </c>
      <c r="AB103" t="str">
        <f t="shared" si="4"/>
        <v>2001349</v>
      </c>
      <c r="AD103" t="s">
        <v>1841</v>
      </c>
      <c r="AE103">
        <f t="shared" si="5"/>
        <v>7</v>
      </c>
      <c r="AG103" t="s">
        <v>765</v>
      </c>
    </row>
    <row r="104" spans="1:33" x14ac:dyDescent="0.25">
      <c r="A104" t="s">
        <v>1702</v>
      </c>
      <c r="B104">
        <v>205</v>
      </c>
      <c r="C104" t="s">
        <v>1709</v>
      </c>
      <c r="D104">
        <v>37</v>
      </c>
      <c r="E104" t="s">
        <v>1710</v>
      </c>
      <c r="F104" t="s">
        <v>1705</v>
      </c>
      <c r="G104" t="s">
        <v>1715</v>
      </c>
      <c r="H104">
        <v>2001340</v>
      </c>
      <c r="I104">
        <f t="shared" si="3"/>
        <v>0</v>
      </c>
      <c r="J104" t="s">
        <v>1718</v>
      </c>
      <c r="K104">
        <v>2</v>
      </c>
      <c r="M104" t="s">
        <v>1737</v>
      </c>
      <c r="N104">
        <v>1500</v>
      </c>
      <c r="O104" t="s">
        <v>1721</v>
      </c>
      <c r="P104">
        <v>62432.73</v>
      </c>
      <c r="Q104">
        <v>250</v>
      </c>
      <c r="U104" s="1"/>
      <c r="V104" s="1"/>
      <c r="X104">
        <v>1</v>
      </c>
      <c r="Y104">
        <v>2001368</v>
      </c>
      <c r="Z104">
        <v>3501.14</v>
      </c>
      <c r="AB104" t="str">
        <f t="shared" si="4"/>
        <v>20013683501.14</v>
      </c>
      <c r="AD104" t="s">
        <v>1842</v>
      </c>
      <c r="AE104">
        <f t="shared" si="5"/>
        <v>7</v>
      </c>
      <c r="AG104" t="s">
        <v>765</v>
      </c>
    </row>
    <row r="105" spans="1:33" x14ac:dyDescent="0.25">
      <c r="A105" t="s">
        <v>1702</v>
      </c>
      <c r="B105">
        <v>205</v>
      </c>
      <c r="C105" t="s">
        <v>1709</v>
      </c>
      <c r="D105">
        <v>37</v>
      </c>
      <c r="E105" t="s">
        <v>1704</v>
      </c>
      <c r="F105" t="s">
        <v>1705</v>
      </c>
      <c r="G105" t="s">
        <v>1715</v>
      </c>
      <c r="H105">
        <v>2001340</v>
      </c>
      <c r="I105">
        <f t="shared" si="3"/>
        <v>0</v>
      </c>
      <c r="J105" t="s">
        <v>1718</v>
      </c>
      <c r="K105">
        <v>2</v>
      </c>
      <c r="M105" t="s">
        <v>1737</v>
      </c>
      <c r="N105">
        <v>2000</v>
      </c>
      <c r="O105" t="s">
        <v>1721</v>
      </c>
      <c r="P105">
        <v>38003.1</v>
      </c>
      <c r="Q105">
        <v>1</v>
      </c>
      <c r="U105" s="1"/>
      <c r="V105" s="1"/>
      <c r="X105">
        <v>9</v>
      </c>
      <c r="Y105" t="s">
        <v>1392</v>
      </c>
      <c r="AB105" t="str">
        <f t="shared" si="4"/>
        <v>-</v>
      </c>
      <c r="AD105" t="s">
        <v>1843</v>
      </c>
      <c r="AE105">
        <f t="shared" si="5"/>
        <v>7</v>
      </c>
      <c r="AG105" t="s">
        <v>765</v>
      </c>
    </row>
    <row r="106" spans="1:33" x14ac:dyDescent="0.25">
      <c r="A106" t="s">
        <v>1702</v>
      </c>
      <c r="B106">
        <v>205</v>
      </c>
      <c r="C106" t="s">
        <v>1709</v>
      </c>
      <c r="D106">
        <v>37</v>
      </c>
      <c r="E106" t="s">
        <v>1704</v>
      </c>
      <c r="F106" t="s">
        <v>1705</v>
      </c>
      <c r="G106" t="s">
        <v>1707</v>
      </c>
      <c r="H106">
        <v>2001340</v>
      </c>
      <c r="I106">
        <f t="shared" si="3"/>
        <v>0</v>
      </c>
      <c r="J106" t="s">
        <v>1718</v>
      </c>
      <c r="K106">
        <v>3</v>
      </c>
      <c r="M106" t="s">
        <v>1737</v>
      </c>
      <c r="N106">
        <v>2000</v>
      </c>
      <c r="O106" t="s">
        <v>1721</v>
      </c>
      <c r="P106">
        <v>74761.25</v>
      </c>
      <c r="Q106">
        <v>196</v>
      </c>
      <c r="U106" s="1"/>
      <c r="V106" s="1"/>
      <c r="W106">
        <v>15</v>
      </c>
      <c r="X106">
        <v>3</v>
      </c>
      <c r="Y106">
        <v>2001344</v>
      </c>
      <c r="AB106" t="str">
        <f t="shared" si="4"/>
        <v>2001344</v>
      </c>
      <c r="AD106" t="s">
        <v>1844</v>
      </c>
      <c r="AE106">
        <f t="shared" si="5"/>
        <v>7</v>
      </c>
      <c r="AG106" t="s">
        <v>765</v>
      </c>
    </row>
    <row r="107" spans="1:33" x14ac:dyDescent="0.25">
      <c r="A107" t="s">
        <v>1702</v>
      </c>
      <c r="B107">
        <v>205</v>
      </c>
      <c r="C107" t="s">
        <v>1709</v>
      </c>
      <c r="D107">
        <v>37</v>
      </c>
      <c r="E107" t="s">
        <v>1708</v>
      </c>
      <c r="F107" t="s">
        <v>1705</v>
      </c>
      <c r="G107" t="s">
        <v>1715</v>
      </c>
      <c r="H107">
        <v>2001339</v>
      </c>
      <c r="I107">
        <f t="shared" si="3"/>
        <v>0</v>
      </c>
      <c r="J107" t="s">
        <v>1718</v>
      </c>
      <c r="K107">
        <v>2</v>
      </c>
      <c r="M107" t="s">
        <v>1737</v>
      </c>
      <c r="N107">
        <v>2000</v>
      </c>
      <c r="O107" t="s">
        <v>1721</v>
      </c>
      <c r="P107">
        <v>96972.800000000003</v>
      </c>
      <c r="Q107">
        <v>32</v>
      </c>
      <c r="U107" s="1"/>
      <c r="V107" s="1"/>
      <c r="X107">
        <v>9</v>
      </c>
      <c r="Y107" t="s">
        <v>1392</v>
      </c>
      <c r="AB107" t="str">
        <f t="shared" si="4"/>
        <v>-</v>
      </c>
      <c r="AD107" t="s">
        <v>1845</v>
      </c>
      <c r="AE107">
        <f t="shared" si="5"/>
        <v>7</v>
      </c>
      <c r="AG107" t="s">
        <v>765</v>
      </c>
    </row>
    <row r="108" spans="1:33" x14ac:dyDescent="0.25">
      <c r="A108" t="s">
        <v>1702</v>
      </c>
      <c r="B108">
        <v>205</v>
      </c>
      <c r="C108" t="s">
        <v>1709</v>
      </c>
      <c r="D108">
        <v>37</v>
      </c>
      <c r="E108" t="s">
        <v>1708</v>
      </c>
      <c r="F108" t="s">
        <v>1705</v>
      </c>
      <c r="G108" t="s">
        <v>1715</v>
      </c>
      <c r="H108">
        <v>2001340</v>
      </c>
      <c r="I108">
        <f t="shared" si="3"/>
        <v>0</v>
      </c>
      <c r="J108" t="s">
        <v>1718</v>
      </c>
      <c r="K108">
        <v>1</v>
      </c>
      <c r="M108" t="s">
        <v>97</v>
      </c>
      <c r="Q108">
        <v>40435</v>
      </c>
      <c r="U108" s="1"/>
      <c r="V108" s="1"/>
      <c r="W108">
        <v>25</v>
      </c>
      <c r="X108">
        <v>3</v>
      </c>
      <c r="Y108">
        <v>2001339</v>
      </c>
      <c r="AB108" t="str">
        <f t="shared" si="4"/>
        <v>2001339</v>
      </c>
      <c r="AD108" t="s">
        <v>1846</v>
      </c>
      <c r="AE108">
        <f t="shared" si="5"/>
        <v>7</v>
      </c>
      <c r="AG108" t="s">
        <v>765</v>
      </c>
    </row>
    <row r="109" spans="1:33" x14ac:dyDescent="0.25">
      <c r="A109" t="s">
        <v>1702</v>
      </c>
      <c r="B109">
        <v>205</v>
      </c>
      <c r="C109" t="s">
        <v>1709</v>
      </c>
      <c r="D109">
        <v>37</v>
      </c>
      <c r="E109" t="s">
        <v>1708</v>
      </c>
      <c r="F109" t="s">
        <v>1705</v>
      </c>
      <c r="G109" t="s">
        <v>1707</v>
      </c>
      <c r="H109">
        <v>2001339</v>
      </c>
      <c r="I109">
        <f t="shared" si="3"/>
        <v>0</v>
      </c>
      <c r="J109" t="s">
        <v>1718</v>
      </c>
      <c r="K109">
        <v>3</v>
      </c>
      <c r="U109" s="1"/>
      <c r="V109" s="1"/>
      <c r="X109">
        <v>1</v>
      </c>
      <c r="Y109">
        <v>2001348</v>
      </c>
      <c r="AB109" t="str">
        <f t="shared" si="4"/>
        <v>2001348</v>
      </c>
      <c r="AD109" t="s">
        <v>1847</v>
      </c>
      <c r="AE109">
        <f t="shared" si="5"/>
        <v>7</v>
      </c>
      <c r="AG109" t="s">
        <v>765</v>
      </c>
    </row>
    <row r="110" spans="1:33" x14ac:dyDescent="0.25">
      <c r="A110" t="s">
        <v>1702</v>
      </c>
      <c r="B110">
        <v>205</v>
      </c>
      <c r="C110" t="s">
        <v>1709</v>
      </c>
      <c r="D110">
        <v>37</v>
      </c>
      <c r="E110" t="s">
        <v>1708</v>
      </c>
      <c r="F110" t="s">
        <v>1705</v>
      </c>
      <c r="G110" t="s">
        <v>1707</v>
      </c>
      <c r="H110">
        <v>2001340</v>
      </c>
      <c r="I110">
        <f t="shared" si="3"/>
        <v>0</v>
      </c>
      <c r="J110" t="s">
        <v>1718</v>
      </c>
      <c r="K110">
        <v>1</v>
      </c>
      <c r="U110" s="1"/>
      <c r="V110" s="1"/>
      <c r="X110">
        <v>24</v>
      </c>
      <c r="Y110" t="s">
        <v>1392</v>
      </c>
      <c r="AB110" t="str">
        <f t="shared" si="4"/>
        <v>-</v>
      </c>
      <c r="AD110" t="s">
        <v>1848</v>
      </c>
      <c r="AE110">
        <f t="shared" si="5"/>
        <v>7</v>
      </c>
      <c r="AG110" t="s">
        <v>765</v>
      </c>
    </row>
    <row r="111" spans="1:33" x14ac:dyDescent="0.25">
      <c r="A111" t="s">
        <v>1702</v>
      </c>
      <c r="B111">
        <v>205</v>
      </c>
      <c r="C111" t="s">
        <v>1709</v>
      </c>
      <c r="D111">
        <v>37</v>
      </c>
      <c r="E111" t="s">
        <v>1711</v>
      </c>
      <c r="F111" t="s">
        <v>1705</v>
      </c>
      <c r="G111">
        <v>120</v>
      </c>
      <c r="H111">
        <v>2001340</v>
      </c>
      <c r="I111">
        <f t="shared" si="3"/>
        <v>0</v>
      </c>
      <c r="J111" t="s">
        <v>1718</v>
      </c>
      <c r="K111">
        <v>3</v>
      </c>
      <c r="U111" s="1"/>
      <c r="V111" s="1"/>
      <c r="W111">
        <v>37</v>
      </c>
      <c r="X111">
        <v>1</v>
      </c>
      <c r="Y111">
        <v>2001340</v>
      </c>
      <c r="AB111" t="str">
        <f t="shared" si="4"/>
        <v>2001340</v>
      </c>
      <c r="AD111" t="s">
        <v>1849</v>
      </c>
      <c r="AE111">
        <f t="shared" si="5"/>
        <v>7</v>
      </c>
      <c r="AG111" t="s">
        <v>765</v>
      </c>
    </row>
    <row r="112" spans="1:33" x14ac:dyDescent="0.25">
      <c r="A112" t="s">
        <v>1702</v>
      </c>
      <c r="B112">
        <v>205</v>
      </c>
      <c r="C112" t="s">
        <v>1709</v>
      </c>
      <c r="D112">
        <v>37</v>
      </c>
      <c r="E112" t="s">
        <v>1711</v>
      </c>
      <c r="F112" t="s">
        <v>1705</v>
      </c>
      <c r="G112" t="s">
        <v>1715</v>
      </c>
      <c r="H112">
        <v>2001340</v>
      </c>
      <c r="I112">
        <f t="shared" si="3"/>
        <v>0</v>
      </c>
      <c r="J112" t="s">
        <v>1718</v>
      </c>
      <c r="K112">
        <v>354</v>
      </c>
      <c r="U112" s="1"/>
      <c r="V112" s="1"/>
      <c r="X112">
        <v>25</v>
      </c>
      <c r="Y112" t="s">
        <v>1392</v>
      </c>
      <c r="AB112" t="str">
        <f t="shared" si="4"/>
        <v>-</v>
      </c>
      <c r="AD112" t="s">
        <v>1850</v>
      </c>
      <c r="AE112">
        <f t="shared" si="5"/>
        <v>7</v>
      </c>
      <c r="AG112" t="s">
        <v>765</v>
      </c>
    </row>
    <row r="113" spans="1:33" x14ac:dyDescent="0.25">
      <c r="A113" t="s">
        <v>1702</v>
      </c>
      <c r="B113">
        <v>205</v>
      </c>
      <c r="C113" t="s">
        <v>1709</v>
      </c>
      <c r="D113">
        <v>37</v>
      </c>
      <c r="E113" t="s">
        <v>1711</v>
      </c>
      <c r="F113" t="s">
        <v>1705</v>
      </c>
      <c r="G113" t="s">
        <v>1715</v>
      </c>
      <c r="H113">
        <v>2001368</v>
      </c>
      <c r="I113">
        <f t="shared" si="3"/>
        <v>3501.14</v>
      </c>
      <c r="J113" t="s">
        <v>1718</v>
      </c>
      <c r="K113">
        <v>2</v>
      </c>
      <c r="U113" s="1"/>
      <c r="V113" s="1"/>
      <c r="W113">
        <v>37.5</v>
      </c>
      <c r="X113">
        <v>1</v>
      </c>
      <c r="Y113">
        <v>2001340</v>
      </c>
      <c r="AB113" t="str">
        <f t="shared" si="4"/>
        <v>2001340</v>
      </c>
      <c r="AD113" t="s">
        <v>1851</v>
      </c>
      <c r="AE113">
        <f t="shared" si="5"/>
        <v>7</v>
      </c>
      <c r="AG113" t="s">
        <v>765</v>
      </c>
    </row>
    <row r="114" spans="1:33" x14ac:dyDescent="0.25">
      <c r="A114" t="s">
        <v>1702</v>
      </c>
      <c r="B114">
        <v>205</v>
      </c>
      <c r="C114" t="s">
        <v>1709</v>
      </c>
      <c r="D114">
        <v>37</v>
      </c>
      <c r="E114" t="s">
        <v>1711</v>
      </c>
      <c r="F114" t="s">
        <v>1705</v>
      </c>
      <c r="G114" t="s">
        <v>1707</v>
      </c>
      <c r="H114">
        <v>2001340</v>
      </c>
      <c r="I114">
        <f t="shared" si="3"/>
        <v>0</v>
      </c>
      <c r="J114" t="s">
        <v>1718</v>
      </c>
      <c r="K114">
        <v>126</v>
      </c>
      <c r="U114" s="1"/>
      <c r="V114" s="1"/>
      <c r="X114">
        <v>1</v>
      </c>
      <c r="Y114">
        <v>2001344</v>
      </c>
      <c r="AB114" t="str">
        <f t="shared" si="4"/>
        <v>2001344</v>
      </c>
      <c r="AD114" t="s">
        <v>1852</v>
      </c>
      <c r="AE114">
        <f t="shared" si="5"/>
        <v>7</v>
      </c>
      <c r="AG114" t="s">
        <v>765</v>
      </c>
    </row>
    <row r="115" spans="1:33" x14ac:dyDescent="0.25">
      <c r="A115" t="s">
        <v>1702</v>
      </c>
      <c r="B115">
        <v>205</v>
      </c>
      <c r="C115" t="s">
        <v>1709</v>
      </c>
      <c r="D115">
        <v>37</v>
      </c>
      <c r="E115" t="s">
        <v>1711</v>
      </c>
      <c r="F115" t="s">
        <v>1705</v>
      </c>
      <c r="G115" t="s">
        <v>1707</v>
      </c>
      <c r="H115">
        <v>2001368</v>
      </c>
      <c r="I115">
        <f t="shared" si="3"/>
        <v>3501.14</v>
      </c>
      <c r="J115" t="s">
        <v>1718</v>
      </c>
      <c r="K115">
        <v>1</v>
      </c>
      <c r="U115" s="1"/>
      <c r="V115" s="1"/>
      <c r="W115">
        <v>50</v>
      </c>
      <c r="X115">
        <v>17</v>
      </c>
      <c r="Y115" t="s">
        <v>1392</v>
      </c>
      <c r="AB115" t="str">
        <f t="shared" si="4"/>
        <v>-</v>
      </c>
      <c r="AD115" t="s">
        <v>1853</v>
      </c>
      <c r="AE115">
        <f t="shared" si="5"/>
        <v>7</v>
      </c>
      <c r="AG115" t="s">
        <v>765</v>
      </c>
    </row>
    <row r="116" spans="1:33" x14ac:dyDescent="0.25">
      <c r="A116" t="s">
        <v>1702</v>
      </c>
      <c r="B116">
        <v>205</v>
      </c>
      <c r="C116" t="s">
        <v>1709</v>
      </c>
      <c r="D116">
        <v>37.5</v>
      </c>
      <c r="E116" t="s">
        <v>1720</v>
      </c>
      <c r="F116" t="s">
        <v>1705</v>
      </c>
      <c r="G116">
        <v>120</v>
      </c>
      <c r="H116">
        <v>2001340</v>
      </c>
      <c r="I116">
        <f t="shared" si="3"/>
        <v>0</v>
      </c>
      <c r="J116" t="s">
        <v>1718</v>
      </c>
      <c r="K116">
        <v>3</v>
      </c>
      <c r="U116" s="1"/>
      <c r="V116" s="1"/>
      <c r="W116">
        <v>75</v>
      </c>
      <c r="X116">
        <v>4</v>
      </c>
      <c r="Y116" t="s">
        <v>1392</v>
      </c>
      <c r="AB116" t="str">
        <f t="shared" si="4"/>
        <v>-</v>
      </c>
      <c r="AD116" t="s">
        <v>1854</v>
      </c>
      <c r="AE116">
        <f t="shared" si="5"/>
        <v>7</v>
      </c>
      <c r="AG116" t="s">
        <v>765</v>
      </c>
    </row>
    <row r="117" spans="1:33" x14ac:dyDescent="0.25">
      <c r="A117" t="s">
        <v>1702</v>
      </c>
      <c r="B117">
        <v>205</v>
      </c>
      <c r="C117" t="s">
        <v>1709</v>
      </c>
      <c r="D117">
        <v>37.5</v>
      </c>
      <c r="E117" t="s">
        <v>1720</v>
      </c>
      <c r="F117" t="s">
        <v>1705</v>
      </c>
      <c r="G117" t="s">
        <v>1715</v>
      </c>
      <c r="H117">
        <v>2001340</v>
      </c>
      <c r="I117">
        <f t="shared" si="3"/>
        <v>0</v>
      </c>
      <c r="J117" t="s">
        <v>1718</v>
      </c>
      <c r="K117">
        <v>3</v>
      </c>
      <c r="U117" s="181"/>
      <c r="V117" s="1"/>
      <c r="W117">
        <v>100</v>
      </c>
      <c r="X117">
        <v>5</v>
      </c>
      <c r="Y117" t="s">
        <v>1392</v>
      </c>
      <c r="AB117" t="str">
        <f t="shared" si="4"/>
        <v>-</v>
      </c>
      <c r="AD117" t="s">
        <v>1855</v>
      </c>
      <c r="AE117">
        <f t="shared" si="5"/>
        <v>15</v>
      </c>
      <c r="AG117" t="s">
        <v>765</v>
      </c>
    </row>
    <row r="118" spans="1:33" x14ac:dyDescent="0.25">
      <c r="A118" t="s">
        <v>1702</v>
      </c>
      <c r="B118">
        <v>205</v>
      </c>
      <c r="C118" t="s">
        <v>1709</v>
      </c>
      <c r="D118">
        <v>37.5</v>
      </c>
      <c r="E118" t="s">
        <v>1719</v>
      </c>
      <c r="F118" t="s">
        <v>1705</v>
      </c>
      <c r="G118">
        <v>120</v>
      </c>
      <c r="H118">
        <v>2001340</v>
      </c>
      <c r="I118">
        <f t="shared" si="3"/>
        <v>0</v>
      </c>
      <c r="J118" t="s">
        <v>1718</v>
      </c>
      <c r="K118">
        <v>2</v>
      </c>
      <c r="U118" s="1"/>
      <c r="V118" s="1"/>
      <c r="AB118" t="str">
        <f t="shared" si="4"/>
        <v/>
      </c>
      <c r="AD118" t="s">
        <v>1856</v>
      </c>
      <c r="AE118">
        <f t="shared" si="5"/>
        <v>15</v>
      </c>
      <c r="AG118" t="s">
        <v>765</v>
      </c>
    </row>
    <row r="119" spans="1:33" x14ac:dyDescent="0.25">
      <c r="A119" t="s">
        <v>1702</v>
      </c>
      <c r="B119">
        <v>205</v>
      </c>
      <c r="C119" t="s">
        <v>1709</v>
      </c>
      <c r="D119">
        <v>37.5</v>
      </c>
      <c r="E119" t="s">
        <v>1719</v>
      </c>
      <c r="F119" t="s">
        <v>1705</v>
      </c>
      <c r="G119" t="s">
        <v>1715</v>
      </c>
      <c r="H119">
        <v>2001340</v>
      </c>
      <c r="I119">
        <f t="shared" si="3"/>
        <v>0</v>
      </c>
      <c r="J119" t="s">
        <v>1718</v>
      </c>
      <c r="K119">
        <v>3</v>
      </c>
      <c r="U119" s="1">
        <v>210</v>
      </c>
      <c r="V119" s="1" t="s">
        <v>1715</v>
      </c>
      <c r="W119">
        <v>10</v>
      </c>
      <c r="X119">
        <v>1</v>
      </c>
      <c r="Y119" t="s">
        <v>1392</v>
      </c>
      <c r="AB119" t="str">
        <f t="shared" si="4"/>
        <v>-</v>
      </c>
      <c r="AD119" t="s">
        <v>1857</v>
      </c>
      <c r="AE119">
        <f t="shared" si="5"/>
        <v>15</v>
      </c>
      <c r="AG119" t="s">
        <v>765</v>
      </c>
    </row>
    <row r="120" spans="1:33" x14ac:dyDescent="0.25">
      <c r="A120" t="s">
        <v>1702</v>
      </c>
      <c r="B120">
        <v>205</v>
      </c>
      <c r="C120" t="s">
        <v>1709</v>
      </c>
      <c r="D120">
        <v>37.5</v>
      </c>
      <c r="E120" t="s">
        <v>1710</v>
      </c>
      <c r="F120" t="s">
        <v>1705</v>
      </c>
      <c r="G120" t="s">
        <v>1715</v>
      </c>
      <c r="H120">
        <v>2001340</v>
      </c>
      <c r="I120">
        <f t="shared" si="3"/>
        <v>0</v>
      </c>
      <c r="J120" t="s">
        <v>1718</v>
      </c>
      <c r="K120">
        <v>11</v>
      </c>
      <c r="U120" s="1"/>
      <c r="V120" s="1"/>
      <c r="W120">
        <v>15</v>
      </c>
      <c r="X120">
        <v>3</v>
      </c>
      <c r="Y120">
        <v>2001347</v>
      </c>
      <c r="AB120" t="str">
        <f t="shared" si="4"/>
        <v>2001347</v>
      </c>
      <c r="AD120" t="s">
        <v>1858</v>
      </c>
      <c r="AE120">
        <f t="shared" si="5"/>
        <v>15</v>
      </c>
      <c r="AG120" t="s">
        <v>765</v>
      </c>
    </row>
    <row r="121" spans="1:33" x14ac:dyDescent="0.25">
      <c r="A121" t="s">
        <v>1702</v>
      </c>
      <c r="B121">
        <v>205</v>
      </c>
      <c r="C121" t="s">
        <v>1709</v>
      </c>
      <c r="D121">
        <v>37.5</v>
      </c>
      <c r="E121" t="s">
        <v>1710</v>
      </c>
      <c r="F121" t="s">
        <v>1705</v>
      </c>
      <c r="G121" t="s">
        <v>1707</v>
      </c>
      <c r="H121">
        <v>2001340</v>
      </c>
      <c r="I121">
        <f t="shared" si="3"/>
        <v>0</v>
      </c>
      <c r="J121" t="s">
        <v>1718</v>
      </c>
      <c r="K121">
        <v>3</v>
      </c>
      <c r="U121" s="1"/>
      <c r="V121" s="1"/>
      <c r="W121">
        <v>25</v>
      </c>
      <c r="X121">
        <v>1</v>
      </c>
      <c r="Y121">
        <v>2001339</v>
      </c>
      <c r="AB121" t="str">
        <f t="shared" si="4"/>
        <v>2001339</v>
      </c>
      <c r="AD121" t="s">
        <v>1859</v>
      </c>
      <c r="AE121">
        <f t="shared" si="5"/>
        <v>15</v>
      </c>
      <c r="AG121" t="s">
        <v>765</v>
      </c>
    </row>
    <row r="122" spans="1:33" x14ac:dyDescent="0.25">
      <c r="A122" t="s">
        <v>1702</v>
      </c>
      <c r="B122">
        <v>205</v>
      </c>
      <c r="C122" t="s">
        <v>1709</v>
      </c>
      <c r="D122">
        <v>37.5</v>
      </c>
      <c r="E122" t="s">
        <v>1704</v>
      </c>
      <c r="F122" t="s">
        <v>1705</v>
      </c>
      <c r="G122" t="s">
        <v>1715</v>
      </c>
      <c r="H122">
        <v>2001338</v>
      </c>
      <c r="I122">
        <f t="shared" si="3"/>
        <v>0</v>
      </c>
      <c r="J122" t="s">
        <v>1718</v>
      </c>
      <c r="K122">
        <v>1</v>
      </c>
      <c r="U122" s="1"/>
      <c r="V122" s="1"/>
      <c r="X122">
        <v>3</v>
      </c>
      <c r="Y122" t="s">
        <v>1392</v>
      </c>
      <c r="AB122" t="str">
        <f t="shared" si="4"/>
        <v>-</v>
      </c>
      <c r="AD122" t="s">
        <v>1860</v>
      </c>
      <c r="AE122">
        <f t="shared" si="5"/>
        <v>15</v>
      </c>
      <c r="AG122" t="s">
        <v>765</v>
      </c>
    </row>
    <row r="123" spans="1:33" x14ac:dyDescent="0.25">
      <c r="A123" t="s">
        <v>1702</v>
      </c>
      <c r="B123">
        <v>205</v>
      </c>
      <c r="C123" t="s">
        <v>1709</v>
      </c>
      <c r="D123">
        <v>37.5</v>
      </c>
      <c r="E123" t="s">
        <v>1704</v>
      </c>
      <c r="F123" t="s">
        <v>1705</v>
      </c>
      <c r="G123" t="s">
        <v>1715</v>
      </c>
      <c r="H123">
        <v>2001340</v>
      </c>
      <c r="I123">
        <f t="shared" si="3"/>
        <v>0</v>
      </c>
      <c r="J123" t="s">
        <v>1718</v>
      </c>
      <c r="K123">
        <v>10</v>
      </c>
      <c r="U123" s="1"/>
      <c r="V123" s="1"/>
      <c r="W123">
        <v>37</v>
      </c>
      <c r="X123">
        <v>3</v>
      </c>
      <c r="Y123">
        <v>2001349</v>
      </c>
      <c r="AB123" t="str">
        <f t="shared" si="4"/>
        <v>2001349</v>
      </c>
      <c r="AD123" t="s">
        <v>1861</v>
      </c>
      <c r="AE123">
        <f t="shared" si="5"/>
        <v>15</v>
      </c>
      <c r="AG123" t="s">
        <v>765</v>
      </c>
    </row>
    <row r="124" spans="1:33" x14ac:dyDescent="0.25">
      <c r="A124" t="s">
        <v>1702</v>
      </c>
      <c r="B124">
        <v>205</v>
      </c>
      <c r="C124" t="s">
        <v>1709</v>
      </c>
      <c r="D124">
        <v>37.5</v>
      </c>
      <c r="E124" t="s">
        <v>1704</v>
      </c>
      <c r="F124" t="s">
        <v>1705</v>
      </c>
      <c r="G124" t="s">
        <v>1707</v>
      </c>
      <c r="H124">
        <v>2001340</v>
      </c>
      <c r="I124">
        <f t="shared" si="3"/>
        <v>0</v>
      </c>
      <c r="J124" t="s">
        <v>1718</v>
      </c>
      <c r="K124">
        <v>15</v>
      </c>
      <c r="U124" s="1"/>
      <c r="V124" s="1"/>
      <c r="W124">
        <v>37.5</v>
      </c>
      <c r="X124">
        <v>3</v>
      </c>
      <c r="Y124">
        <v>2001349</v>
      </c>
      <c r="AB124" t="str">
        <f t="shared" si="4"/>
        <v>2001349</v>
      </c>
      <c r="AD124" t="s">
        <v>1862</v>
      </c>
      <c r="AE124">
        <f t="shared" si="5"/>
        <v>15</v>
      </c>
      <c r="AG124" t="s">
        <v>765</v>
      </c>
    </row>
    <row r="125" spans="1:33" x14ac:dyDescent="0.25">
      <c r="A125" t="s">
        <v>1702</v>
      </c>
      <c r="B125">
        <v>205</v>
      </c>
      <c r="C125" t="s">
        <v>1709</v>
      </c>
      <c r="D125">
        <v>37.5</v>
      </c>
      <c r="E125" t="s">
        <v>1704</v>
      </c>
      <c r="F125" t="s">
        <v>1705</v>
      </c>
      <c r="G125" t="s">
        <v>1707</v>
      </c>
      <c r="H125">
        <v>2001366</v>
      </c>
      <c r="I125">
        <f t="shared" si="3"/>
        <v>2538.13</v>
      </c>
      <c r="J125" t="s">
        <v>1718</v>
      </c>
      <c r="K125">
        <v>2</v>
      </c>
      <c r="U125" s="1"/>
      <c r="V125" s="1"/>
      <c r="W125">
        <v>167</v>
      </c>
      <c r="X125">
        <v>3</v>
      </c>
      <c r="Y125">
        <v>2001353</v>
      </c>
      <c r="AB125" t="str">
        <f t="shared" si="4"/>
        <v>2001353</v>
      </c>
      <c r="AD125" t="s">
        <v>1863</v>
      </c>
      <c r="AE125">
        <f t="shared" si="5"/>
        <v>15</v>
      </c>
      <c r="AG125" t="s">
        <v>765</v>
      </c>
    </row>
    <row r="126" spans="1:33" x14ac:dyDescent="0.25">
      <c r="A126" t="s">
        <v>1702</v>
      </c>
      <c r="B126">
        <v>205</v>
      </c>
      <c r="C126" t="s">
        <v>1709</v>
      </c>
      <c r="D126">
        <v>37.5</v>
      </c>
      <c r="E126" t="s">
        <v>1704</v>
      </c>
      <c r="F126" t="s">
        <v>1705</v>
      </c>
      <c r="G126" t="s">
        <v>1707</v>
      </c>
      <c r="H126">
        <v>2001367</v>
      </c>
      <c r="I126">
        <f t="shared" si="3"/>
        <v>3129.01</v>
      </c>
      <c r="J126" t="s">
        <v>1718</v>
      </c>
      <c r="K126">
        <v>1</v>
      </c>
      <c r="U126" s="1"/>
      <c r="V126" s="1" t="s">
        <v>1707</v>
      </c>
      <c r="W126">
        <v>5</v>
      </c>
      <c r="X126">
        <v>1</v>
      </c>
      <c r="Y126">
        <v>2001342</v>
      </c>
      <c r="AB126" t="str">
        <f t="shared" si="4"/>
        <v>2001342</v>
      </c>
      <c r="AD126" t="s">
        <v>1864</v>
      </c>
      <c r="AE126">
        <f t="shared" si="5"/>
        <v>15</v>
      </c>
      <c r="AG126" t="s">
        <v>765</v>
      </c>
    </row>
    <row r="127" spans="1:33" x14ac:dyDescent="0.25">
      <c r="A127" t="s">
        <v>1702</v>
      </c>
      <c r="B127">
        <v>205</v>
      </c>
      <c r="C127" t="s">
        <v>1709</v>
      </c>
      <c r="D127">
        <v>37.5</v>
      </c>
      <c r="E127" t="s">
        <v>1708</v>
      </c>
      <c r="F127" t="s">
        <v>1705</v>
      </c>
      <c r="G127">
        <v>120</v>
      </c>
      <c r="H127">
        <v>2001340</v>
      </c>
      <c r="I127">
        <f t="shared" si="3"/>
        <v>0</v>
      </c>
      <c r="J127" t="s">
        <v>1718</v>
      </c>
      <c r="K127">
        <v>2</v>
      </c>
      <c r="U127" s="1"/>
      <c r="V127" s="1"/>
      <c r="X127">
        <v>1</v>
      </c>
      <c r="Y127">
        <v>2001369</v>
      </c>
      <c r="Z127">
        <v>3847.75</v>
      </c>
      <c r="AB127" t="str">
        <f t="shared" si="4"/>
        <v>20013693847.75</v>
      </c>
      <c r="AD127" t="s">
        <v>1865</v>
      </c>
      <c r="AE127">
        <f t="shared" si="5"/>
        <v>15</v>
      </c>
      <c r="AG127" t="s">
        <v>765</v>
      </c>
    </row>
    <row r="128" spans="1:33" x14ac:dyDescent="0.25">
      <c r="A128" t="s">
        <v>1702</v>
      </c>
      <c r="B128">
        <v>205</v>
      </c>
      <c r="C128" t="s">
        <v>1709</v>
      </c>
      <c r="D128">
        <v>37.5</v>
      </c>
      <c r="E128" t="s">
        <v>1708</v>
      </c>
      <c r="F128" t="s">
        <v>1705</v>
      </c>
      <c r="G128" t="s">
        <v>1715</v>
      </c>
      <c r="H128">
        <v>2001340</v>
      </c>
      <c r="I128">
        <f t="shared" si="3"/>
        <v>0</v>
      </c>
      <c r="J128" t="s">
        <v>1718</v>
      </c>
      <c r="K128">
        <v>26</v>
      </c>
      <c r="U128" s="1"/>
      <c r="V128" s="1"/>
      <c r="X128">
        <v>6</v>
      </c>
      <c r="Y128" t="s">
        <v>1392</v>
      </c>
      <c r="AB128" t="str">
        <f t="shared" si="4"/>
        <v>-</v>
      </c>
      <c r="AD128" t="s">
        <v>1866</v>
      </c>
      <c r="AE128">
        <f t="shared" si="5"/>
        <v>7</v>
      </c>
      <c r="AG128" t="s">
        <v>765</v>
      </c>
    </row>
    <row r="129" spans="1:33" x14ac:dyDescent="0.25">
      <c r="A129" t="s">
        <v>1702</v>
      </c>
      <c r="B129">
        <v>205</v>
      </c>
      <c r="C129" t="s">
        <v>1709</v>
      </c>
      <c r="D129">
        <v>37.5</v>
      </c>
      <c r="E129" t="s">
        <v>1708</v>
      </c>
      <c r="F129" t="s">
        <v>1705</v>
      </c>
      <c r="G129" t="s">
        <v>1707</v>
      </c>
      <c r="H129">
        <v>2001340</v>
      </c>
      <c r="I129">
        <f t="shared" si="3"/>
        <v>0</v>
      </c>
      <c r="J129" t="s">
        <v>1718</v>
      </c>
      <c r="K129">
        <v>21</v>
      </c>
      <c r="U129" s="1"/>
      <c r="V129" s="1"/>
      <c r="W129">
        <v>10</v>
      </c>
      <c r="X129">
        <v>1</v>
      </c>
      <c r="Y129">
        <v>2001341</v>
      </c>
      <c r="AB129" t="str">
        <f t="shared" si="4"/>
        <v>2001341</v>
      </c>
      <c r="AD129" t="s">
        <v>1867</v>
      </c>
      <c r="AE129">
        <f t="shared" si="5"/>
        <v>14</v>
      </c>
      <c r="AG129" t="s">
        <v>765</v>
      </c>
    </row>
    <row r="130" spans="1:33" x14ac:dyDescent="0.25">
      <c r="A130" t="s">
        <v>1702</v>
      </c>
      <c r="B130">
        <v>205</v>
      </c>
      <c r="C130" t="s">
        <v>1709</v>
      </c>
      <c r="D130">
        <v>37.5</v>
      </c>
      <c r="E130" t="s">
        <v>1708</v>
      </c>
      <c r="F130" t="s">
        <v>1705</v>
      </c>
      <c r="G130" t="s">
        <v>1707</v>
      </c>
      <c r="H130">
        <v>2001341</v>
      </c>
      <c r="I130">
        <f t="shared" si="3"/>
        <v>0</v>
      </c>
      <c r="J130" t="s">
        <v>1718</v>
      </c>
      <c r="K130">
        <v>1</v>
      </c>
      <c r="U130" s="1"/>
      <c r="V130" s="1"/>
      <c r="X130">
        <v>29</v>
      </c>
      <c r="Y130">
        <v>2001346</v>
      </c>
      <c r="AB130" t="str">
        <f t="shared" si="4"/>
        <v>2001346</v>
      </c>
      <c r="AD130" t="s">
        <v>1868</v>
      </c>
      <c r="AE130">
        <f t="shared" si="5"/>
        <v>15</v>
      </c>
      <c r="AG130" t="s">
        <v>765</v>
      </c>
    </row>
    <row r="131" spans="1:33" x14ac:dyDescent="0.25">
      <c r="A131" t="s">
        <v>1702</v>
      </c>
      <c r="B131">
        <v>205</v>
      </c>
      <c r="C131" t="s">
        <v>1709</v>
      </c>
      <c r="D131">
        <v>37.5</v>
      </c>
      <c r="E131" t="s">
        <v>1711</v>
      </c>
      <c r="F131" t="s">
        <v>1705</v>
      </c>
      <c r="G131">
        <v>120</v>
      </c>
      <c r="H131">
        <v>2001340</v>
      </c>
      <c r="I131">
        <f t="shared" ref="I131:I194" si="6">+_xlfn.XLOOKUP(H131,AG:AG,AH:AH,0)</f>
        <v>0</v>
      </c>
      <c r="J131" t="s">
        <v>1718</v>
      </c>
      <c r="K131">
        <v>54</v>
      </c>
      <c r="U131" s="1"/>
      <c r="V131" s="1"/>
      <c r="X131">
        <v>2</v>
      </c>
      <c r="Y131">
        <v>2001347</v>
      </c>
      <c r="AB131" t="str">
        <f t="shared" ref="AB131:AB194" si="7">+Y131&amp;Z131</f>
        <v>2001347</v>
      </c>
      <c r="AD131" t="s">
        <v>1869</v>
      </c>
      <c r="AE131">
        <f t="shared" ref="AE131:AE140" si="8">+LEN(AD131)</f>
        <v>15</v>
      </c>
      <c r="AG131" t="s">
        <v>765</v>
      </c>
    </row>
    <row r="132" spans="1:33" x14ac:dyDescent="0.25">
      <c r="A132" t="s">
        <v>1702</v>
      </c>
      <c r="B132">
        <v>205</v>
      </c>
      <c r="C132" t="s">
        <v>1709</v>
      </c>
      <c r="D132">
        <v>37.5</v>
      </c>
      <c r="E132" t="s">
        <v>1711</v>
      </c>
      <c r="F132" t="s">
        <v>1705</v>
      </c>
      <c r="G132" t="s">
        <v>1715</v>
      </c>
      <c r="H132">
        <v>2001340</v>
      </c>
      <c r="I132">
        <f t="shared" si="6"/>
        <v>0</v>
      </c>
      <c r="J132" t="s">
        <v>1718</v>
      </c>
      <c r="K132">
        <v>664</v>
      </c>
      <c r="U132" s="1"/>
      <c r="V132" s="1"/>
      <c r="X132">
        <v>2</v>
      </c>
      <c r="Y132">
        <v>2001348</v>
      </c>
      <c r="AB132" t="str">
        <f t="shared" si="7"/>
        <v>2001348</v>
      </c>
      <c r="AD132" t="s">
        <v>1870</v>
      </c>
      <c r="AE132">
        <f t="shared" si="8"/>
        <v>14</v>
      </c>
      <c r="AG132" t="s">
        <v>765</v>
      </c>
    </row>
    <row r="133" spans="1:33" x14ac:dyDescent="0.25">
      <c r="A133" t="s">
        <v>1702</v>
      </c>
      <c r="B133">
        <v>205</v>
      </c>
      <c r="C133" t="s">
        <v>1709</v>
      </c>
      <c r="D133">
        <v>37.5</v>
      </c>
      <c r="E133" t="s">
        <v>1711</v>
      </c>
      <c r="F133" t="s">
        <v>1705</v>
      </c>
      <c r="G133" t="s">
        <v>1715</v>
      </c>
      <c r="I133">
        <f t="shared" si="6"/>
        <v>0</v>
      </c>
      <c r="J133" t="s">
        <v>1718</v>
      </c>
      <c r="K133">
        <v>3</v>
      </c>
      <c r="U133" s="1"/>
      <c r="V133" s="1"/>
      <c r="X133">
        <v>6</v>
      </c>
      <c r="Y133">
        <v>2001349</v>
      </c>
      <c r="AB133" t="str">
        <f t="shared" si="7"/>
        <v>2001349</v>
      </c>
      <c r="AD133" t="s">
        <v>1871</v>
      </c>
      <c r="AE133">
        <f t="shared" si="8"/>
        <v>15</v>
      </c>
      <c r="AG133" t="s">
        <v>765</v>
      </c>
    </row>
    <row r="134" spans="1:33" x14ac:dyDescent="0.25">
      <c r="A134" t="s">
        <v>1702</v>
      </c>
      <c r="B134">
        <v>205</v>
      </c>
      <c r="C134" t="s">
        <v>1709</v>
      </c>
      <c r="D134">
        <v>37.5</v>
      </c>
      <c r="E134" t="s">
        <v>1711</v>
      </c>
      <c r="F134" t="s">
        <v>1705</v>
      </c>
      <c r="G134" t="s">
        <v>1707</v>
      </c>
      <c r="H134">
        <v>2001340</v>
      </c>
      <c r="I134">
        <f t="shared" si="6"/>
        <v>0</v>
      </c>
      <c r="J134" t="s">
        <v>1718</v>
      </c>
      <c r="K134">
        <v>3</v>
      </c>
      <c r="U134" s="1"/>
      <c r="V134" s="1"/>
      <c r="X134">
        <v>1</v>
      </c>
      <c r="Y134">
        <v>2001367</v>
      </c>
      <c r="Z134">
        <v>3129.01</v>
      </c>
      <c r="AB134" t="str">
        <f t="shared" si="7"/>
        <v>20013673129.01</v>
      </c>
      <c r="AD134" t="s">
        <v>1872</v>
      </c>
      <c r="AE134">
        <f t="shared" si="8"/>
        <v>15</v>
      </c>
      <c r="AG134" t="s">
        <v>765</v>
      </c>
    </row>
    <row r="135" spans="1:33" x14ac:dyDescent="0.25">
      <c r="A135" t="s">
        <v>1702</v>
      </c>
      <c r="B135">
        <v>205</v>
      </c>
      <c r="C135" t="s">
        <v>1709</v>
      </c>
      <c r="D135">
        <v>37.5</v>
      </c>
      <c r="E135" t="s">
        <v>1711</v>
      </c>
      <c r="F135" t="s">
        <v>1705</v>
      </c>
      <c r="G135" t="s">
        <v>1707</v>
      </c>
      <c r="H135">
        <v>2001369</v>
      </c>
      <c r="I135">
        <f t="shared" si="6"/>
        <v>3847.75</v>
      </c>
      <c r="J135" t="s">
        <v>1718</v>
      </c>
      <c r="K135">
        <v>3</v>
      </c>
      <c r="U135" s="1"/>
      <c r="V135" s="1"/>
      <c r="X135">
        <v>5</v>
      </c>
      <c r="Y135">
        <v>2001368</v>
      </c>
      <c r="Z135">
        <v>3501.14</v>
      </c>
      <c r="AB135" t="str">
        <f t="shared" si="7"/>
        <v>20013683501.14</v>
      </c>
      <c r="AD135" t="s">
        <v>1873</v>
      </c>
      <c r="AE135">
        <f t="shared" si="8"/>
        <v>15</v>
      </c>
      <c r="AG135" t="s">
        <v>765</v>
      </c>
    </row>
    <row r="136" spans="1:33" x14ac:dyDescent="0.25">
      <c r="A136" t="s">
        <v>1702</v>
      </c>
      <c r="B136">
        <v>205</v>
      </c>
      <c r="C136" t="s">
        <v>1709</v>
      </c>
      <c r="D136">
        <v>50</v>
      </c>
      <c r="E136" t="s">
        <v>1719</v>
      </c>
      <c r="F136" t="s">
        <v>1705</v>
      </c>
      <c r="G136" t="s">
        <v>1715</v>
      </c>
      <c r="H136">
        <v>2001341</v>
      </c>
      <c r="I136">
        <f t="shared" si="6"/>
        <v>0</v>
      </c>
      <c r="J136" t="s">
        <v>1718</v>
      </c>
      <c r="K136">
        <v>14</v>
      </c>
      <c r="U136" s="1"/>
      <c r="V136" s="1"/>
      <c r="X136">
        <v>1</v>
      </c>
      <c r="Y136">
        <v>2001369</v>
      </c>
      <c r="Z136">
        <v>3847.75</v>
      </c>
      <c r="AB136" t="str">
        <f t="shared" si="7"/>
        <v>20013693847.75</v>
      </c>
      <c r="AD136" t="s">
        <v>1874</v>
      </c>
      <c r="AE136">
        <f t="shared" si="8"/>
        <v>14</v>
      </c>
      <c r="AG136" t="s">
        <v>765</v>
      </c>
    </row>
    <row r="137" spans="1:33" x14ac:dyDescent="0.25">
      <c r="A137" t="s">
        <v>1702</v>
      </c>
      <c r="B137">
        <v>205</v>
      </c>
      <c r="C137" t="s">
        <v>1709</v>
      </c>
      <c r="D137">
        <v>50</v>
      </c>
      <c r="E137" t="s">
        <v>1710</v>
      </c>
      <c r="F137" t="s">
        <v>1705</v>
      </c>
      <c r="G137" t="s">
        <v>1707</v>
      </c>
      <c r="H137">
        <v>2001341</v>
      </c>
      <c r="I137">
        <f t="shared" si="6"/>
        <v>0</v>
      </c>
      <c r="J137" t="s">
        <v>1718</v>
      </c>
      <c r="K137">
        <v>1</v>
      </c>
      <c r="U137" s="1"/>
      <c r="V137" s="1"/>
      <c r="X137">
        <v>1</v>
      </c>
      <c r="Y137">
        <v>2001370</v>
      </c>
      <c r="Z137">
        <v>4665.41</v>
      </c>
      <c r="AB137" t="str">
        <f t="shared" si="7"/>
        <v>20013704665.41</v>
      </c>
      <c r="AD137" t="s">
        <v>1875</v>
      </c>
      <c r="AE137">
        <f t="shared" si="8"/>
        <v>7</v>
      </c>
      <c r="AG137" t="s">
        <v>765</v>
      </c>
    </row>
    <row r="138" spans="1:33" x14ac:dyDescent="0.25">
      <c r="A138" t="s">
        <v>1702</v>
      </c>
      <c r="B138">
        <v>205</v>
      </c>
      <c r="C138" t="s">
        <v>1709</v>
      </c>
      <c r="D138">
        <v>50</v>
      </c>
      <c r="E138" t="s">
        <v>1704</v>
      </c>
      <c r="F138" t="s">
        <v>1705</v>
      </c>
      <c r="G138" t="s">
        <v>1715</v>
      </c>
      <c r="H138" t="s">
        <v>1392</v>
      </c>
      <c r="I138">
        <f t="shared" si="6"/>
        <v>0</v>
      </c>
      <c r="J138" t="s">
        <v>1718</v>
      </c>
      <c r="K138">
        <v>3</v>
      </c>
      <c r="U138" s="1"/>
      <c r="V138" s="1"/>
      <c r="X138">
        <v>39</v>
      </c>
      <c r="Y138" t="s">
        <v>1392</v>
      </c>
      <c r="AB138" t="str">
        <f t="shared" si="7"/>
        <v>-</v>
      </c>
      <c r="AD138" t="s">
        <v>1876</v>
      </c>
      <c r="AE138">
        <f t="shared" si="8"/>
        <v>7</v>
      </c>
      <c r="AG138" t="s">
        <v>765</v>
      </c>
    </row>
    <row r="139" spans="1:33" x14ac:dyDescent="0.25">
      <c r="A139" t="s">
        <v>1702</v>
      </c>
      <c r="B139">
        <v>205</v>
      </c>
      <c r="C139" t="s">
        <v>1709</v>
      </c>
      <c r="D139">
        <v>50</v>
      </c>
      <c r="E139" t="s">
        <v>1704</v>
      </c>
      <c r="F139" t="s">
        <v>1705</v>
      </c>
      <c r="G139" t="s">
        <v>1715</v>
      </c>
      <c r="H139">
        <v>2001341</v>
      </c>
      <c r="I139">
        <f t="shared" si="6"/>
        <v>0</v>
      </c>
      <c r="J139" t="s">
        <v>1718</v>
      </c>
      <c r="K139">
        <v>18</v>
      </c>
      <c r="U139" s="1"/>
      <c r="V139" s="1"/>
      <c r="W139">
        <v>15</v>
      </c>
      <c r="X139">
        <v>51</v>
      </c>
      <c r="Y139">
        <v>2001347</v>
      </c>
      <c r="AB139" t="str">
        <f t="shared" si="7"/>
        <v>2001347</v>
      </c>
      <c r="AD139" t="s">
        <v>1877</v>
      </c>
      <c r="AE139">
        <f t="shared" si="8"/>
        <v>7</v>
      </c>
      <c r="AG139" t="s">
        <v>765</v>
      </c>
    </row>
    <row r="140" spans="1:33" x14ac:dyDescent="0.25">
      <c r="A140" t="s">
        <v>1702</v>
      </c>
      <c r="B140">
        <v>205</v>
      </c>
      <c r="C140" t="s">
        <v>1709</v>
      </c>
      <c r="D140">
        <v>50</v>
      </c>
      <c r="E140" t="s">
        <v>1704</v>
      </c>
      <c r="F140" t="s">
        <v>1705</v>
      </c>
      <c r="G140" t="s">
        <v>1707</v>
      </c>
      <c r="H140">
        <v>2001341</v>
      </c>
      <c r="I140">
        <f t="shared" si="6"/>
        <v>0</v>
      </c>
      <c r="J140" t="s">
        <v>1718</v>
      </c>
      <c r="K140">
        <v>12</v>
      </c>
      <c r="U140" s="1"/>
      <c r="V140" s="1"/>
      <c r="X140">
        <v>9</v>
      </c>
      <c r="Y140">
        <v>2001348</v>
      </c>
      <c r="AB140" t="str">
        <f t="shared" si="7"/>
        <v>2001348</v>
      </c>
      <c r="AD140" t="s">
        <v>1878</v>
      </c>
      <c r="AE140">
        <f t="shared" si="8"/>
        <v>7</v>
      </c>
      <c r="AG140" t="s">
        <v>765</v>
      </c>
    </row>
    <row r="141" spans="1:33" x14ac:dyDescent="0.25">
      <c r="A141" t="s">
        <v>1702</v>
      </c>
      <c r="B141">
        <v>205</v>
      </c>
      <c r="C141" t="s">
        <v>1709</v>
      </c>
      <c r="D141">
        <v>50</v>
      </c>
      <c r="E141" t="s">
        <v>1704</v>
      </c>
      <c r="F141" t="s">
        <v>1705</v>
      </c>
      <c r="G141" t="s">
        <v>1707</v>
      </c>
      <c r="H141">
        <v>2001367</v>
      </c>
      <c r="I141">
        <f t="shared" si="6"/>
        <v>3129.01</v>
      </c>
      <c r="J141" t="s">
        <v>1718</v>
      </c>
      <c r="K141">
        <v>4</v>
      </c>
      <c r="U141" s="1"/>
      <c r="V141" s="1"/>
      <c r="X141">
        <v>6</v>
      </c>
      <c r="Y141">
        <v>2001349</v>
      </c>
      <c r="AB141" t="str">
        <f t="shared" si="7"/>
        <v>2001349</v>
      </c>
    </row>
    <row r="142" spans="1:33" x14ac:dyDescent="0.25">
      <c r="A142" t="s">
        <v>1702</v>
      </c>
      <c r="B142">
        <v>205</v>
      </c>
      <c r="C142" t="s">
        <v>1709</v>
      </c>
      <c r="D142">
        <v>50</v>
      </c>
      <c r="E142" t="s">
        <v>1704</v>
      </c>
      <c r="F142" t="s">
        <v>1705</v>
      </c>
      <c r="G142" t="s">
        <v>1707</v>
      </c>
      <c r="H142">
        <v>2001371</v>
      </c>
      <c r="I142">
        <f t="shared" si="6"/>
        <v>6665.64</v>
      </c>
      <c r="J142" t="s">
        <v>1718</v>
      </c>
      <c r="K142">
        <v>2</v>
      </c>
      <c r="U142" s="1"/>
      <c r="V142" s="1"/>
      <c r="X142">
        <v>5</v>
      </c>
      <c r="Y142">
        <v>2001366</v>
      </c>
      <c r="Z142">
        <v>2538.13</v>
      </c>
      <c r="AB142" t="str">
        <f t="shared" si="7"/>
        <v>20013662538.13</v>
      </c>
    </row>
    <row r="143" spans="1:33" x14ac:dyDescent="0.25">
      <c r="A143" t="s">
        <v>1702</v>
      </c>
      <c r="B143">
        <v>205</v>
      </c>
      <c r="C143" t="s">
        <v>1709</v>
      </c>
      <c r="D143">
        <v>50</v>
      </c>
      <c r="E143" t="s">
        <v>1708</v>
      </c>
      <c r="F143" t="s">
        <v>1705</v>
      </c>
      <c r="G143">
        <v>120</v>
      </c>
      <c r="H143">
        <v>2001341</v>
      </c>
      <c r="I143">
        <f t="shared" si="6"/>
        <v>0</v>
      </c>
      <c r="J143" t="s">
        <v>1718</v>
      </c>
      <c r="K143">
        <v>3</v>
      </c>
      <c r="U143" s="1"/>
      <c r="V143" s="1"/>
      <c r="X143">
        <v>1</v>
      </c>
      <c r="Y143">
        <v>2001367</v>
      </c>
      <c r="Z143">
        <v>3129.01</v>
      </c>
      <c r="AB143" t="str">
        <f t="shared" si="7"/>
        <v>20013673129.01</v>
      </c>
    </row>
    <row r="144" spans="1:33" x14ac:dyDescent="0.25">
      <c r="A144" t="s">
        <v>1702</v>
      </c>
      <c r="B144">
        <v>205</v>
      </c>
      <c r="C144" t="s">
        <v>1709</v>
      </c>
      <c r="D144">
        <v>50</v>
      </c>
      <c r="E144" t="s">
        <v>1708</v>
      </c>
      <c r="F144" t="s">
        <v>1705</v>
      </c>
      <c r="G144" t="s">
        <v>1715</v>
      </c>
      <c r="H144">
        <v>2001339</v>
      </c>
      <c r="I144">
        <f t="shared" si="6"/>
        <v>0</v>
      </c>
      <c r="J144" t="s">
        <v>1718</v>
      </c>
      <c r="K144">
        <v>1</v>
      </c>
      <c r="U144" s="1"/>
      <c r="V144" s="1"/>
      <c r="X144">
        <v>7</v>
      </c>
      <c r="Y144">
        <v>2001368</v>
      </c>
      <c r="Z144">
        <v>3501.14</v>
      </c>
      <c r="AB144" t="str">
        <f t="shared" si="7"/>
        <v>20013683501.14</v>
      </c>
    </row>
    <row r="145" spans="1:28" x14ac:dyDescent="0.25">
      <c r="A145" t="s">
        <v>1702</v>
      </c>
      <c r="B145">
        <v>205</v>
      </c>
      <c r="C145" t="s">
        <v>1709</v>
      </c>
      <c r="D145">
        <v>50</v>
      </c>
      <c r="E145" t="s">
        <v>1708</v>
      </c>
      <c r="F145" t="s">
        <v>1705</v>
      </c>
      <c r="G145" t="s">
        <v>1715</v>
      </c>
      <c r="H145">
        <v>2001341</v>
      </c>
      <c r="I145">
        <f t="shared" si="6"/>
        <v>0</v>
      </c>
      <c r="J145" t="s">
        <v>1718</v>
      </c>
      <c r="K145">
        <v>19</v>
      </c>
      <c r="U145" s="1"/>
      <c r="V145" s="1"/>
      <c r="X145">
        <v>5</v>
      </c>
      <c r="Y145">
        <v>2001369</v>
      </c>
      <c r="Z145">
        <v>3847.75</v>
      </c>
      <c r="AB145" t="str">
        <f t="shared" si="7"/>
        <v>20013693847.75</v>
      </c>
    </row>
    <row r="146" spans="1:28" x14ac:dyDescent="0.25">
      <c r="A146" t="s">
        <v>1702</v>
      </c>
      <c r="B146">
        <v>205</v>
      </c>
      <c r="C146" t="s">
        <v>1709</v>
      </c>
      <c r="D146">
        <v>50</v>
      </c>
      <c r="E146" t="s">
        <v>1708</v>
      </c>
      <c r="F146" t="s">
        <v>1705</v>
      </c>
      <c r="G146" t="s">
        <v>1707</v>
      </c>
      <c r="H146">
        <v>2001341</v>
      </c>
      <c r="I146">
        <f t="shared" si="6"/>
        <v>0</v>
      </c>
      <c r="J146" t="s">
        <v>1718</v>
      </c>
      <c r="K146">
        <v>14</v>
      </c>
      <c r="U146" s="1"/>
      <c r="V146" s="1"/>
      <c r="X146">
        <v>1</v>
      </c>
      <c r="Y146">
        <v>2001370</v>
      </c>
      <c r="Z146">
        <v>4665.41</v>
      </c>
      <c r="AB146" t="str">
        <f t="shared" si="7"/>
        <v>20013704665.41</v>
      </c>
    </row>
    <row r="147" spans="1:28" x14ac:dyDescent="0.25">
      <c r="A147" t="s">
        <v>1702</v>
      </c>
      <c r="B147">
        <v>205</v>
      </c>
      <c r="C147" t="s">
        <v>1709</v>
      </c>
      <c r="D147">
        <v>50</v>
      </c>
      <c r="E147" t="s">
        <v>1708</v>
      </c>
      <c r="F147" t="s">
        <v>1705</v>
      </c>
      <c r="G147" t="s">
        <v>1707</v>
      </c>
      <c r="H147">
        <v>2001367</v>
      </c>
      <c r="I147">
        <f t="shared" si="6"/>
        <v>3129.01</v>
      </c>
      <c r="J147" t="s">
        <v>1718</v>
      </c>
      <c r="K147">
        <v>1</v>
      </c>
      <c r="U147" s="1"/>
      <c r="V147" s="1"/>
      <c r="X147">
        <v>42</v>
      </c>
      <c r="Y147" t="s">
        <v>1392</v>
      </c>
      <c r="AB147" t="str">
        <f t="shared" si="7"/>
        <v>-</v>
      </c>
    </row>
    <row r="148" spans="1:28" x14ac:dyDescent="0.25">
      <c r="A148" t="s">
        <v>1702</v>
      </c>
      <c r="B148">
        <v>205</v>
      </c>
      <c r="C148" t="s">
        <v>1709</v>
      </c>
      <c r="D148">
        <v>50</v>
      </c>
      <c r="E148" t="s">
        <v>1711</v>
      </c>
      <c r="F148" t="s">
        <v>1705</v>
      </c>
      <c r="G148">
        <v>120</v>
      </c>
      <c r="H148">
        <v>2001341</v>
      </c>
      <c r="I148">
        <f t="shared" si="6"/>
        <v>0</v>
      </c>
      <c r="J148" t="s">
        <v>1718</v>
      </c>
      <c r="K148">
        <v>38</v>
      </c>
      <c r="U148" s="1"/>
      <c r="V148" s="1"/>
      <c r="W148">
        <v>25</v>
      </c>
      <c r="X148">
        <v>3</v>
      </c>
      <c r="Y148">
        <v>2001346</v>
      </c>
      <c r="AB148" t="str">
        <f t="shared" si="7"/>
        <v>2001346</v>
      </c>
    </row>
    <row r="149" spans="1:28" x14ac:dyDescent="0.25">
      <c r="A149" t="s">
        <v>1702</v>
      </c>
      <c r="B149">
        <v>205</v>
      </c>
      <c r="C149" t="s">
        <v>1709</v>
      </c>
      <c r="D149">
        <v>50</v>
      </c>
      <c r="E149" t="s">
        <v>1711</v>
      </c>
      <c r="F149" t="s">
        <v>1705</v>
      </c>
      <c r="G149" t="s">
        <v>1715</v>
      </c>
      <c r="H149">
        <v>2001341</v>
      </c>
      <c r="I149">
        <f t="shared" si="6"/>
        <v>0</v>
      </c>
      <c r="J149" t="s">
        <v>1718</v>
      </c>
      <c r="K149">
        <v>687</v>
      </c>
      <c r="U149" s="1"/>
      <c r="V149" s="1"/>
      <c r="X149">
        <v>3</v>
      </c>
      <c r="Y149">
        <v>2001347</v>
      </c>
      <c r="AB149" t="str">
        <f t="shared" si="7"/>
        <v>2001347</v>
      </c>
    </row>
    <row r="150" spans="1:28" x14ac:dyDescent="0.25">
      <c r="A150" t="s">
        <v>1702</v>
      </c>
      <c r="B150">
        <v>205</v>
      </c>
      <c r="C150" t="s">
        <v>1709</v>
      </c>
      <c r="D150">
        <v>50</v>
      </c>
      <c r="E150" t="s">
        <v>1711</v>
      </c>
      <c r="F150" t="s">
        <v>1705</v>
      </c>
      <c r="G150" t="s">
        <v>1715</v>
      </c>
      <c r="H150">
        <v>2001369</v>
      </c>
      <c r="I150">
        <f t="shared" si="6"/>
        <v>3847.75</v>
      </c>
      <c r="J150" t="s">
        <v>1718</v>
      </c>
      <c r="K150">
        <v>4</v>
      </c>
      <c r="U150" s="1"/>
      <c r="V150" s="1"/>
      <c r="X150">
        <v>274</v>
      </c>
      <c r="Y150">
        <v>2001348</v>
      </c>
      <c r="AB150" t="str">
        <f t="shared" si="7"/>
        <v>2001348</v>
      </c>
    </row>
    <row r="151" spans="1:28" x14ac:dyDescent="0.25">
      <c r="A151" t="s">
        <v>1702</v>
      </c>
      <c r="B151">
        <v>205</v>
      </c>
      <c r="C151" t="s">
        <v>1709</v>
      </c>
      <c r="D151">
        <v>50</v>
      </c>
      <c r="E151" t="s">
        <v>1711</v>
      </c>
      <c r="F151" t="s">
        <v>1705</v>
      </c>
      <c r="G151" t="s">
        <v>1707</v>
      </c>
      <c r="H151">
        <v>2001341</v>
      </c>
      <c r="I151">
        <f t="shared" si="6"/>
        <v>0</v>
      </c>
      <c r="J151" t="s">
        <v>1718</v>
      </c>
      <c r="K151">
        <v>77</v>
      </c>
      <c r="U151" s="1"/>
      <c r="V151" s="1"/>
      <c r="X151">
        <v>6</v>
      </c>
      <c r="Y151">
        <v>2001349</v>
      </c>
      <c r="AB151" t="str">
        <f t="shared" si="7"/>
        <v>2001349</v>
      </c>
    </row>
    <row r="152" spans="1:28" x14ac:dyDescent="0.25">
      <c r="A152" t="s">
        <v>1702</v>
      </c>
      <c r="B152">
        <v>205</v>
      </c>
      <c r="C152" t="s">
        <v>1709</v>
      </c>
      <c r="D152">
        <v>50</v>
      </c>
      <c r="E152" t="s">
        <v>1711</v>
      </c>
      <c r="F152" t="s">
        <v>1705</v>
      </c>
      <c r="G152" t="s">
        <v>1722</v>
      </c>
      <c r="H152">
        <v>2001341</v>
      </c>
      <c r="I152">
        <f t="shared" si="6"/>
        <v>0</v>
      </c>
      <c r="J152" t="s">
        <v>1718</v>
      </c>
      <c r="K152">
        <v>3</v>
      </c>
      <c r="U152" s="1"/>
      <c r="V152" s="1"/>
      <c r="X152">
        <v>3</v>
      </c>
      <c r="Y152">
        <v>2001350</v>
      </c>
      <c r="AB152" t="str">
        <f t="shared" si="7"/>
        <v>2001350</v>
      </c>
    </row>
    <row r="153" spans="1:28" x14ac:dyDescent="0.25">
      <c r="A153" t="s">
        <v>1702</v>
      </c>
      <c r="B153">
        <v>205</v>
      </c>
      <c r="C153" t="s">
        <v>1709</v>
      </c>
      <c r="D153">
        <v>75</v>
      </c>
      <c r="E153" t="s">
        <v>1710</v>
      </c>
      <c r="F153" t="s">
        <v>1705</v>
      </c>
      <c r="G153" t="s">
        <v>1707</v>
      </c>
      <c r="H153">
        <v>2001342</v>
      </c>
      <c r="I153">
        <f t="shared" si="6"/>
        <v>0</v>
      </c>
      <c r="J153" t="s">
        <v>1718</v>
      </c>
      <c r="K153">
        <v>3</v>
      </c>
      <c r="U153" s="1"/>
      <c r="V153" s="1"/>
      <c r="X153">
        <v>1</v>
      </c>
      <c r="Y153">
        <v>2001351</v>
      </c>
      <c r="AB153" t="str">
        <f t="shared" si="7"/>
        <v>2001351</v>
      </c>
    </row>
    <row r="154" spans="1:28" x14ac:dyDescent="0.25">
      <c r="A154" t="s">
        <v>1702</v>
      </c>
      <c r="B154">
        <v>205</v>
      </c>
      <c r="C154" t="s">
        <v>1709</v>
      </c>
      <c r="D154">
        <v>75</v>
      </c>
      <c r="E154" t="s">
        <v>1704</v>
      </c>
      <c r="F154" t="s">
        <v>1705</v>
      </c>
      <c r="G154" t="s">
        <v>1715</v>
      </c>
      <c r="H154">
        <v>2001342</v>
      </c>
      <c r="I154">
        <f t="shared" si="6"/>
        <v>0</v>
      </c>
      <c r="J154" t="s">
        <v>1718</v>
      </c>
      <c r="K154">
        <v>12</v>
      </c>
      <c r="U154" s="1"/>
      <c r="V154" s="1"/>
      <c r="X154">
        <v>3</v>
      </c>
      <c r="Y154">
        <v>2001365</v>
      </c>
      <c r="Z154">
        <v>2435.58</v>
      </c>
      <c r="AB154" t="str">
        <f t="shared" si="7"/>
        <v>20013652435.58</v>
      </c>
    </row>
    <row r="155" spans="1:28" x14ac:dyDescent="0.25">
      <c r="A155" t="s">
        <v>1702</v>
      </c>
      <c r="B155">
        <v>205</v>
      </c>
      <c r="C155" t="s">
        <v>1709</v>
      </c>
      <c r="D155">
        <v>75</v>
      </c>
      <c r="E155" t="s">
        <v>1704</v>
      </c>
      <c r="F155" t="s">
        <v>1705</v>
      </c>
      <c r="G155" t="s">
        <v>1707</v>
      </c>
      <c r="H155">
        <v>2001369</v>
      </c>
      <c r="I155">
        <f t="shared" si="6"/>
        <v>3847.75</v>
      </c>
      <c r="J155" t="s">
        <v>1718</v>
      </c>
      <c r="K155">
        <v>1</v>
      </c>
      <c r="U155" s="1"/>
      <c r="V155" s="1"/>
      <c r="X155">
        <v>5</v>
      </c>
      <c r="Y155">
        <v>2001367</v>
      </c>
      <c r="Z155">
        <v>3129.01</v>
      </c>
      <c r="AB155" t="str">
        <f t="shared" si="7"/>
        <v>20013673129.01</v>
      </c>
    </row>
    <row r="156" spans="1:28" x14ac:dyDescent="0.25">
      <c r="A156" t="s">
        <v>1702</v>
      </c>
      <c r="B156">
        <v>205</v>
      </c>
      <c r="C156" t="s">
        <v>1709</v>
      </c>
      <c r="D156">
        <v>75</v>
      </c>
      <c r="E156" t="s">
        <v>1708</v>
      </c>
      <c r="F156" t="s">
        <v>1705</v>
      </c>
      <c r="G156" t="s">
        <v>1715</v>
      </c>
      <c r="H156">
        <v>2001342</v>
      </c>
      <c r="I156">
        <f t="shared" si="6"/>
        <v>0</v>
      </c>
      <c r="J156" t="s">
        <v>1718</v>
      </c>
      <c r="K156">
        <v>9</v>
      </c>
      <c r="U156" s="1"/>
      <c r="V156" s="1"/>
      <c r="X156">
        <v>1</v>
      </c>
      <c r="Y156">
        <v>2001370</v>
      </c>
      <c r="Z156">
        <v>4665.41</v>
      </c>
      <c r="AB156" t="str">
        <f t="shared" si="7"/>
        <v>20013704665.41</v>
      </c>
    </row>
    <row r="157" spans="1:28" x14ac:dyDescent="0.25">
      <c r="A157" t="s">
        <v>1702</v>
      </c>
      <c r="B157">
        <v>205</v>
      </c>
      <c r="C157" t="s">
        <v>1709</v>
      </c>
      <c r="D157">
        <v>75</v>
      </c>
      <c r="E157" t="s">
        <v>1708</v>
      </c>
      <c r="F157" t="s">
        <v>1705</v>
      </c>
      <c r="G157" t="s">
        <v>1707</v>
      </c>
      <c r="H157">
        <v>2001342</v>
      </c>
      <c r="I157">
        <f t="shared" si="6"/>
        <v>0</v>
      </c>
      <c r="J157" t="s">
        <v>1718</v>
      </c>
      <c r="K157">
        <v>8</v>
      </c>
      <c r="U157" s="1"/>
      <c r="V157" s="1"/>
      <c r="X157">
        <v>68</v>
      </c>
      <c r="Y157" t="s">
        <v>1392</v>
      </c>
      <c r="AB157" t="str">
        <f t="shared" si="7"/>
        <v>-</v>
      </c>
    </row>
    <row r="158" spans="1:28" x14ac:dyDescent="0.25">
      <c r="A158" t="s">
        <v>1702</v>
      </c>
      <c r="B158">
        <v>205</v>
      </c>
      <c r="C158" t="s">
        <v>1709</v>
      </c>
      <c r="D158">
        <v>75</v>
      </c>
      <c r="E158" t="s">
        <v>1708</v>
      </c>
      <c r="F158" t="s">
        <v>1705</v>
      </c>
      <c r="G158" t="s">
        <v>1707</v>
      </c>
      <c r="H158">
        <v>2001351</v>
      </c>
      <c r="I158">
        <f t="shared" si="6"/>
        <v>0</v>
      </c>
      <c r="J158" t="s">
        <v>1718</v>
      </c>
      <c r="K158">
        <v>3</v>
      </c>
      <c r="U158" s="1"/>
      <c r="V158" s="1"/>
      <c r="W158">
        <v>37</v>
      </c>
      <c r="X158">
        <v>1</v>
      </c>
      <c r="Y158">
        <v>2001340</v>
      </c>
      <c r="AB158" t="str">
        <f t="shared" si="7"/>
        <v>2001340</v>
      </c>
    </row>
    <row r="159" spans="1:28" x14ac:dyDescent="0.25">
      <c r="A159" t="s">
        <v>1702</v>
      </c>
      <c r="B159">
        <v>205</v>
      </c>
      <c r="C159" t="s">
        <v>1709</v>
      </c>
      <c r="D159">
        <v>75</v>
      </c>
      <c r="E159" t="s">
        <v>1708</v>
      </c>
      <c r="F159" t="s">
        <v>1705</v>
      </c>
      <c r="G159" t="s">
        <v>1707</v>
      </c>
      <c r="H159">
        <v>2001369</v>
      </c>
      <c r="I159">
        <f t="shared" si="6"/>
        <v>3847.75</v>
      </c>
      <c r="J159" t="s">
        <v>1718</v>
      </c>
      <c r="K159">
        <v>1</v>
      </c>
      <c r="U159" s="1"/>
      <c r="V159" s="1"/>
      <c r="X159">
        <v>2</v>
      </c>
      <c r="Y159">
        <v>2001347</v>
      </c>
      <c r="AB159" t="str">
        <f t="shared" si="7"/>
        <v>2001347</v>
      </c>
    </row>
    <row r="160" spans="1:28" x14ac:dyDescent="0.25">
      <c r="A160" t="s">
        <v>1702</v>
      </c>
      <c r="B160">
        <v>205</v>
      </c>
      <c r="C160" t="s">
        <v>1709</v>
      </c>
      <c r="D160">
        <v>75</v>
      </c>
      <c r="E160" t="s">
        <v>1711</v>
      </c>
      <c r="F160" t="s">
        <v>1705</v>
      </c>
      <c r="G160">
        <v>120</v>
      </c>
      <c r="H160">
        <v>2001342</v>
      </c>
      <c r="I160">
        <f t="shared" si="6"/>
        <v>0</v>
      </c>
      <c r="J160" t="s">
        <v>1718</v>
      </c>
      <c r="K160">
        <v>15</v>
      </c>
      <c r="U160" s="1"/>
      <c r="V160" s="1"/>
      <c r="X160">
        <v>5</v>
      </c>
      <c r="Y160">
        <v>2001348</v>
      </c>
      <c r="AB160" t="str">
        <f t="shared" si="7"/>
        <v>2001348</v>
      </c>
    </row>
    <row r="161" spans="1:28" x14ac:dyDescent="0.25">
      <c r="A161" t="s">
        <v>1702</v>
      </c>
      <c r="B161">
        <v>205</v>
      </c>
      <c r="C161" t="s">
        <v>1709</v>
      </c>
      <c r="D161">
        <v>75</v>
      </c>
      <c r="E161" t="s">
        <v>1711</v>
      </c>
      <c r="F161" t="s">
        <v>1705</v>
      </c>
      <c r="G161" t="s">
        <v>1715</v>
      </c>
      <c r="H161">
        <v>2001342</v>
      </c>
      <c r="I161">
        <f t="shared" si="6"/>
        <v>0</v>
      </c>
      <c r="J161" t="s">
        <v>1718</v>
      </c>
      <c r="K161">
        <v>303</v>
      </c>
      <c r="U161" s="1"/>
      <c r="V161" s="1"/>
      <c r="X161">
        <v>370</v>
      </c>
      <c r="Y161">
        <v>2001349</v>
      </c>
      <c r="AB161" t="str">
        <f t="shared" si="7"/>
        <v>2001349</v>
      </c>
    </row>
    <row r="162" spans="1:28" x14ac:dyDescent="0.25">
      <c r="A162" t="s">
        <v>1702</v>
      </c>
      <c r="B162">
        <v>205</v>
      </c>
      <c r="C162" t="s">
        <v>1709</v>
      </c>
      <c r="D162">
        <v>75</v>
      </c>
      <c r="E162" t="s">
        <v>1711</v>
      </c>
      <c r="F162" t="s">
        <v>1705</v>
      </c>
      <c r="G162" t="s">
        <v>1715</v>
      </c>
      <c r="H162">
        <v>2001370</v>
      </c>
      <c r="I162">
        <f t="shared" si="6"/>
        <v>4665.41</v>
      </c>
      <c r="J162" t="s">
        <v>1718</v>
      </c>
      <c r="K162">
        <v>5</v>
      </c>
      <c r="U162" s="1"/>
      <c r="V162" s="1"/>
      <c r="X162">
        <v>1</v>
      </c>
      <c r="Y162">
        <v>2001351</v>
      </c>
      <c r="AB162" t="str">
        <f t="shared" si="7"/>
        <v>2001351</v>
      </c>
    </row>
    <row r="163" spans="1:28" x14ac:dyDescent="0.25">
      <c r="A163" t="s">
        <v>1702</v>
      </c>
      <c r="B163">
        <v>205</v>
      </c>
      <c r="C163" t="s">
        <v>1709</v>
      </c>
      <c r="D163">
        <v>75</v>
      </c>
      <c r="E163" t="s">
        <v>1711</v>
      </c>
      <c r="F163" t="s">
        <v>1705</v>
      </c>
      <c r="G163" t="s">
        <v>1707</v>
      </c>
      <c r="H163">
        <v>2001342</v>
      </c>
      <c r="I163">
        <f t="shared" si="6"/>
        <v>0</v>
      </c>
      <c r="J163" t="s">
        <v>1718</v>
      </c>
      <c r="K163">
        <v>27</v>
      </c>
      <c r="U163" s="1"/>
      <c r="V163" s="1"/>
      <c r="X163">
        <v>5</v>
      </c>
      <c r="Y163">
        <v>2001365</v>
      </c>
      <c r="Z163">
        <v>2435.58</v>
      </c>
      <c r="AB163" t="str">
        <f t="shared" si="7"/>
        <v>20013652435.58</v>
      </c>
    </row>
    <row r="164" spans="1:28" x14ac:dyDescent="0.25">
      <c r="A164" t="s">
        <v>1702</v>
      </c>
      <c r="B164">
        <v>205</v>
      </c>
      <c r="C164" t="s">
        <v>1709</v>
      </c>
      <c r="D164">
        <v>75</v>
      </c>
      <c r="E164" t="s">
        <v>1711</v>
      </c>
      <c r="F164" t="s">
        <v>1705</v>
      </c>
      <c r="G164" t="s">
        <v>1721</v>
      </c>
      <c r="H164">
        <v>2001342</v>
      </c>
      <c r="I164">
        <f t="shared" si="6"/>
        <v>0</v>
      </c>
      <c r="J164" t="s">
        <v>1718</v>
      </c>
      <c r="K164">
        <v>6</v>
      </c>
      <c r="U164" s="1"/>
      <c r="V164" s="1"/>
      <c r="X164">
        <v>3</v>
      </c>
      <c r="Y164">
        <v>2001366</v>
      </c>
      <c r="Z164">
        <v>2538.13</v>
      </c>
      <c r="AB164" t="str">
        <f t="shared" si="7"/>
        <v>20013662538.13</v>
      </c>
    </row>
    <row r="165" spans="1:28" x14ac:dyDescent="0.25">
      <c r="A165" t="s">
        <v>1702</v>
      </c>
      <c r="B165">
        <v>205</v>
      </c>
      <c r="C165" t="s">
        <v>1709</v>
      </c>
      <c r="D165">
        <v>100</v>
      </c>
      <c r="E165" t="s">
        <v>1719</v>
      </c>
      <c r="F165" t="s">
        <v>1705</v>
      </c>
      <c r="G165" t="s">
        <v>1715</v>
      </c>
      <c r="H165">
        <v>2001343</v>
      </c>
      <c r="I165">
        <f t="shared" si="6"/>
        <v>0</v>
      </c>
      <c r="J165" t="s">
        <v>1718</v>
      </c>
      <c r="K165">
        <v>3</v>
      </c>
      <c r="U165" s="1"/>
      <c r="V165" s="1"/>
      <c r="X165">
        <v>4</v>
      </c>
      <c r="Y165">
        <v>2001367</v>
      </c>
      <c r="Z165">
        <v>3129.01</v>
      </c>
      <c r="AB165" t="str">
        <f t="shared" si="7"/>
        <v>20013673129.01</v>
      </c>
    </row>
    <row r="166" spans="1:28" x14ac:dyDescent="0.25">
      <c r="A166" t="s">
        <v>1702</v>
      </c>
      <c r="B166">
        <v>205</v>
      </c>
      <c r="C166" t="s">
        <v>1709</v>
      </c>
      <c r="D166">
        <v>100</v>
      </c>
      <c r="E166" t="s">
        <v>1704</v>
      </c>
      <c r="F166" t="s">
        <v>1705</v>
      </c>
      <c r="G166">
        <v>120</v>
      </c>
      <c r="H166">
        <v>2001343</v>
      </c>
      <c r="I166">
        <f t="shared" si="6"/>
        <v>0</v>
      </c>
      <c r="J166" t="s">
        <v>1718</v>
      </c>
      <c r="K166">
        <v>3</v>
      </c>
      <c r="U166" s="1"/>
      <c r="V166" s="1"/>
      <c r="X166">
        <v>5</v>
      </c>
      <c r="Y166">
        <v>2001368</v>
      </c>
      <c r="Z166">
        <v>3501.14</v>
      </c>
      <c r="AB166" t="str">
        <f t="shared" si="7"/>
        <v>20013683501.14</v>
      </c>
    </row>
    <row r="167" spans="1:28" x14ac:dyDescent="0.25">
      <c r="A167" t="s">
        <v>1702</v>
      </c>
      <c r="B167">
        <v>205</v>
      </c>
      <c r="C167" t="s">
        <v>1709</v>
      </c>
      <c r="D167">
        <v>100</v>
      </c>
      <c r="E167" t="s">
        <v>1704</v>
      </c>
      <c r="F167" t="s">
        <v>1705</v>
      </c>
      <c r="G167" t="s">
        <v>1715</v>
      </c>
      <c r="H167">
        <v>2001343</v>
      </c>
      <c r="I167">
        <f t="shared" si="6"/>
        <v>0</v>
      </c>
      <c r="J167" t="s">
        <v>1718</v>
      </c>
      <c r="K167">
        <v>6</v>
      </c>
      <c r="U167" s="1"/>
      <c r="V167" s="1"/>
      <c r="X167">
        <v>1</v>
      </c>
      <c r="Y167">
        <v>2001369</v>
      </c>
      <c r="Z167">
        <v>3847.75</v>
      </c>
      <c r="AB167" t="str">
        <f t="shared" si="7"/>
        <v>20013693847.75</v>
      </c>
    </row>
    <row r="168" spans="1:28" x14ac:dyDescent="0.25">
      <c r="A168" t="s">
        <v>1702</v>
      </c>
      <c r="B168">
        <v>205</v>
      </c>
      <c r="C168" t="s">
        <v>1709</v>
      </c>
      <c r="D168">
        <v>100</v>
      </c>
      <c r="E168" t="s">
        <v>1704</v>
      </c>
      <c r="F168" t="s">
        <v>1705</v>
      </c>
      <c r="G168" t="s">
        <v>1707</v>
      </c>
      <c r="H168">
        <v>2001343</v>
      </c>
      <c r="I168">
        <f t="shared" si="6"/>
        <v>0</v>
      </c>
      <c r="J168" t="s">
        <v>1718</v>
      </c>
      <c r="K168">
        <v>3</v>
      </c>
      <c r="U168" s="1"/>
      <c r="V168" s="1"/>
      <c r="X168">
        <v>1</v>
      </c>
      <c r="Y168">
        <v>2001372</v>
      </c>
      <c r="AB168" t="str">
        <f t="shared" si="7"/>
        <v>2001372</v>
      </c>
    </row>
    <row r="169" spans="1:28" x14ac:dyDescent="0.25">
      <c r="A169" t="s">
        <v>1702</v>
      </c>
      <c r="B169">
        <v>205</v>
      </c>
      <c r="C169" t="s">
        <v>1709</v>
      </c>
      <c r="D169">
        <v>100</v>
      </c>
      <c r="E169" t="s">
        <v>1708</v>
      </c>
      <c r="F169" t="s">
        <v>1705</v>
      </c>
      <c r="G169">
        <v>120</v>
      </c>
      <c r="H169">
        <v>2001340</v>
      </c>
      <c r="I169">
        <f t="shared" si="6"/>
        <v>0</v>
      </c>
      <c r="J169" t="s">
        <v>1718</v>
      </c>
      <c r="K169">
        <v>1</v>
      </c>
      <c r="U169" s="1"/>
      <c r="V169" s="1"/>
      <c r="X169">
        <v>35</v>
      </c>
      <c r="Y169" t="s">
        <v>1392</v>
      </c>
      <c r="AB169" t="str">
        <f t="shared" si="7"/>
        <v>-</v>
      </c>
    </row>
    <row r="170" spans="1:28" x14ac:dyDescent="0.25">
      <c r="A170" t="s">
        <v>1702</v>
      </c>
      <c r="B170">
        <v>205</v>
      </c>
      <c r="C170" t="s">
        <v>1709</v>
      </c>
      <c r="D170">
        <v>100</v>
      </c>
      <c r="E170" t="s">
        <v>1708</v>
      </c>
      <c r="F170" t="s">
        <v>1705</v>
      </c>
      <c r="G170" t="s">
        <v>1707</v>
      </c>
      <c r="H170">
        <v>2001342</v>
      </c>
      <c r="I170">
        <f t="shared" si="6"/>
        <v>0</v>
      </c>
      <c r="J170" t="s">
        <v>1718</v>
      </c>
      <c r="K170">
        <v>1</v>
      </c>
      <c r="U170" s="1"/>
      <c r="V170" s="1"/>
      <c r="W170">
        <v>37.5</v>
      </c>
      <c r="X170">
        <v>1</v>
      </c>
      <c r="Y170">
        <v>2001346</v>
      </c>
      <c r="AB170" t="str">
        <f t="shared" si="7"/>
        <v>2001346</v>
      </c>
    </row>
    <row r="171" spans="1:28" x14ac:dyDescent="0.25">
      <c r="A171" t="s">
        <v>1702</v>
      </c>
      <c r="B171">
        <v>205</v>
      </c>
      <c r="C171" t="s">
        <v>1709</v>
      </c>
      <c r="D171">
        <v>100</v>
      </c>
      <c r="E171" t="s">
        <v>1708</v>
      </c>
      <c r="F171" t="s">
        <v>1705</v>
      </c>
      <c r="G171" t="s">
        <v>1707</v>
      </c>
      <c r="H171">
        <v>2001343</v>
      </c>
      <c r="I171">
        <f t="shared" si="6"/>
        <v>0</v>
      </c>
      <c r="J171" t="s">
        <v>1718</v>
      </c>
      <c r="K171">
        <v>3</v>
      </c>
      <c r="U171" s="1"/>
      <c r="V171" s="1"/>
      <c r="X171">
        <v>1</v>
      </c>
      <c r="Y171">
        <v>2001347</v>
      </c>
      <c r="AB171" t="str">
        <f t="shared" si="7"/>
        <v>2001347</v>
      </c>
    </row>
    <row r="172" spans="1:28" x14ac:dyDescent="0.25">
      <c r="A172" t="s">
        <v>1702</v>
      </c>
      <c r="B172">
        <v>205</v>
      </c>
      <c r="C172" t="s">
        <v>1709</v>
      </c>
      <c r="D172">
        <v>100</v>
      </c>
      <c r="E172" t="s">
        <v>1711</v>
      </c>
      <c r="F172" t="s">
        <v>1705</v>
      </c>
      <c r="G172">
        <v>120</v>
      </c>
      <c r="H172">
        <v>2001343</v>
      </c>
      <c r="I172">
        <f t="shared" si="6"/>
        <v>0</v>
      </c>
      <c r="J172" t="s">
        <v>1718</v>
      </c>
      <c r="K172">
        <v>16</v>
      </c>
      <c r="U172" s="1"/>
      <c r="V172" s="1"/>
      <c r="X172">
        <v>4</v>
      </c>
      <c r="Y172">
        <v>2001348</v>
      </c>
      <c r="AB172" t="str">
        <f t="shared" si="7"/>
        <v>2001348</v>
      </c>
    </row>
    <row r="173" spans="1:28" x14ac:dyDescent="0.25">
      <c r="A173" t="s">
        <v>1702</v>
      </c>
      <c r="B173">
        <v>205</v>
      </c>
      <c r="C173" t="s">
        <v>1709</v>
      </c>
      <c r="D173">
        <v>100</v>
      </c>
      <c r="E173" t="s">
        <v>1711</v>
      </c>
      <c r="F173" t="s">
        <v>1705</v>
      </c>
      <c r="G173" t="s">
        <v>1715</v>
      </c>
      <c r="H173">
        <v>2001343</v>
      </c>
      <c r="I173">
        <f t="shared" si="6"/>
        <v>0</v>
      </c>
      <c r="J173" t="s">
        <v>1718</v>
      </c>
      <c r="K173">
        <v>163</v>
      </c>
      <c r="U173" s="1"/>
      <c r="V173" s="1"/>
      <c r="X173">
        <v>70</v>
      </c>
      <c r="Y173">
        <v>2001349</v>
      </c>
      <c r="AB173" t="str">
        <f t="shared" si="7"/>
        <v>2001349</v>
      </c>
    </row>
    <row r="174" spans="1:28" x14ac:dyDescent="0.25">
      <c r="A174" t="s">
        <v>1702</v>
      </c>
      <c r="B174">
        <v>205</v>
      </c>
      <c r="C174" t="s">
        <v>1709</v>
      </c>
      <c r="D174">
        <v>100</v>
      </c>
      <c r="E174" t="s">
        <v>1711</v>
      </c>
      <c r="F174" t="s">
        <v>1705</v>
      </c>
      <c r="G174" t="s">
        <v>1707</v>
      </c>
      <c r="H174">
        <v>2001343</v>
      </c>
      <c r="I174">
        <f t="shared" si="6"/>
        <v>0</v>
      </c>
      <c r="J174" t="s">
        <v>1718</v>
      </c>
      <c r="K174">
        <v>15</v>
      </c>
      <c r="U174" s="1"/>
      <c r="V174" s="1"/>
      <c r="X174">
        <v>2</v>
      </c>
      <c r="Y174">
        <v>2001350</v>
      </c>
      <c r="AB174" t="str">
        <f t="shared" si="7"/>
        <v>2001350</v>
      </c>
    </row>
    <row r="175" spans="1:28" x14ac:dyDescent="0.25">
      <c r="A175" t="s">
        <v>1702</v>
      </c>
      <c r="B175">
        <v>205</v>
      </c>
      <c r="C175" t="s">
        <v>1709</v>
      </c>
      <c r="D175">
        <v>167</v>
      </c>
      <c r="E175" t="s">
        <v>1711</v>
      </c>
      <c r="F175" t="s">
        <v>1705</v>
      </c>
      <c r="G175" t="s">
        <v>1715</v>
      </c>
      <c r="H175" t="s">
        <v>1392</v>
      </c>
      <c r="I175">
        <f t="shared" si="6"/>
        <v>0</v>
      </c>
      <c r="J175" t="s">
        <v>1718</v>
      </c>
      <c r="K175">
        <v>7</v>
      </c>
      <c r="U175" s="1"/>
      <c r="V175" s="1"/>
      <c r="X175">
        <v>2</v>
      </c>
      <c r="Y175">
        <v>2001351</v>
      </c>
      <c r="AB175" t="str">
        <f t="shared" si="7"/>
        <v>2001351</v>
      </c>
    </row>
    <row r="176" spans="1:28" x14ac:dyDescent="0.25">
      <c r="A176" t="s">
        <v>1702</v>
      </c>
      <c r="B176">
        <v>205</v>
      </c>
      <c r="C176" t="s">
        <v>1709</v>
      </c>
      <c r="D176">
        <v>167</v>
      </c>
      <c r="E176" t="s">
        <v>1711</v>
      </c>
      <c r="F176" t="s">
        <v>1705</v>
      </c>
      <c r="G176" t="s">
        <v>1707</v>
      </c>
      <c r="H176" t="s">
        <v>1392</v>
      </c>
      <c r="I176">
        <f t="shared" si="6"/>
        <v>0</v>
      </c>
      <c r="J176" t="s">
        <v>1718</v>
      </c>
      <c r="K176">
        <v>1</v>
      </c>
      <c r="U176" s="1"/>
      <c r="V176" s="1"/>
      <c r="X176">
        <v>1</v>
      </c>
      <c r="Y176">
        <v>2001365</v>
      </c>
      <c r="Z176">
        <v>2435.58</v>
      </c>
      <c r="AB176" t="str">
        <f t="shared" si="7"/>
        <v>20013652435.58</v>
      </c>
    </row>
    <row r="177" spans="1:28" x14ac:dyDescent="0.25">
      <c r="A177" t="s">
        <v>1702</v>
      </c>
      <c r="B177">
        <v>205</v>
      </c>
      <c r="C177" t="s">
        <v>1723</v>
      </c>
      <c r="D177">
        <v>10</v>
      </c>
      <c r="E177" t="s">
        <v>1711</v>
      </c>
      <c r="F177" t="s">
        <v>1705</v>
      </c>
      <c r="G177" t="s">
        <v>1715</v>
      </c>
      <c r="H177">
        <v>2001337</v>
      </c>
      <c r="I177">
        <f t="shared" si="6"/>
        <v>0</v>
      </c>
      <c r="J177" t="s">
        <v>1718</v>
      </c>
      <c r="K177">
        <v>7</v>
      </c>
      <c r="U177" s="1"/>
      <c r="V177" s="1"/>
      <c r="W177">
        <v>50</v>
      </c>
      <c r="X177">
        <v>1</v>
      </c>
      <c r="Y177">
        <v>2001341</v>
      </c>
      <c r="AB177" t="str">
        <f t="shared" si="7"/>
        <v>2001341</v>
      </c>
    </row>
    <row r="178" spans="1:28" x14ac:dyDescent="0.25">
      <c r="A178" t="s">
        <v>1702</v>
      </c>
      <c r="B178">
        <v>205</v>
      </c>
      <c r="C178" t="s">
        <v>1723</v>
      </c>
      <c r="D178">
        <v>15</v>
      </c>
      <c r="E178" t="s">
        <v>1708</v>
      </c>
      <c r="F178" t="s">
        <v>1705</v>
      </c>
      <c r="G178" t="s">
        <v>1715</v>
      </c>
      <c r="H178">
        <v>2001338</v>
      </c>
      <c r="I178">
        <f t="shared" si="6"/>
        <v>0</v>
      </c>
      <c r="J178" t="s">
        <v>1718</v>
      </c>
      <c r="K178">
        <v>3</v>
      </c>
      <c r="U178" s="1"/>
      <c r="V178" s="1"/>
      <c r="X178">
        <v>2</v>
      </c>
      <c r="Y178">
        <v>2001346</v>
      </c>
      <c r="AB178" t="str">
        <f t="shared" si="7"/>
        <v>2001346</v>
      </c>
    </row>
    <row r="179" spans="1:28" x14ac:dyDescent="0.25">
      <c r="A179" t="s">
        <v>1702</v>
      </c>
      <c r="B179">
        <v>205</v>
      </c>
      <c r="C179" t="s">
        <v>1723</v>
      </c>
      <c r="D179">
        <v>15</v>
      </c>
      <c r="E179" t="s">
        <v>1711</v>
      </c>
      <c r="F179" t="s">
        <v>1705</v>
      </c>
      <c r="G179" t="s">
        <v>1715</v>
      </c>
      <c r="H179">
        <v>2001338</v>
      </c>
      <c r="I179">
        <f t="shared" si="6"/>
        <v>0</v>
      </c>
      <c r="J179" t="s">
        <v>1718</v>
      </c>
      <c r="K179">
        <v>9</v>
      </c>
      <c r="U179" s="1"/>
      <c r="V179" s="1"/>
      <c r="X179">
        <v>3</v>
      </c>
      <c r="Y179">
        <v>2001347</v>
      </c>
      <c r="AB179" t="str">
        <f t="shared" si="7"/>
        <v>2001347</v>
      </c>
    </row>
    <row r="180" spans="1:28" x14ac:dyDescent="0.25">
      <c r="A180" t="s">
        <v>1702</v>
      </c>
      <c r="B180">
        <v>205</v>
      </c>
      <c r="C180" t="s">
        <v>1723</v>
      </c>
      <c r="D180">
        <v>25</v>
      </c>
      <c r="E180" t="s">
        <v>1704</v>
      </c>
      <c r="F180" t="s">
        <v>1705</v>
      </c>
      <c r="G180" t="s">
        <v>1715</v>
      </c>
      <c r="H180">
        <v>2001339</v>
      </c>
      <c r="I180">
        <f t="shared" si="6"/>
        <v>0</v>
      </c>
      <c r="J180" t="s">
        <v>1718</v>
      </c>
      <c r="K180">
        <v>6</v>
      </c>
      <c r="U180" s="1"/>
      <c r="V180" s="1"/>
      <c r="X180">
        <v>1</v>
      </c>
      <c r="Y180">
        <v>2001348</v>
      </c>
      <c r="AB180" t="str">
        <f t="shared" si="7"/>
        <v>2001348</v>
      </c>
    </row>
    <row r="181" spans="1:28" x14ac:dyDescent="0.25">
      <c r="A181" t="s">
        <v>1702</v>
      </c>
      <c r="B181">
        <v>205</v>
      </c>
      <c r="C181" t="s">
        <v>1723</v>
      </c>
      <c r="D181">
        <v>25</v>
      </c>
      <c r="E181" t="s">
        <v>1704</v>
      </c>
      <c r="F181" t="s">
        <v>1705</v>
      </c>
      <c r="G181" t="s">
        <v>1707</v>
      </c>
      <c r="H181">
        <v>2001339</v>
      </c>
      <c r="I181">
        <f t="shared" si="6"/>
        <v>0</v>
      </c>
      <c r="J181" t="s">
        <v>1718</v>
      </c>
      <c r="K181">
        <v>1</v>
      </c>
      <c r="U181" s="1"/>
      <c r="V181" s="1"/>
      <c r="X181">
        <v>11</v>
      </c>
      <c r="Y181">
        <v>2001349</v>
      </c>
      <c r="AB181" t="str">
        <f t="shared" si="7"/>
        <v>2001349</v>
      </c>
    </row>
    <row r="182" spans="1:28" x14ac:dyDescent="0.25">
      <c r="A182" t="s">
        <v>1702</v>
      </c>
      <c r="B182">
        <v>205</v>
      </c>
      <c r="C182" t="s">
        <v>1723</v>
      </c>
      <c r="D182">
        <v>25</v>
      </c>
      <c r="E182" t="s">
        <v>1711</v>
      </c>
      <c r="F182" t="s">
        <v>1705</v>
      </c>
      <c r="G182" t="s">
        <v>1715</v>
      </c>
      <c r="H182">
        <v>2001339</v>
      </c>
      <c r="I182">
        <f t="shared" si="6"/>
        <v>0</v>
      </c>
      <c r="J182" t="s">
        <v>1718</v>
      </c>
      <c r="K182">
        <v>30</v>
      </c>
      <c r="U182" s="1"/>
      <c r="V182" s="1"/>
      <c r="X182">
        <v>234</v>
      </c>
      <c r="Y182">
        <v>2001350</v>
      </c>
      <c r="AB182" t="str">
        <f t="shared" si="7"/>
        <v>2001350</v>
      </c>
    </row>
    <row r="183" spans="1:28" x14ac:dyDescent="0.25">
      <c r="A183" t="s">
        <v>1702</v>
      </c>
      <c r="B183">
        <v>205</v>
      </c>
      <c r="C183" t="s">
        <v>1723</v>
      </c>
      <c r="D183">
        <v>37.5</v>
      </c>
      <c r="E183" t="s">
        <v>1719</v>
      </c>
      <c r="F183" t="s">
        <v>1705</v>
      </c>
      <c r="G183">
        <v>120</v>
      </c>
      <c r="H183">
        <v>2001340</v>
      </c>
      <c r="I183">
        <f t="shared" si="6"/>
        <v>0</v>
      </c>
      <c r="J183" t="s">
        <v>1718</v>
      </c>
      <c r="K183">
        <v>1</v>
      </c>
      <c r="U183" s="1"/>
      <c r="V183" s="1"/>
      <c r="X183">
        <v>2</v>
      </c>
      <c r="Y183">
        <v>2001351</v>
      </c>
      <c r="AB183" t="str">
        <f t="shared" si="7"/>
        <v>2001351</v>
      </c>
    </row>
    <row r="184" spans="1:28" x14ac:dyDescent="0.25">
      <c r="A184" t="s">
        <v>1702</v>
      </c>
      <c r="B184">
        <v>205</v>
      </c>
      <c r="C184" t="s">
        <v>1723</v>
      </c>
      <c r="D184">
        <v>37.5</v>
      </c>
      <c r="E184" t="s">
        <v>1710</v>
      </c>
      <c r="F184" t="s">
        <v>1705</v>
      </c>
      <c r="G184" t="s">
        <v>1715</v>
      </c>
      <c r="H184">
        <v>2001340</v>
      </c>
      <c r="I184">
        <f t="shared" si="6"/>
        <v>0</v>
      </c>
      <c r="J184" t="s">
        <v>1718</v>
      </c>
      <c r="K184">
        <v>1</v>
      </c>
      <c r="U184" s="1"/>
      <c r="V184" s="1"/>
      <c r="X184">
        <v>3</v>
      </c>
      <c r="Y184">
        <v>2001367</v>
      </c>
      <c r="Z184">
        <v>3129.01</v>
      </c>
      <c r="AB184" t="str">
        <f t="shared" si="7"/>
        <v>20013673129.01</v>
      </c>
    </row>
    <row r="185" spans="1:28" x14ac:dyDescent="0.25">
      <c r="A185" t="s">
        <v>1702</v>
      </c>
      <c r="B185">
        <v>205</v>
      </c>
      <c r="C185" t="s">
        <v>1723</v>
      </c>
      <c r="D185">
        <v>37.5</v>
      </c>
      <c r="E185" t="s">
        <v>1711</v>
      </c>
      <c r="F185" t="s">
        <v>1705</v>
      </c>
      <c r="G185">
        <v>120</v>
      </c>
      <c r="H185">
        <v>2001340</v>
      </c>
      <c r="I185">
        <f t="shared" si="6"/>
        <v>0</v>
      </c>
      <c r="J185" t="s">
        <v>1718</v>
      </c>
      <c r="K185">
        <v>3</v>
      </c>
      <c r="U185" s="1"/>
      <c r="V185" s="1"/>
      <c r="X185">
        <v>3</v>
      </c>
      <c r="Y185">
        <v>2001368</v>
      </c>
      <c r="Z185">
        <v>3501.14</v>
      </c>
      <c r="AB185" t="str">
        <f t="shared" si="7"/>
        <v>20013683501.14</v>
      </c>
    </row>
    <row r="186" spans="1:28" x14ac:dyDescent="0.25">
      <c r="A186" t="s">
        <v>1702</v>
      </c>
      <c r="B186">
        <v>205</v>
      </c>
      <c r="C186" t="s">
        <v>1723</v>
      </c>
      <c r="D186">
        <v>37.5</v>
      </c>
      <c r="E186" t="s">
        <v>1711</v>
      </c>
      <c r="F186" t="s">
        <v>1705</v>
      </c>
      <c r="G186" t="s">
        <v>1715</v>
      </c>
      <c r="H186">
        <v>2001340</v>
      </c>
      <c r="I186">
        <f t="shared" si="6"/>
        <v>0</v>
      </c>
      <c r="J186" t="s">
        <v>1718</v>
      </c>
      <c r="K186">
        <v>12</v>
      </c>
      <c r="U186" s="1"/>
      <c r="V186" s="1"/>
      <c r="X186">
        <v>2</v>
      </c>
      <c r="Y186">
        <v>2001370</v>
      </c>
      <c r="Z186">
        <v>4665.41</v>
      </c>
      <c r="AB186" t="str">
        <f t="shared" si="7"/>
        <v>20013704665.41</v>
      </c>
    </row>
    <row r="187" spans="1:28" x14ac:dyDescent="0.25">
      <c r="A187" t="s">
        <v>1702</v>
      </c>
      <c r="B187">
        <v>205</v>
      </c>
      <c r="C187" t="s">
        <v>1723</v>
      </c>
      <c r="D187">
        <v>50</v>
      </c>
      <c r="E187" t="s">
        <v>1719</v>
      </c>
      <c r="F187" t="s">
        <v>1705</v>
      </c>
      <c r="G187" t="s">
        <v>1715</v>
      </c>
      <c r="H187">
        <v>2001341</v>
      </c>
      <c r="I187">
        <f t="shared" si="6"/>
        <v>0</v>
      </c>
      <c r="J187" t="s">
        <v>1718</v>
      </c>
      <c r="K187">
        <v>1</v>
      </c>
      <c r="U187" s="1"/>
      <c r="V187" s="1"/>
      <c r="X187">
        <v>46</v>
      </c>
      <c r="Y187" t="s">
        <v>1392</v>
      </c>
      <c r="AB187" t="str">
        <f t="shared" si="7"/>
        <v>-</v>
      </c>
    </row>
    <row r="188" spans="1:28" x14ac:dyDescent="0.25">
      <c r="A188" t="s">
        <v>1702</v>
      </c>
      <c r="B188">
        <v>205</v>
      </c>
      <c r="C188" t="s">
        <v>1723</v>
      </c>
      <c r="D188">
        <v>50</v>
      </c>
      <c r="E188" t="s">
        <v>1708</v>
      </c>
      <c r="F188" t="s">
        <v>1705</v>
      </c>
      <c r="G188">
        <v>120</v>
      </c>
      <c r="H188">
        <v>2001341</v>
      </c>
      <c r="I188">
        <f t="shared" si="6"/>
        <v>0</v>
      </c>
      <c r="J188" t="s">
        <v>1718</v>
      </c>
      <c r="K188">
        <v>3</v>
      </c>
      <c r="U188" s="1"/>
      <c r="V188" s="1"/>
      <c r="W188">
        <v>75</v>
      </c>
      <c r="X188">
        <v>1</v>
      </c>
      <c r="Y188">
        <v>2001347</v>
      </c>
      <c r="AB188" t="str">
        <f t="shared" si="7"/>
        <v>2001347</v>
      </c>
    </row>
    <row r="189" spans="1:28" x14ac:dyDescent="0.25">
      <c r="A189" t="s">
        <v>1702</v>
      </c>
      <c r="B189">
        <v>205</v>
      </c>
      <c r="C189" t="s">
        <v>1723</v>
      </c>
      <c r="D189">
        <v>50</v>
      </c>
      <c r="E189" t="s">
        <v>1711</v>
      </c>
      <c r="F189" t="s">
        <v>1705</v>
      </c>
      <c r="G189">
        <v>120</v>
      </c>
      <c r="H189">
        <v>2001341</v>
      </c>
      <c r="I189">
        <f t="shared" si="6"/>
        <v>0</v>
      </c>
      <c r="J189" t="s">
        <v>1718</v>
      </c>
      <c r="K189">
        <v>1</v>
      </c>
      <c r="U189" s="1"/>
      <c r="V189" s="1"/>
      <c r="X189">
        <v>3</v>
      </c>
      <c r="Y189">
        <v>2001349</v>
      </c>
      <c r="AB189" t="str">
        <f t="shared" si="7"/>
        <v>2001349</v>
      </c>
    </row>
    <row r="190" spans="1:28" x14ac:dyDescent="0.25">
      <c r="A190" t="s">
        <v>1702</v>
      </c>
      <c r="B190">
        <v>205</v>
      </c>
      <c r="C190" t="s">
        <v>1723</v>
      </c>
      <c r="D190">
        <v>50</v>
      </c>
      <c r="E190" t="s">
        <v>1711</v>
      </c>
      <c r="F190" t="s">
        <v>1705</v>
      </c>
      <c r="G190" t="s">
        <v>1715</v>
      </c>
      <c r="H190">
        <v>2001341</v>
      </c>
      <c r="I190">
        <f t="shared" si="6"/>
        <v>0</v>
      </c>
      <c r="J190" t="s">
        <v>1718</v>
      </c>
      <c r="K190">
        <v>5</v>
      </c>
      <c r="U190" s="1"/>
      <c r="V190" s="1"/>
      <c r="X190">
        <v>49</v>
      </c>
      <c r="Y190">
        <v>2001351</v>
      </c>
      <c r="AB190" t="str">
        <f t="shared" si="7"/>
        <v>2001351</v>
      </c>
    </row>
    <row r="191" spans="1:28" x14ac:dyDescent="0.25">
      <c r="A191" t="s">
        <v>1702</v>
      </c>
      <c r="B191">
        <v>205</v>
      </c>
      <c r="C191" t="s">
        <v>1723</v>
      </c>
      <c r="D191">
        <v>75</v>
      </c>
      <c r="E191" t="s">
        <v>1711</v>
      </c>
      <c r="F191" t="s">
        <v>1705</v>
      </c>
      <c r="G191" t="s">
        <v>1715</v>
      </c>
      <c r="H191">
        <v>2001342</v>
      </c>
      <c r="I191">
        <f t="shared" si="6"/>
        <v>0</v>
      </c>
      <c r="J191" t="s">
        <v>1718</v>
      </c>
      <c r="K191">
        <v>1</v>
      </c>
      <c r="U191" s="1"/>
      <c r="V191" s="1"/>
      <c r="X191">
        <v>2</v>
      </c>
      <c r="Y191">
        <v>2001365</v>
      </c>
      <c r="Z191">
        <v>2435.58</v>
      </c>
      <c r="AB191" t="str">
        <f t="shared" si="7"/>
        <v>20013652435.58</v>
      </c>
    </row>
    <row r="192" spans="1:28" x14ac:dyDescent="0.25">
      <c r="A192" t="s">
        <v>1702</v>
      </c>
      <c r="B192">
        <v>205</v>
      </c>
      <c r="C192" t="s">
        <v>1723</v>
      </c>
      <c r="D192">
        <v>100</v>
      </c>
      <c r="E192" t="s">
        <v>1708</v>
      </c>
      <c r="F192" t="s">
        <v>1705</v>
      </c>
      <c r="G192">
        <v>120</v>
      </c>
      <c r="H192">
        <v>2001343</v>
      </c>
      <c r="I192">
        <f t="shared" si="6"/>
        <v>0</v>
      </c>
      <c r="J192" t="s">
        <v>1718</v>
      </c>
      <c r="K192">
        <v>3</v>
      </c>
      <c r="U192" s="1"/>
      <c r="V192" s="1"/>
      <c r="X192">
        <v>1</v>
      </c>
      <c r="Y192">
        <v>2001366</v>
      </c>
      <c r="Z192">
        <v>2538.13</v>
      </c>
      <c r="AB192" t="str">
        <f t="shared" si="7"/>
        <v>20013662538.13</v>
      </c>
    </row>
    <row r="193" spans="1:28" x14ac:dyDescent="0.25">
      <c r="A193" t="s">
        <v>1702</v>
      </c>
      <c r="B193">
        <v>205</v>
      </c>
      <c r="C193" t="s">
        <v>1724</v>
      </c>
      <c r="D193">
        <v>15</v>
      </c>
      <c r="E193" t="s">
        <v>1704</v>
      </c>
      <c r="F193" t="s">
        <v>1705</v>
      </c>
      <c r="G193">
        <v>120</v>
      </c>
      <c r="H193">
        <v>2001338</v>
      </c>
      <c r="I193">
        <f t="shared" si="6"/>
        <v>0</v>
      </c>
      <c r="J193" t="s">
        <v>1718</v>
      </c>
      <c r="K193">
        <v>1</v>
      </c>
      <c r="U193" s="1"/>
      <c r="V193" s="1"/>
      <c r="X193">
        <v>4</v>
      </c>
      <c r="Y193">
        <v>2001367</v>
      </c>
      <c r="Z193">
        <v>3129.01</v>
      </c>
      <c r="AB193" t="str">
        <f t="shared" si="7"/>
        <v>20013673129.01</v>
      </c>
    </row>
    <row r="194" spans="1:28" x14ac:dyDescent="0.25">
      <c r="A194" t="s">
        <v>1702</v>
      </c>
      <c r="B194">
        <v>205</v>
      </c>
      <c r="C194" t="s">
        <v>1724</v>
      </c>
      <c r="D194">
        <v>25</v>
      </c>
      <c r="E194" t="s">
        <v>1711</v>
      </c>
      <c r="F194" t="s">
        <v>1705</v>
      </c>
      <c r="G194">
        <v>120</v>
      </c>
      <c r="H194">
        <v>2001339</v>
      </c>
      <c r="I194">
        <f t="shared" si="6"/>
        <v>0</v>
      </c>
      <c r="J194" t="s">
        <v>1718</v>
      </c>
      <c r="K194">
        <v>3</v>
      </c>
      <c r="U194" s="1"/>
      <c r="V194" s="1"/>
      <c r="X194">
        <v>2</v>
      </c>
      <c r="Y194">
        <v>2001368</v>
      </c>
      <c r="Z194">
        <v>3501.14</v>
      </c>
      <c r="AB194" t="str">
        <f t="shared" si="7"/>
        <v>20013683501.14</v>
      </c>
    </row>
    <row r="195" spans="1:28" x14ac:dyDescent="0.25">
      <c r="A195" t="s">
        <v>1702</v>
      </c>
      <c r="B195">
        <v>205</v>
      </c>
      <c r="C195" t="s">
        <v>1724</v>
      </c>
      <c r="D195">
        <v>25</v>
      </c>
      <c r="E195" t="s">
        <v>1711</v>
      </c>
      <c r="F195" t="s">
        <v>1705</v>
      </c>
      <c r="G195" t="s">
        <v>1715</v>
      </c>
      <c r="H195" t="s">
        <v>1392</v>
      </c>
      <c r="I195">
        <f t="shared" ref="I195:I258" si="9">+_xlfn.XLOOKUP(H195,AG:AG,AH:AH,0)</f>
        <v>0</v>
      </c>
      <c r="J195" t="s">
        <v>1718</v>
      </c>
      <c r="K195">
        <v>3</v>
      </c>
      <c r="U195" s="1"/>
      <c r="V195" s="1"/>
      <c r="X195">
        <v>1</v>
      </c>
      <c r="Y195">
        <v>2001369</v>
      </c>
      <c r="Z195">
        <v>3847.75</v>
      </c>
      <c r="AB195" t="str">
        <f t="shared" ref="AB195:AB258" si="10">+Y195&amp;Z195</f>
        <v>20013693847.75</v>
      </c>
    </row>
    <row r="196" spans="1:28" x14ac:dyDescent="0.25">
      <c r="A196" t="s">
        <v>1702</v>
      </c>
      <c r="B196">
        <v>205</v>
      </c>
      <c r="C196" t="s">
        <v>1724</v>
      </c>
      <c r="D196">
        <v>25</v>
      </c>
      <c r="E196" t="s">
        <v>1711</v>
      </c>
      <c r="F196" t="s">
        <v>1705</v>
      </c>
      <c r="G196" t="s">
        <v>1715</v>
      </c>
      <c r="H196">
        <v>2001339</v>
      </c>
      <c r="I196">
        <f t="shared" si="9"/>
        <v>0</v>
      </c>
      <c r="J196" t="s">
        <v>1718</v>
      </c>
      <c r="K196">
        <v>30</v>
      </c>
      <c r="U196" s="1"/>
      <c r="V196" s="1"/>
      <c r="X196">
        <v>3</v>
      </c>
      <c r="Y196">
        <v>2001370</v>
      </c>
      <c r="Z196">
        <v>4665.41</v>
      </c>
      <c r="AB196" t="str">
        <f t="shared" si="10"/>
        <v>20013704665.41</v>
      </c>
    </row>
    <row r="197" spans="1:28" x14ac:dyDescent="0.25">
      <c r="A197" t="s">
        <v>1702</v>
      </c>
      <c r="B197">
        <v>205</v>
      </c>
      <c r="C197" t="s">
        <v>1724</v>
      </c>
      <c r="D197">
        <v>37.5</v>
      </c>
      <c r="E197" t="s">
        <v>1711</v>
      </c>
      <c r="F197" t="s">
        <v>1705</v>
      </c>
      <c r="G197" t="s">
        <v>1715</v>
      </c>
      <c r="H197">
        <v>2001340</v>
      </c>
      <c r="I197">
        <f t="shared" si="9"/>
        <v>0</v>
      </c>
      <c r="J197" t="s">
        <v>1718</v>
      </c>
      <c r="K197">
        <v>6</v>
      </c>
      <c r="U197" s="1"/>
      <c r="V197" s="1"/>
      <c r="X197">
        <v>18</v>
      </c>
      <c r="Y197" t="s">
        <v>1392</v>
      </c>
      <c r="AB197" t="str">
        <f t="shared" si="10"/>
        <v>-</v>
      </c>
    </row>
    <row r="198" spans="1:28" x14ac:dyDescent="0.25">
      <c r="A198" t="s">
        <v>1702</v>
      </c>
      <c r="B198">
        <v>205</v>
      </c>
      <c r="C198" t="s">
        <v>1724</v>
      </c>
      <c r="D198">
        <v>50</v>
      </c>
      <c r="E198" t="s">
        <v>1708</v>
      </c>
      <c r="F198" t="s">
        <v>1705</v>
      </c>
      <c r="G198" t="s">
        <v>1707</v>
      </c>
      <c r="H198">
        <v>2001341</v>
      </c>
      <c r="I198">
        <f t="shared" si="9"/>
        <v>0</v>
      </c>
      <c r="J198" t="s">
        <v>1718</v>
      </c>
      <c r="K198">
        <v>3</v>
      </c>
      <c r="U198" s="1"/>
      <c r="V198" s="1"/>
      <c r="W198">
        <v>100</v>
      </c>
      <c r="X198">
        <v>8</v>
      </c>
      <c r="Y198">
        <v>2001352</v>
      </c>
      <c r="AB198" t="str">
        <f t="shared" si="10"/>
        <v>2001352</v>
      </c>
    </row>
    <row r="199" spans="1:28" x14ac:dyDescent="0.25">
      <c r="A199" t="s">
        <v>1702</v>
      </c>
      <c r="B199">
        <v>205</v>
      </c>
      <c r="C199" t="s">
        <v>1724</v>
      </c>
      <c r="D199">
        <v>50</v>
      </c>
      <c r="E199" t="s">
        <v>1711</v>
      </c>
      <c r="F199" t="s">
        <v>1705</v>
      </c>
      <c r="G199" t="s">
        <v>1715</v>
      </c>
      <c r="H199">
        <v>2001341</v>
      </c>
      <c r="I199">
        <f t="shared" si="9"/>
        <v>0</v>
      </c>
      <c r="J199" t="s">
        <v>1718</v>
      </c>
      <c r="K199">
        <v>9</v>
      </c>
      <c r="U199" s="1"/>
      <c r="V199" s="1"/>
      <c r="X199">
        <v>2</v>
      </c>
      <c r="Y199">
        <v>2001370</v>
      </c>
      <c r="Z199">
        <v>4665.41</v>
      </c>
      <c r="AB199" t="str">
        <f t="shared" si="10"/>
        <v>20013704665.41</v>
      </c>
    </row>
    <row r="200" spans="1:28" x14ac:dyDescent="0.25">
      <c r="A200" t="s">
        <v>1702</v>
      </c>
      <c r="B200">
        <v>208</v>
      </c>
      <c r="C200" t="s">
        <v>1703</v>
      </c>
      <c r="D200">
        <v>25</v>
      </c>
      <c r="E200" t="s">
        <v>1704</v>
      </c>
      <c r="F200" t="s">
        <v>1705</v>
      </c>
      <c r="G200" t="s">
        <v>1707</v>
      </c>
      <c r="H200" t="s">
        <v>1392</v>
      </c>
      <c r="I200">
        <f t="shared" si="9"/>
        <v>0</v>
      </c>
      <c r="J200" t="s">
        <v>1725</v>
      </c>
      <c r="K200">
        <v>1</v>
      </c>
      <c r="U200" s="1"/>
      <c r="V200" s="1"/>
      <c r="X200">
        <v>1</v>
      </c>
      <c r="Y200">
        <v>2001371</v>
      </c>
      <c r="Z200">
        <v>6665.64</v>
      </c>
      <c r="AB200" t="str">
        <f t="shared" si="10"/>
        <v>20013716665.64</v>
      </c>
    </row>
    <row r="201" spans="1:28" x14ac:dyDescent="0.25">
      <c r="A201" t="s">
        <v>1702</v>
      </c>
      <c r="B201">
        <v>208</v>
      </c>
      <c r="C201" t="s">
        <v>1709</v>
      </c>
      <c r="D201">
        <v>75</v>
      </c>
      <c r="E201" t="s">
        <v>1711</v>
      </c>
      <c r="F201" t="s">
        <v>1705</v>
      </c>
      <c r="G201" t="s">
        <v>1715</v>
      </c>
      <c r="H201">
        <v>2001342</v>
      </c>
      <c r="I201">
        <f t="shared" si="9"/>
        <v>0</v>
      </c>
      <c r="J201" t="s">
        <v>1725</v>
      </c>
      <c r="K201">
        <v>1</v>
      </c>
      <c r="U201" s="1"/>
      <c r="V201" s="1"/>
      <c r="X201">
        <v>1</v>
      </c>
      <c r="Y201" t="s">
        <v>1392</v>
      </c>
      <c r="AB201" t="str">
        <f t="shared" si="10"/>
        <v>-</v>
      </c>
    </row>
    <row r="202" spans="1:28" x14ac:dyDescent="0.25">
      <c r="A202" t="s">
        <v>1702</v>
      </c>
      <c r="B202">
        <v>209</v>
      </c>
      <c r="C202" t="s">
        <v>1703</v>
      </c>
      <c r="D202">
        <v>10</v>
      </c>
      <c r="E202" t="s">
        <v>1704</v>
      </c>
      <c r="F202" t="s">
        <v>1705</v>
      </c>
      <c r="G202" t="s">
        <v>1707</v>
      </c>
      <c r="H202" t="s">
        <v>1392</v>
      </c>
      <c r="I202">
        <f t="shared" si="9"/>
        <v>0</v>
      </c>
      <c r="J202" t="s">
        <v>1716</v>
      </c>
      <c r="K202">
        <v>3</v>
      </c>
      <c r="U202" s="1"/>
      <c r="V202" s="1"/>
      <c r="W202">
        <v>167</v>
      </c>
      <c r="X202">
        <v>1</v>
      </c>
      <c r="Y202">
        <v>2001353</v>
      </c>
      <c r="AB202" t="str">
        <f t="shared" si="10"/>
        <v>2001353</v>
      </c>
    </row>
    <row r="203" spans="1:28" x14ac:dyDescent="0.25">
      <c r="A203" t="s">
        <v>1702</v>
      </c>
      <c r="B203">
        <v>209</v>
      </c>
      <c r="C203" t="s">
        <v>1703</v>
      </c>
      <c r="D203">
        <v>15</v>
      </c>
      <c r="E203" t="s">
        <v>1704</v>
      </c>
      <c r="F203" t="s">
        <v>1705</v>
      </c>
      <c r="G203" t="s">
        <v>1707</v>
      </c>
      <c r="H203" t="s">
        <v>1392</v>
      </c>
      <c r="I203">
        <f t="shared" si="9"/>
        <v>0</v>
      </c>
      <c r="J203" t="s">
        <v>1716</v>
      </c>
      <c r="K203">
        <v>7</v>
      </c>
      <c r="U203" s="1"/>
      <c r="V203" s="1"/>
      <c r="X203">
        <v>1</v>
      </c>
      <c r="Y203">
        <v>2001365</v>
      </c>
      <c r="Z203">
        <v>2435.58</v>
      </c>
      <c r="AB203" t="str">
        <f t="shared" si="10"/>
        <v>20013652435.58</v>
      </c>
    </row>
    <row r="204" spans="1:28" x14ac:dyDescent="0.25">
      <c r="A204" t="s">
        <v>1702</v>
      </c>
      <c r="B204">
        <v>209</v>
      </c>
      <c r="C204" t="s">
        <v>1703</v>
      </c>
      <c r="D204">
        <v>15</v>
      </c>
      <c r="E204" t="s">
        <v>1704</v>
      </c>
      <c r="F204" t="s">
        <v>1705</v>
      </c>
      <c r="G204" t="s">
        <v>1707</v>
      </c>
      <c r="H204">
        <v>2001344</v>
      </c>
      <c r="I204">
        <f t="shared" si="9"/>
        <v>0</v>
      </c>
      <c r="J204" t="s">
        <v>1716</v>
      </c>
      <c r="K204">
        <v>2</v>
      </c>
      <c r="U204" s="1"/>
      <c r="V204" s="1"/>
      <c r="X204">
        <v>1</v>
      </c>
      <c r="Y204">
        <v>2001371</v>
      </c>
      <c r="Z204">
        <v>6665.64</v>
      </c>
      <c r="AB204" t="str">
        <f t="shared" si="10"/>
        <v>20013716665.64</v>
      </c>
    </row>
    <row r="205" spans="1:28" x14ac:dyDescent="0.25">
      <c r="A205" t="s">
        <v>1702</v>
      </c>
      <c r="B205">
        <v>209</v>
      </c>
      <c r="C205" t="s">
        <v>1703</v>
      </c>
      <c r="D205">
        <v>25</v>
      </c>
      <c r="E205" t="s">
        <v>1704</v>
      </c>
      <c r="F205" t="s">
        <v>1705</v>
      </c>
      <c r="G205" t="s">
        <v>1707</v>
      </c>
      <c r="H205" t="s">
        <v>1392</v>
      </c>
      <c r="I205">
        <f t="shared" si="9"/>
        <v>0</v>
      </c>
      <c r="J205" t="s">
        <v>1716</v>
      </c>
      <c r="K205">
        <v>22</v>
      </c>
      <c r="U205" s="1"/>
      <c r="V205" s="1"/>
      <c r="X205">
        <v>1</v>
      </c>
      <c r="Y205" t="s">
        <v>1392</v>
      </c>
      <c r="AB205" t="str">
        <f t="shared" si="10"/>
        <v>-</v>
      </c>
    </row>
    <row r="206" spans="1:28" x14ac:dyDescent="0.25">
      <c r="A206" t="s">
        <v>1702</v>
      </c>
      <c r="B206">
        <v>209</v>
      </c>
      <c r="C206" t="s">
        <v>1703</v>
      </c>
      <c r="D206">
        <v>25</v>
      </c>
      <c r="E206" t="s">
        <v>1704</v>
      </c>
      <c r="F206" t="s">
        <v>1705</v>
      </c>
      <c r="G206" t="s">
        <v>1707</v>
      </c>
      <c r="H206">
        <v>2001339</v>
      </c>
      <c r="I206">
        <f t="shared" si="9"/>
        <v>0</v>
      </c>
      <c r="J206" t="s">
        <v>1716</v>
      </c>
      <c r="K206">
        <v>3</v>
      </c>
      <c r="U206" s="1"/>
      <c r="V206" s="1"/>
      <c r="W206">
        <v>250</v>
      </c>
      <c r="X206">
        <v>1</v>
      </c>
      <c r="Y206">
        <v>2001380</v>
      </c>
      <c r="Z206">
        <v>9737.66</v>
      </c>
      <c r="AB206" t="str">
        <f t="shared" si="10"/>
        <v>20013809737.66</v>
      </c>
    </row>
    <row r="207" spans="1:28" x14ac:dyDescent="0.25">
      <c r="A207" t="s">
        <v>1702</v>
      </c>
      <c r="B207">
        <v>209</v>
      </c>
      <c r="C207" t="s">
        <v>1703</v>
      </c>
      <c r="D207">
        <v>25</v>
      </c>
      <c r="E207" t="s">
        <v>1704</v>
      </c>
      <c r="F207" t="s">
        <v>1705</v>
      </c>
      <c r="G207" t="s">
        <v>1707</v>
      </c>
      <c r="H207">
        <v>2001348</v>
      </c>
      <c r="I207">
        <f t="shared" si="9"/>
        <v>0</v>
      </c>
      <c r="J207" t="s">
        <v>1716</v>
      </c>
      <c r="K207">
        <v>1</v>
      </c>
      <c r="U207" s="1"/>
      <c r="V207" s="1"/>
      <c r="X207">
        <v>2</v>
      </c>
      <c r="Y207">
        <v>2001391</v>
      </c>
      <c r="AB207" t="str">
        <f t="shared" si="10"/>
        <v>2001391</v>
      </c>
    </row>
    <row r="208" spans="1:28" x14ac:dyDescent="0.25">
      <c r="A208" t="s">
        <v>1702</v>
      </c>
      <c r="B208">
        <v>209</v>
      </c>
      <c r="C208" t="s">
        <v>1703</v>
      </c>
      <c r="D208">
        <v>37</v>
      </c>
      <c r="E208" t="s">
        <v>1704</v>
      </c>
      <c r="F208" t="s">
        <v>1705</v>
      </c>
      <c r="G208" t="s">
        <v>1707</v>
      </c>
      <c r="H208" t="s">
        <v>1392</v>
      </c>
      <c r="I208">
        <f t="shared" si="9"/>
        <v>0</v>
      </c>
      <c r="J208" t="s">
        <v>1716</v>
      </c>
      <c r="K208">
        <v>22</v>
      </c>
      <c r="U208" s="1"/>
      <c r="V208" s="1" t="s">
        <v>1721</v>
      </c>
      <c r="W208">
        <v>37</v>
      </c>
      <c r="X208">
        <v>1</v>
      </c>
      <c r="Y208">
        <v>2001349</v>
      </c>
      <c r="AB208" t="str">
        <f t="shared" si="10"/>
        <v>2001349</v>
      </c>
    </row>
    <row r="209" spans="1:28" x14ac:dyDescent="0.25">
      <c r="A209" t="s">
        <v>1702</v>
      </c>
      <c r="B209">
        <v>209</v>
      </c>
      <c r="C209" t="s">
        <v>1703</v>
      </c>
      <c r="D209">
        <v>50</v>
      </c>
      <c r="E209" t="s">
        <v>1704</v>
      </c>
      <c r="F209" t="s">
        <v>1705</v>
      </c>
      <c r="G209" t="s">
        <v>1707</v>
      </c>
      <c r="H209" t="s">
        <v>1392</v>
      </c>
      <c r="I209">
        <f t="shared" si="9"/>
        <v>0</v>
      </c>
      <c r="J209" t="s">
        <v>1716</v>
      </c>
      <c r="K209">
        <v>16</v>
      </c>
      <c r="U209" s="1"/>
      <c r="V209" s="1"/>
      <c r="W209">
        <v>50</v>
      </c>
      <c r="X209">
        <v>1</v>
      </c>
      <c r="Y209">
        <v>2001349</v>
      </c>
      <c r="AB209" t="str">
        <f t="shared" si="10"/>
        <v>2001349</v>
      </c>
    </row>
    <row r="210" spans="1:28" x14ac:dyDescent="0.25">
      <c r="A210" t="s">
        <v>1702</v>
      </c>
      <c r="B210">
        <v>209</v>
      </c>
      <c r="C210" t="s">
        <v>1703</v>
      </c>
      <c r="D210">
        <v>75</v>
      </c>
      <c r="E210" t="s">
        <v>1704</v>
      </c>
      <c r="F210" t="s">
        <v>1705</v>
      </c>
      <c r="G210" t="s">
        <v>1707</v>
      </c>
      <c r="H210" t="s">
        <v>1392</v>
      </c>
      <c r="I210">
        <f t="shared" si="9"/>
        <v>0</v>
      </c>
      <c r="J210" t="s">
        <v>1716</v>
      </c>
      <c r="K210">
        <v>4</v>
      </c>
      <c r="U210" s="181"/>
      <c r="V210" s="1" t="s">
        <v>1714</v>
      </c>
      <c r="W210">
        <v>15</v>
      </c>
      <c r="X210">
        <v>3</v>
      </c>
      <c r="Y210">
        <v>2001347</v>
      </c>
      <c r="AB210" t="str">
        <f t="shared" si="10"/>
        <v>2001347</v>
      </c>
    </row>
    <row r="211" spans="1:28" x14ac:dyDescent="0.25">
      <c r="A211" t="s">
        <v>1702</v>
      </c>
      <c r="B211">
        <v>209</v>
      </c>
      <c r="C211" t="s">
        <v>1703</v>
      </c>
      <c r="D211">
        <v>100</v>
      </c>
      <c r="E211" t="s">
        <v>1704</v>
      </c>
      <c r="F211" t="s">
        <v>1705</v>
      </c>
      <c r="G211" t="s">
        <v>1707</v>
      </c>
      <c r="H211" t="s">
        <v>1392</v>
      </c>
      <c r="I211">
        <f t="shared" si="9"/>
        <v>0</v>
      </c>
      <c r="J211" t="s">
        <v>1716</v>
      </c>
      <c r="K211">
        <v>4</v>
      </c>
      <c r="U211" s="1"/>
      <c r="V211" s="1"/>
      <c r="AB211" t="str">
        <f t="shared" si="10"/>
        <v/>
      </c>
    </row>
    <row r="212" spans="1:28" x14ac:dyDescent="0.25">
      <c r="A212" t="s">
        <v>1702</v>
      </c>
      <c r="B212">
        <v>209</v>
      </c>
      <c r="C212" t="s">
        <v>1709</v>
      </c>
      <c r="D212">
        <v>5</v>
      </c>
      <c r="E212" t="s">
        <v>1710</v>
      </c>
      <c r="F212" t="s">
        <v>1705</v>
      </c>
      <c r="G212" t="s">
        <v>1707</v>
      </c>
      <c r="H212" t="s">
        <v>1392</v>
      </c>
      <c r="I212">
        <f t="shared" si="9"/>
        <v>0</v>
      </c>
      <c r="J212" t="s">
        <v>1716</v>
      </c>
      <c r="K212">
        <v>1</v>
      </c>
      <c r="U212" s="1">
        <v>211</v>
      </c>
      <c r="V212" s="1" t="s">
        <v>1707</v>
      </c>
      <c r="W212">
        <v>10</v>
      </c>
      <c r="X212">
        <v>4</v>
      </c>
      <c r="Y212" t="s">
        <v>1392</v>
      </c>
      <c r="AB212" t="str">
        <f t="shared" si="10"/>
        <v>-</v>
      </c>
    </row>
    <row r="213" spans="1:28" x14ac:dyDescent="0.25">
      <c r="A213" t="s">
        <v>1702</v>
      </c>
      <c r="B213">
        <v>209</v>
      </c>
      <c r="C213" t="s">
        <v>1709</v>
      </c>
      <c r="D213">
        <v>10</v>
      </c>
      <c r="E213" t="s">
        <v>1710</v>
      </c>
      <c r="F213" t="s">
        <v>1705</v>
      </c>
      <c r="G213" t="s">
        <v>1707</v>
      </c>
      <c r="H213" t="s">
        <v>1392</v>
      </c>
      <c r="I213">
        <f t="shared" si="9"/>
        <v>0</v>
      </c>
      <c r="J213" t="s">
        <v>1716</v>
      </c>
      <c r="K213">
        <v>5</v>
      </c>
      <c r="U213" s="1"/>
      <c r="V213" s="1"/>
      <c r="W213">
        <v>15</v>
      </c>
      <c r="X213">
        <v>5</v>
      </c>
      <c r="Y213" t="s">
        <v>1392</v>
      </c>
      <c r="AB213" t="str">
        <f t="shared" si="10"/>
        <v>-</v>
      </c>
    </row>
    <row r="214" spans="1:28" x14ac:dyDescent="0.25">
      <c r="A214" t="s">
        <v>1702</v>
      </c>
      <c r="B214">
        <v>209</v>
      </c>
      <c r="C214" t="s">
        <v>1709</v>
      </c>
      <c r="D214">
        <v>10</v>
      </c>
      <c r="E214" t="s">
        <v>1710</v>
      </c>
      <c r="F214" t="s">
        <v>1705</v>
      </c>
      <c r="G214" t="s">
        <v>1707</v>
      </c>
      <c r="H214">
        <v>2001349</v>
      </c>
      <c r="I214">
        <f t="shared" si="9"/>
        <v>0</v>
      </c>
      <c r="J214" t="s">
        <v>1716</v>
      </c>
      <c r="K214">
        <v>1</v>
      </c>
      <c r="U214" s="1"/>
      <c r="V214" s="1"/>
      <c r="W214">
        <v>25</v>
      </c>
      <c r="X214">
        <v>4</v>
      </c>
      <c r="Y214" t="s">
        <v>1392</v>
      </c>
      <c r="AB214" t="str">
        <f t="shared" si="10"/>
        <v>-</v>
      </c>
    </row>
    <row r="215" spans="1:28" x14ac:dyDescent="0.25">
      <c r="A215" t="s">
        <v>1702</v>
      </c>
      <c r="B215">
        <v>209</v>
      </c>
      <c r="C215" t="s">
        <v>1709</v>
      </c>
      <c r="D215">
        <v>10</v>
      </c>
      <c r="E215" t="s">
        <v>1710</v>
      </c>
      <c r="F215" t="s">
        <v>1705</v>
      </c>
      <c r="G215" t="s">
        <v>1707</v>
      </c>
      <c r="H215">
        <v>2001368</v>
      </c>
      <c r="I215">
        <f t="shared" si="9"/>
        <v>3501.14</v>
      </c>
      <c r="J215" t="s">
        <v>1716</v>
      </c>
      <c r="K215">
        <v>1</v>
      </c>
      <c r="U215" s="1"/>
      <c r="V215" s="1"/>
      <c r="W215">
        <v>37</v>
      </c>
      <c r="X215">
        <v>3</v>
      </c>
      <c r="Y215" t="s">
        <v>1392</v>
      </c>
      <c r="AB215" t="str">
        <f t="shared" si="10"/>
        <v>-</v>
      </c>
    </row>
    <row r="216" spans="1:28" x14ac:dyDescent="0.25">
      <c r="A216" t="s">
        <v>1702</v>
      </c>
      <c r="B216">
        <v>209</v>
      </c>
      <c r="C216" t="s">
        <v>1709</v>
      </c>
      <c r="D216">
        <v>10</v>
      </c>
      <c r="E216" t="s">
        <v>1708</v>
      </c>
      <c r="F216" t="s">
        <v>1705</v>
      </c>
      <c r="G216" t="s">
        <v>1707</v>
      </c>
      <c r="H216" t="s">
        <v>1392</v>
      </c>
      <c r="I216">
        <f t="shared" si="9"/>
        <v>0</v>
      </c>
      <c r="J216" t="s">
        <v>1716</v>
      </c>
      <c r="K216">
        <v>1</v>
      </c>
      <c r="U216" s="181"/>
      <c r="V216" s="1"/>
      <c r="W216">
        <v>50</v>
      </c>
      <c r="X216">
        <v>1</v>
      </c>
      <c r="Y216" t="s">
        <v>1392</v>
      </c>
      <c r="AB216" t="str">
        <f t="shared" si="10"/>
        <v>-</v>
      </c>
    </row>
    <row r="217" spans="1:28" x14ac:dyDescent="0.25">
      <c r="A217" t="s">
        <v>1702</v>
      </c>
      <c r="B217">
        <v>209</v>
      </c>
      <c r="C217" t="s">
        <v>1709</v>
      </c>
      <c r="D217">
        <v>15</v>
      </c>
      <c r="E217" t="s">
        <v>1710</v>
      </c>
      <c r="F217" t="s">
        <v>1705</v>
      </c>
      <c r="G217" t="s">
        <v>1707</v>
      </c>
      <c r="H217" t="s">
        <v>1392</v>
      </c>
      <c r="I217">
        <f t="shared" si="9"/>
        <v>0</v>
      </c>
      <c r="J217" t="s">
        <v>1716</v>
      </c>
      <c r="K217">
        <v>2</v>
      </c>
      <c r="U217" s="1"/>
      <c r="V217" s="1"/>
      <c r="AB217" t="str">
        <f t="shared" si="10"/>
        <v/>
      </c>
    </row>
    <row r="218" spans="1:28" x14ac:dyDescent="0.25">
      <c r="A218" t="s">
        <v>1702</v>
      </c>
      <c r="B218">
        <v>209</v>
      </c>
      <c r="C218" t="s">
        <v>1709</v>
      </c>
      <c r="D218">
        <v>15</v>
      </c>
      <c r="E218" t="s">
        <v>1704</v>
      </c>
      <c r="F218" t="s">
        <v>1705</v>
      </c>
      <c r="G218" t="s">
        <v>1707</v>
      </c>
      <c r="H218">
        <v>2001344</v>
      </c>
      <c r="I218">
        <f t="shared" si="9"/>
        <v>0</v>
      </c>
      <c r="J218" t="s">
        <v>1716</v>
      </c>
      <c r="K218">
        <v>1</v>
      </c>
      <c r="U218" s="1">
        <v>212</v>
      </c>
      <c r="V218" s="1" t="s">
        <v>1715</v>
      </c>
      <c r="W218">
        <v>15</v>
      </c>
      <c r="X218">
        <v>3</v>
      </c>
      <c r="Y218">
        <v>2001356</v>
      </c>
      <c r="AB218" t="str">
        <f t="shared" si="10"/>
        <v>2001356</v>
      </c>
    </row>
    <row r="219" spans="1:28" x14ac:dyDescent="0.25">
      <c r="A219" t="s">
        <v>1702</v>
      </c>
      <c r="B219">
        <v>209</v>
      </c>
      <c r="C219" t="s">
        <v>1709</v>
      </c>
      <c r="D219">
        <v>25</v>
      </c>
      <c r="E219" t="s">
        <v>1710</v>
      </c>
      <c r="F219" t="s">
        <v>1705</v>
      </c>
      <c r="G219" t="s">
        <v>1707</v>
      </c>
      <c r="H219" t="s">
        <v>1392</v>
      </c>
      <c r="I219">
        <f t="shared" si="9"/>
        <v>0</v>
      </c>
      <c r="J219" t="s">
        <v>1716</v>
      </c>
      <c r="K219">
        <v>2</v>
      </c>
      <c r="U219" s="1"/>
      <c r="V219" s="1" t="s">
        <v>1707</v>
      </c>
      <c r="W219">
        <v>5</v>
      </c>
      <c r="X219">
        <v>4</v>
      </c>
      <c r="Y219" t="s">
        <v>1392</v>
      </c>
      <c r="AB219" t="str">
        <f t="shared" si="10"/>
        <v>-</v>
      </c>
    </row>
    <row r="220" spans="1:28" x14ac:dyDescent="0.25">
      <c r="A220" t="s">
        <v>1702</v>
      </c>
      <c r="B220">
        <v>209</v>
      </c>
      <c r="C220" t="s">
        <v>1709</v>
      </c>
      <c r="D220">
        <v>37</v>
      </c>
      <c r="E220" t="s">
        <v>1710</v>
      </c>
      <c r="F220" t="s">
        <v>1705</v>
      </c>
      <c r="G220" t="s">
        <v>1707</v>
      </c>
      <c r="H220" t="s">
        <v>1392</v>
      </c>
      <c r="I220">
        <f t="shared" si="9"/>
        <v>0</v>
      </c>
      <c r="J220" t="s">
        <v>1716</v>
      </c>
      <c r="K220">
        <v>3</v>
      </c>
      <c r="U220" s="1"/>
      <c r="V220" s="1"/>
      <c r="W220">
        <v>10</v>
      </c>
      <c r="X220">
        <v>7</v>
      </c>
      <c r="Y220">
        <v>2001355</v>
      </c>
      <c r="AB220" t="str">
        <f t="shared" si="10"/>
        <v>2001355</v>
      </c>
    </row>
    <row r="221" spans="1:28" x14ac:dyDescent="0.25">
      <c r="A221" t="s">
        <v>1702</v>
      </c>
      <c r="B221">
        <v>209</v>
      </c>
      <c r="C221" t="s">
        <v>1709</v>
      </c>
      <c r="D221">
        <v>37</v>
      </c>
      <c r="E221" t="s">
        <v>1711</v>
      </c>
      <c r="F221" t="s">
        <v>1705</v>
      </c>
      <c r="G221" t="s">
        <v>1707</v>
      </c>
      <c r="H221">
        <v>2001340</v>
      </c>
      <c r="I221">
        <f t="shared" si="9"/>
        <v>0</v>
      </c>
      <c r="J221" t="s">
        <v>1716</v>
      </c>
      <c r="K221">
        <v>1</v>
      </c>
      <c r="U221" s="1"/>
      <c r="V221" s="1"/>
      <c r="X221">
        <v>2</v>
      </c>
      <c r="Y221">
        <v>2001357</v>
      </c>
      <c r="AB221" t="str">
        <f t="shared" si="10"/>
        <v>2001357</v>
      </c>
    </row>
    <row r="222" spans="1:28" x14ac:dyDescent="0.25">
      <c r="A222" t="s">
        <v>1702</v>
      </c>
      <c r="B222">
        <v>209</v>
      </c>
      <c r="C222" t="s">
        <v>1709</v>
      </c>
      <c r="D222">
        <v>37.5</v>
      </c>
      <c r="E222" t="s">
        <v>1704</v>
      </c>
      <c r="F222" t="s">
        <v>1705</v>
      </c>
      <c r="G222" t="s">
        <v>1707</v>
      </c>
      <c r="H222">
        <v>2001344</v>
      </c>
      <c r="I222">
        <f t="shared" si="9"/>
        <v>0</v>
      </c>
      <c r="J222" t="s">
        <v>1716</v>
      </c>
      <c r="K222">
        <v>1</v>
      </c>
      <c r="U222" s="1"/>
      <c r="V222" s="1"/>
      <c r="X222">
        <v>5</v>
      </c>
      <c r="Y222">
        <v>2001365</v>
      </c>
      <c r="Z222">
        <v>2435.58</v>
      </c>
      <c r="AB222" t="str">
        <f t="shared" si="10"/>
        <v>20013652435.58</v>
      </c>
    </row>
    <row r="223" spans="1:28" x14ac:dyDescent="0.25">
      <c r="A223" t="s">
        <v>1702</v>
      </c>
      <c r="B223">
        <v>209</v>
      </c>
      <c r="C223" t="s">
        <v>1709</v>
      </c>
      <c r="D223">
        <v>50</v>
      </c>
      <c r="E223" t="s">
        <v>1710</v>
      </c>
      <c r="F223" t="s">
        <v>1705</v>
      </c>
      <c r="G223" t="s">
        <v>1707</v>
      </c>
      <c r="H223" t="s">
        <v>1392</v>
      </c>
      <c r="I223">
        <f t="shared" si="9"/>
        <v>0</v>
      </c>
      <c r="J223" t="s">
        <v>1716</v>
      </c>
      <c r="K223">
        <v>1</v>
      </c>
      <c r="U223" s="1"/>
      <c r="V223" s="1"/>
      <c r="X223">
        <v>2</v>
      </c>
      <c r="Y223">
        <v>2001366</v>
      </c>
      <c r="Z223">
        <v>2538.13</v>
      </c>
      <c r="AB223" t="str">
        <f t="shared" si="10"/>
        <v>20013662538.13</v>
      </c>
    </row>
    <row r="224" spans="1:28" x14ac:dyDescent="0.25">
      <c r="A224" t="s">
        <v>1702</v>
      </c>
      <c r="B224">
        <v>209</v>
      </c>
      <c r="C224" t="s">
        <v>1709</v>
      </c>
      <c r="D224">
        <v>100</v>
      </c>
      <c r="E224" t="s">
        <v>1710</v>
      </c>
      <c r="F224" t="s">
        <v>1705</v>
      </c>
      <c r="G224" t="s">
        <v>1707</v>
      </c>
      <c r="H224" t="s">
        <v>1392</v>
      </c>
      <c r="I224">
        <f t="shared" si="9"/>
        <v>0</v>
      </c>
      <c r="J224" t="s">
        <v>1716</v>
      </c>
      <c r="K224">
        <v>1</v>
      </c>
      <c r="U224" s="1"/>
      <c r="V224" s="1"/>
      <c r="X224">
        <v>4</v>
      </c>
      <c r="Y224">
        <v>2001367</v>
      </c>
      <c r="Z224">
        <v>3129.01</v>
      </c>
      <c r="AB224" t="str">
        <f t="shared" si="10"/>
        <v>20013673129.01</v>
      </c>
    </row>
    <row r="225" spans="1:28" x14ac:dyDescent="0.25">
      <c r="A225" t="s">
        <v>1702</v>
      </c>
      <c r="B225">
        <v>209</v>
      </c>
      <c r="C225" t="s">
        <v>1724</v>
      </c>
      <c r="D225">
        <v>37.5</v>
      </c>
      <c r="E225" t="s">
        <v>1710</v>
      </c>
      <c r="F225" t="s">
        <v>1705</v>
      </c>
      <c r="G225" t="s">
        <v>1707</v>
      </c>
      <c r="H225">
        <v>2001340</v>
      </c>
      <c r="I225">
        <f t="shared" si="9"/>
        <v>0</v>
      </c>
      <c r="J225" t="s">
        <v>1716</v>
      </c>
      <c r="K225">
        <v>1</v>
      </c>
      <c r="U225" s="1"/>
      <c r="V225" s="1"/>
      <c r="X225">
        <v>60</v>
      </c>
      <c r="Y225" t="s">
        <v>1392</v>
      </c>
      <c r="AB225" t="str">
        <f t="shared" si="10"/>
        <v>-</v>
      </c>
    </row>
    <row r="226" spans="1:28" x14ac:dyDescent="0.25">
      <c r="A226" t="s">
        <v>1702</v>
      </c>
      <c r="B226">
        <v>210</v>
      </c>
      <c r="C226" t="s">
        <v>1703</v>
      </c>
      <c r="D226">
        <v>5</v>
      </c>
      <c r="E226" t="s">
        <v>1704</v>
      </c>
      <c r="F226" t="s">
        <v>1705</v>
      </c>
      <c r="G226" t="s">
        <v>1707</v>
      </c>
      <c r="H226" t="s">
        <v>1392</v>
      </c>
      <c r="I226">
        <f t="shared" si="9"/>
        <v>0</v>
      </c>
      <c r="J226" t="s">
        <v>1717</v>
      </c>
      <c r="K226">
        <v>2</v>
      </c>
      <c r="U226" s="1"/>
      <c r="V226" s="1"/>
      <c r="W226">
        <v>15</v>
      </c>
      <c r="X226">
        <v>10</v>
      </c>
      <c r="Y226">
        <v>2001356</v>
      </c>
      <c r="AB226" t="str">
        <f t="shared" si="10"/>
        <v>2001356</v>
      </c>
    </row>
    <row r="227" spans="1:28" x14ac:dyDescent="0.25">
      <c r="A227" t="s">
        <v>1702</v>
      </c>
      <c r="B227">
        <v>210</v>
      </c>
      <c r="C227" t="s">
        <v>1703</v>
      </c>
      <c r="D227">
        <v>10</v>
      </c>
      <c r="E227" t="s">
        <v>1710</v>
      </c>
      <c r="F227" t="s">
        <v>1705</v>
      </c>
      <c r="G227" t="s">
        <v>1707</v>
      </c>
      <c r="H227">
        <v>2001346</v>
      </c>
      <c r="I227">
        <f t="shared" si="9"/>
        <v>0</v>
      </c>
      <c r="J227" t="s">
        <v>1717</v>
      </c>
      <c r="K227">
        <v>1</v>
      </c>
      <c r="U227" s="1"/>
      <c r="V227" s="1"/>
      <c r="X227">
        <v>3</v>
      </c>
      <c r="Y227">
        <v>2001357</v>
      </c>
      <c r="AB227" t="str">
        <f t="shared" si="10"/>
        <v>2001357</v>
      </c>
    </row>
    <row r="228" spans="1:28" x14ac:dyDescent="0.25">
      <c r="A228" t="s">
        <v>1702</v>
      </c>
      <c r="B228">
        <v>210</v>
      </c>
      <c r="C228" t="s">
        <v>1703</v>
      </c>
      <c r="D228">
        <v>10</v>
      </c>
      <c r="E228" t="s">
        <v>1704</v>
      </c>
      <c r="F228" t="s">
        <v>1705</v>
      </c>
      <c r="G228" t="s">
        <v>1707</v>
      </c>
      <c r="H228" t="s">
        <v>1392</v>
      </c>
      <c r="I228">
        <f t="shared" si="9"/>
        <v>0</v>
      </c>
      <c r="J228" t="s">
        <v>1717</v>
      </c>
      <c r="K228">
        <v>11</v>
      </c>
      <c r="U228" s="1"/>
      <c r="V228" s="1"/>
      <c r="X228">
        <v>5</v>
      </c>
      <c r="Y228">
        <v>2001366</v>
      </c>
      <c r="Z228">
        <v>2538.13</v>
      </c>
      <c r="AB228" t="str">
        <f t="shared" si="10"/>
        <v>20013662538.13</v>
      </c>
    </row>
    <row r="229" spans="1:28" x14ac:dyDescent="0.25">
      <c r="A229" t="s">
        <v>1702</v>
      </c>
      <c r="B229">
        <v>210</v>
      </c>
      <c r="C229" t="s">
        <v>1703</v>
      </c>
      <c r="D229">
        <v>10</v>
      </c>
      <c r="E229" t="s">
        <v>1704</v>
      </c>
      <c r="F229" t="s">
        <v>1705</v>
      </c>
      <c r="G229" t="s">
        <v>1707</v>
      </c>
      <c r="H229">
        <v>2001346</v>
      </c>
      <c r="I229">
        <f t="shared" si="9"/>
        <v>0</v>
      </c>
      <c r="J229" t="s">
        <v>1717</v>
      </c>
      <c r="K229">
        <v>14</v>
      </c>
      <c r="U229" s="1"/>
      <c r="V229" s="1"/>
      <c r="X229">
        <v>1</v>
      </c>
      <c r="Y229">
        <v>2001369</v>
      </c>
      <c r="Z229">
        <v>3847.75</v>
      </c>
      <c r="AB229" t="str">
        <f t="shared" si="10"/>
        <v>20013693847.75</v>
      </c>
    </row>
    <row r="230" spans="1:28" x14ac:dyDescent="0.25">
      <c r="A230" t="s">
        <v>1702</v>
      </c>
      <c r="B230">
        <v>210</v>
      </c>
      <c r="C230" t="s">
        <v>1703</v>
      </c>
      <c r="D230">
        <v>15</v>
      </c>
      <c r="E230" t="s">
        <v>1704</v>
      </c>
      <c r="F230" t="s">
        <v>1705</v>
      </c>
      <c r="G230" t="s">
        <v>1707</v>
      </c>
      <c r="H230" t="s">
        <v>1392</v>
      </c>
      <c r="I230">
        <f t="shared" si="9"/>
        <v>0</v>
      </c>
      <c r="J230" t="s">
        <v>1717</v>
      </c>
      <c r="K230">
        <v>35</v>
      </c>
      <c r="U230" s="1"/>
      <c r="V230" s="1"/>
      <c r="X230">
        <v>160</v>
      </c>
      <c r="Y230" t="s">
        <v>1392</v>
      </c>
      <c r="AB230" t="str">
        <f t="shared" si="10"/>
        <v>-</v>
      </c>
    </row>
    <row r="231" spans="1:28" x14ac:dyDescent="0.25">
      <c r="A231" t="s">
        <v>1702</v>
      </c>
      <c r="B231">
        <v>210</v>
      </c>
      <c r="C231" t="s">
        <v>1703</v>
      </c>
      <c r="D231">
        <v>15</v>
      </c>
      <c r="E231" t="s">
        <v>1704</v>
      </c>
      <c r="F231" t="s">
        <v>1705</v>
      </c>
      <c r="G231" t="s">
        <v>1707</v>
      </c>
      <c r="H231">
        <v>2001347</v>
      </c>
      <c r="I231">
        <f t="shared" si="9"/>
        <v>0</v>
      </c>
      <c r="J231" t="s">
        <v>1717</v>
      </c>
      <c r="K231">
        <v>21</v>
      </c>
      <c r="U231" s="1"/>
      <c r="V231" s="1"/>
      <c r="W231">
        <v>25</v>
      </c>
      <c r="X231">
        <v>16</v>
      </c>
      <c r="Y231">
        <v>2001357</v>
      </c>
      <c r="AB231" t="str">
        <f t="shared" si="10"/>
        <v>2001357</v>
      </c>
    </row>
    <row r="232" spans="1:28" x14ac:dyDescent="0.25">
      <c r="A232" t="s">
        <v>1702</v>
      </c>
      <c r="B232">
        <v>210</v>
      </c>
      <c r="C232" t="s">
        <v>1703</v>
      </c>
      <c r="D232">
        <v>25</v>
      </c>
      <c r="E232" t="s">
        <v>1704</v>
      </c>
      <c r="F232" t="s">
        <v>1705</v>
      </c>
      <c r="G232" t="s">
        <v>1707</v>
      </c>
      <c r="H232" t="s">
        <v>1392</v>
      </c>
      <c r="I232">
        <f t="shared" si="9"/>
        <v>0</v>
      </c>
      <c r="J232" t="s">
        <v>1717</v>
      </c>
      <c r="K232">
        <v>28</v>
      </c>
      <c r="U232" s="1"/>
      <c r="V232" s="1"/>
      <c r="X232">
        <v>1</v>
      </c>
      <c r="Y232">
        <v>2001365</v>
      </c>
      <c r="Z232">
        <v>2435.58</v>
      </c>
      <c r="AB232" t="str">
        <f t="shared" si="10"/>
        <v>20013652435.58</v>
      </c>
    </row>
    <row r="233" spans="1:28" x14ac:dyDescent="0.25">
      <c r="A233" t="s">
        <v>1702</v>
      </c>
      <c r="B233">
        <v>210</v>
      </c>
      <c r="C233" t="s">
        <v>1703</v>
      </c>
      <c r="D233">
        <v>25</v>
      </c>
      <c r="E233" t="s">
        <v>1704</v>
      </c>
      <c r="F233" t="s">
        <v>1705</v>
      </c>
      <c r="G233" t="s">
        <v>1707</v>
      </c>
      <c r="H233">
        <v>2001346</v>
      </c>
      <c r="I233">
        <f t="shared" si="9"/>
        <v>0</v>
      </c>
      <c r="J233" t="s">
        <v>1717</v>
      </c>
      <c r="K233">
        <v>2</v>
      </c>
      <c r="U233" s="1"/>
      <c r="V233" s="1"/>
      <c r="X233">
        <v>3</v>
      </c>
      <c r="Y233">
        <v>2001366</v>
      </c>
      <c r="Z233">
        <v>2538.13</v>
      </c>
      <c r="AB233" t="str">
        <f t="shared" si="10"/>
        <v>20013662538.13</v>
      </c>
    </row>
    <row r="234" spans="1:28" x14ac:dyDescent="0.25">
      <c r="A234" t="s">
        <v>1702</v>
      </c>
      <c r="B234">
        <v>210</v>
      </c>
      <c r="C234" t="s">
        <v>1703</v>
      </c>
      <c r="D234">
        <v>25</v>
      </c>
      <c r="E234" t="s">
        <v>1704</v>
      </c>
      <c r="F234" t="s">
        <v>1705</v>
      </c>
      <c r="G234" t="s">
        <v>1707</v>
      </c>
      <c r="H234">
        <v>2001348</v>
      </c>
      <c r="I234">
        <f t="shared" si="9"/>
        <v>0</v>
      </c>
      <c r="J234" t="s">
        <v>1717</v>
      </c>
      <c r="K234">
        <v>240</v>
      </c>
      <c r="U234" s="1"/>
      <c r="V234" s="1"/>
      <c r="X234">
        <v>2</v>
      </c>
      <c r="Y234">
        <v>2001367</v>
      </c>
      <c r="Z234">
        <v>3129.01</v>
      </c>
      <c r="AB234" t="str">
        <f t="shared" si="10"/>
        <v>20013673129.01</v>
      </c>
    </row>
    <row r="235" spans="1:28" x14ac:dyDescent="0.25">
      <c r="A235" t="s">
        <v>1702</v>
      </c>
      <c r="B235">
        <v>210</v>
      </c>
      <c r="C235" t="s">
        <v>1703</v>
      </c>
      <c r="D235">
        <v>25</v>
      </c>
      <c r="E235" t="s">
        <v>1708</v>
      </c>
      <c r="F235" t="s">
        <v>1705</v>
      </c>
      <c r="G235" t="s">
        <v>1707</v>
      </c>
      <c r="H235">
        <v>2001348</v>
      </c>
      <c r="I235">
        <f t="shared" si="9"/>
        <v>0</v>
      </c>
      <c r="J235" t="s">
        <v>1717</v>
      </c>
      <c r="K235">
        <v>3</v>
      </c>
      <c r="U235" s="1"/>
      <c r="V235" s="1"/>
      <c r="X235">
        <v>1</v>
      </c>
      <c r="Y235">
        <v>2001368</v>
      </c>
      <c r="Z235">
        <v>3501.14</v>
      </c>
      <c r="AB235" t="str">
        <f t="shared" si="10"/>
        <v>20013683501.14</v>
      </c>
    </row>
    <row r="236" spans="1:28" x14ac:dyDescent="0.25">
      <c r="A236" t="s">
        <v>1702</v>
      </c>
      <c r="B236">
        <v>210</v>
      </c>
      <c r="C236" t="s">
        <v>1703</v>
      </c>
      <c r="D236">
        <v>37</v>
      </c>
      <c r="E236" t="s">
        <v>1704</v>
      </c>
      <c r="F236" t="s">
        <v>1705</v>
      </c>
      <c r="G236" t="s">
        <v>1707</v>
      </c>
      <c r="H236" t="s">
        <v>1392</v>
      </c>
      <c r="I236">
        <f t="shared" si="9"/>
        <v>0</v>
      </c>
      <c r="J236" t="s">
        <v>1717</v>
      </c>
      <c r="K236">
        <v>29</v>
      </c>
      <c r="U236" s="1"/>
      <c r="V236" s="1"/>
      <c r="X236">
        <v>323</v>
      </c>
      <c r="Y236" t="s">
        <v>1392</v>
      </c>
      <c r="AB236" t="str">
        <f t="shared" si="10"/>
        <v>-</v>
      </c>
    </row>
    <row r="237" spans="1:28" x14ac:dyDescent="0.25">
      <c r="A237" t="s">
        <v>1702</v>
      </c>
      <c r="B237">
        <v>210</v>
      </c>
      <c r="C237" t="s">
        <v>1703</v>
      </c>
      <c r="D237">
        <v>37</v>
      </c>
      <c r="E237" t="s">
        <v>1704</v>
      </c>
      <c r="F237" t="s">
        <v>1705</v>
      </c>
      <c r="G237" t="s">
        <v>1707</v>
      </c>
      <c r="H237">
        <v>2001349</v>
      </c>
      <c r="I237">
        <f t="shared" si="9"/>
        <v>0</v>
      </c>
      <c r="J237" t="s">
        <v>1717</v>
      </c>
      <c r="K237">
        <v>338</v>
      </c>
      <c r="U237" s="1"/>
      <c r="V237" s="1"/>
      <c r="W237">
        <v>37</v>
      </c>
      <c r="X237">
        <v>1</v>
      </c>
      <c r="Y237">
        <v>2001365</v>
      </c>
      <c r="Z237">
        <v>2435.58</v>
      </c>
      <c r="AB237" t="str">
        <f t="shared" si="10"/>
        <v>20013652435.58</v>
      </c>
    </row>
    <row r="238" spans="1:28" x14ac:dyDescent="0.25">
      <c r="A238" t="s">
        <v>1702</v>
      </c>
      <c r="B238">
        <v>210</v>
      </c>
      <c r="C238" t="s">
        <v>1703</v>
      </c>
      <c r="D238">
        <v>37.5</v>
      </c>
      <c r="E238" t="s">
        <v>1704</v>
      </c>
      <c r="F238" t="s">
        <v>1705</v>
      </c>
      <c r="G238" t="s">
        <v>1707</v>
      </c>
      <c r="H238">
        <v>2001349</v>
      </c>
      <c r="I238">
        <f t="shared" si="9"/>
        <v>0</v>
      </c>
      <c r="J238" t="s">
        <v>1717</v>
      </c>
      <c r="K238">
        <v>49</v>
      </c>
      <c r="U238" s="1"/>
      <c r="V238" s="1"/>
      <c r="X238">
        <v>2</v>
      </c>
      <c r="Y238">
        <v>2001367</v>
      </c>
      <c r="Z238">
        <v>3129.01</v>
      </c>
      <c r="AB238" t="str">
        <f t="shared" si="10"/>
        <v>20013673129.01</v>
      </c>
    </row>
    <row r="239" spans="1:28" x14ac:dyDescent="0.25">
      <c r="A239" t="s">
        <v>1702</v>
      </c>
      <c r="B239">
        <v>210</v>
      </c>
      <c r="C239" t="s">
        <v>1703</v>
      </c>
      <c r="D239">
        <v>50</v>
      </c>
      <c r="E239" t="s">
        <v>1710</v>
      </c>
      <c r="F239" t="s">
        <v>1705</v>
      </c>
      <c r="G239" t="s">
        <v>1707</v>
      </c>
      <c r="H239">
        <v>2001350</v>
      </c>
      <c r="I239">
        <f t="shared" si="9"/>
        <v>0</v>
      </c>
      <c r="J239" t="s">
        <v>1717</v>
      </c>
      <c r="K239">
        <v>1</v>
      </c>
      <c r="U239" s="1"/>
      <c r="V239" s="1"/>
      <c r="X239">
        <v>139</v>
      </c>
      <c r="Y239" t="s">
        <v>1392</v>
      </c>
      <c r="AB239" t="str">
        <f t="shared" si="10"/>
        <v>-</v>
      </c>
    </row>
    <row r="240" spans="1:28" x14ac:dyDescent="0.25">
      <c r="A240" t="s">
        <v>1702</v>
      </c>
      <c r="B240">
        <v>210</v>
      </c>
      <c r="C240" t="s">
        <v>1703</v>
      </c>
      <c r="D240">
        <v>50</v>
      </c>
      <c r="E240" t="s">
        <v>1704</v>
      </c>
      <c r="F240" t="s">
        <v>1705</v>
      </c>
      <c r="G240" t="s">
        <v>1707</v>
      </c>
      <c r="H240" t="s">
        <v>1392</v>
      </c>
      <c r="I240">
        <f t="shared" si="9"/>
        <v>0</v>
      </c>
      <c r="J240" t="s">
        <v>1717</v>
      </c>
      <c r="K240">
        <v>13</v>
      </c>
      <c r="U240" s="1"/>
      <c r="V240" s="1"/>
      <c r="W240">
        <v>37.5</v>
      </c>
      <c r="X240">
        <v>1</v>
      </c>
      <c r="Y240">
        <v>2001355</v>
      </c>
      <c r="AB240" t="str">
        <f t="shared" si="10"/>
        <v>2001355</v>
      </c>
    </row>
    <row r="241" spans="1:28" x14ac:dyDescent="0.25">
      <c r="A241" t="s">
        <v>1702</v>
      </c>
      <c r="B241">
        <v>210</v>
      </c>
      <c r="C241" t="s">
        <v>1703</v>
      </c>
      <c r="D241">
        <v>50</v>
      </c>
      <c r="E241" t="s">
        <v>1704</v>
      </c>
      <c r="F241" t="s">
        <v>1705</v>
      </c>
      <c r="G241" t="s">
        <v>1707</v>
      </c>
      <c r="H241">
        <v>2001349</v>
      </c>
      <c r="I241">
        <f t="shared" si="9"/>
        <v>0</v>
      </c>
      <c r="J241" t="s">
        <v>1717</v>
      </c>
      <c r="K241">
        <v>1</v>
      </c>
      <c r="U241" s="1"/>
      <c r="V241" s="1"/>
      <c r="X241">
        <v>7</v>
      </c>
      <c r="Y241">
        <v>2001358</v>
      </c>
      <c r="AB241" t="str">
        <f t="shared" si="10"/>
        <v>2001358</v>
      </c>
    </row>
    <row r="242" spans="1:28" x14ac:dyDescent="0.25">
      <c r="A242" t="s">
        <v>1702</v>
      </c>
      <c r="B242">
        <v>210</v>
      </c>
      <c r="C242" t="s">
        <v>1703</v>
      </c>
      <c r="D242">
        <v>50</v>
      </c>
      <c r="E242" t="s">
        <v>1704</v>
      </c>
      <c r="F242" t="s">
        <v>1705</v>
      </c>
      <c r="G242" t="s">
        <v>1707</v>
      </c>
      <c r="H242">
        <v>2001350</v>
      </c>
      <c r="I242">
        <f t="shared" si="9"/>
        <v>0</v>
      </c>
      <c r="J242" t="s">
        <v>1717</v>
      </c>
      <c r="K242">
        <v>227</v>
      </c>
      <c r="U242" s="1"/>
      <c r="V242" s="1"/>
      <c r="W242">
        <v>50</v>
      </c>
      <c r="X242">
        <v>1</v>
      </c>
      <c r="Y242">
        <v>2001365</v>
      </c>
      <c r="Z242">
        <v>2435.58</v>
      </c>
      <c r="AB242" t="str">
        <f t="shared" si="10"/>
        <v>20013652435.58</v>
      </c>
    </row>
    <row r="243" spans="1:28" x14ac:dyDescent="0.25">
      <c r="A243" t="s">
        <v>1702</v>
      </c>
      <c r="B243">
        <v>210</v>
      </c>
      <c r="C243" t="s">
        <v>1703</v>
      </c>
      <c r="D243">
        <v>75</v>
      </c>
      <c r="E243" t="s">
        <v>1704</v>
      </c>
      <c r="F243" t="s">
        <v>1705</v>
      </c>
      <c r="G243" t="s">
        <v>1707</v>
      </c>
      <c r="H243" t="s">
        <v>1392</v>
      </c>
      <c r="I243">
        <f t="shared" si="9"/>
        <v>0</v>
      </c>
      <c r="J243" t="s">
        <v>1717</v>
      </c>
      <c r="K243">
        <v>2</v>
      </c>
      <c r="U243" s="1"/>
      <c r="V243" s="1"/>
      <c r="X243">
        <v>1</v>
      </c>
      <c r="Y243">
        <v>2001368</v>
      </c>
      <c r="Z243">
        <v>3501.14</v>
      </c>
      <c r="AB243" t="str">
        <f t="shared" si="10"/>
        <v>20013683501.14</v>
      </c>
    </row>
    <row r="244" spans="1:28" x14ac:dyDescent="0.25">
      <c r="A244" t="s">
        <v>1702</v>
      </c>
      <c r="B244">
        <v>210</v>
      </c>
      <c r="C244" t="s">
        <v>1703</v>
      </c>
      <c r="D244">
        <v>75</v>
      </c>
      <c r="E244" t="s">
        <v>1704</v>
      </c>
      <c r="F244" t="s">
        <v>1705</v>
      </c>
      <c r="G244" t="s">
        <v>1707</v>
      </c>
      <c r="H244">
        <v>2001349</v>
      </c>
      <c r="I244">
        <f t="shared" si="9"/>
        <v>0</v>
      </c>
      <c r="J244" t="s">
        <v>1717</v>
      </c>
      <c r="K244">
        <v>1</v>
      </c>
      <c r="U244" s="1"/>
      <c r="V244" s="1"/>
      <c r="X244">
        <v>48</v>
      </c>
      <c r="Y244" t="s">
        <v>1392</v>
      </c>
      <c r="AB244" t="str">
        <f t="shared" si="10"/>
        <v>-</v>
      </c>
    </row>
    <row r="245" spans="1:28" x14ac:dyDescent="0.25">
      <c r="A245" t="s">
        <v>1702</v>
      </c>
      <c r="B245">
        <v>210</v>
      </c>
      <c r="C245" t="s">
        <v>1703</v>
      </c>
      <c r="D245">
        <v>75</v>
      </c>
      <c r="E245" t="s">
        <v>1704</v>
      </c>
      <c r="F245" t="s">
        <v>1705</v>
      </c>
      <c r="G245" t="s">
        <v>1707</v>
      </c>
      <c r="H245">
        <v>2001351</v>
      </c>
      <c r="I245">
        <f t="shared" si="9"/>
        <v>0</v>
      </c>
      <c r="J245" t="s">
        <v>1717</v>
      </c>
      <c r="K245">
        <v>45</v>
      </c>
      <c r="U245" s="1"/>
      <c r="V245" s="1"/>
      <c r="W245">
        <v>75</v>
      </c>
      <c r="X245">
        <v>10</v>
      </c>
      <c r="Y245">
        <v>2001360</v>
      </c>
      <c r="AB245" t="str">
        <f t="shared" si="10"/>
        <v>2001360</v>
      </c>
    </row>
    <row r="246" spans="1:28" x14ac:dyDescent="0.25">
      <c r="A246" t="s">
        <v>1702</v>
      </c>
      <c r="B246">
        <v>210</v>
      </c>
      <c r="C246" t="s">
        <v>1703</v>
      </c>
      <c r="D246">
        <v>100</v>
      </c>
      <c r="E246" t="s">
        <v>1704</v>
      </c>
      <c r="F246" t="s">
        <v>1705</v>
      </c>
      <c r="G246" t="s">
        <v>1707</v>
      </c>
      <c r="H246">
        <v>2001352</v>
      </c>
      <c r="I246">
        <f t="shared" si="9"/>
        <v>0</v>
      </c>
      <c r="J246" t="s">
        <v>1717</v>
      </c>
      <c r="K246">
        <v>8</v>
      </c>
      <c r="U246" s="1"/>
      <c r="V246" s="1"/>
      <c r="X246">
        <v>1</v>
      </c>
      <c r="Y246">
        <v>2001367</v>
      </c>
      <c r="Z246">
        <v>3129.01</v>
      </c>
      <c r="AB246" t="str">
        <f t="shared" si="10"/>
        <v>20013673129.01</v>
      </c>
    </row>
    <row r="247" spans="1:28" x14ac:dyDescent="0.25">
      <c r="A247" t="s">
        <v>1702</v>
      </c>
      <c r="B247">
        <v>210</v>
      </c>
      <c r="C247" t="s">
        <v>1703</v>
      </c>
      <c r="D247">
        <v>167</v>
      </c>
      <c r="E247" t="s">
        <v>1704</v>
      </c>
      <c r="F247" t="s">
        <v>1705</v>
      </c>
      <c r="G247" t="s">
        <v>1707</v>
      </c>
      <c r="H247" t="s">
        <v>1392</v>
      </c>
      <c r="I247">
        <f t="shared" si="9"/>
        <v>0</v>
      </c>
      <c r="J247" t="s">
        <v>1717</v>
      </c>
      <c r="K247">
        <v>1</v>
      </c>
      <c r="U247" s="181"/>
      <c r="V247" s="1"/>
      <c r="X247">
        <v>4</v>
      </c>
      <c r="Y247" t="s">
        <v>1392</v>
      </c>
      <c r="AB247" t="str">
        <f t="shared" si="10"/>
        <v>-</v>
      </c>
    </row>
    <row r="248" spans="1:28" x14ac:dyDescent="0.25">
      <c r="A248" t="s">
        <v>1702</v>
      </c>
      <c r="B248">
        <v>210</v>
      </c>
      <c r="C248" t="s">
        <v>1703</v>
      </c>
      <c r="D248">
        <v>167</v>
      </c>
      <c r="E248" t="s">
        <v>1704</v>
      </c>
      <c r="F248" t="s">
        <v>1705</v>
      </c>
      <c r="G248" t="s">
        <v>1707</v>
      </c>
      <c r="H248">
        <v>2001353</v>
      </c>
      <c r="I248">
        <f t="shared" si="9"/>
        <v>0</v>
      </c>
      <c r="J248" t="s">
        <v>1717</v>
      </c>
      <c r="K248">
        <v>1</v>
      </c>
      <c r="U248" s="1"/>
      <c r="V248" s="1"/>
      <c r="AB248" t="str">
        <f t="shared" si="10"/>
        <v/>
      </c>
    </row>
    <row r="249" spans="1:28" x14ac:dyDescent="0.25">
      <c r="A249" t="s">
        <v>1702</v>
      </c>
      <c r="B249">
        <v>210</v>
      </c>
      <c r="C249" t="s">
        <v>1703</v>
      </c>
      <c r="D249">
        <v>250</v>
      </c>
      <c r="E249" t="s">
        <v>1704</v>
      </c>
      <c r="F249" t="s">
        <v>1705</v>
      </c>
      <c r="G249" t="s">
        <v>1707</v>
      </c>
      <c r="H249">
        <v>2001380</v>
      </c>
      <c r="I249">
        <f t="shared" si="9"/>
        <v>9737.66</v>
      </c>
      <c r="J249" t="s">
        <v>1717</v>
      </c>
      <c r="K249">
        <v>1</v>
      </c>
      <c r="U249" s="1">
        <v>213</v>
      </c>
      <c r="V249" s="1">
        <v>120</v>
      </c>
      <c r="W249">
        <v>5</v>
      </c>
      <c r="X249">
        <v>1</v>
      </c>
      <c r="Y249">
        <v>2001339</v>
      </c>
      <c r="AB249" t="str">
        <f t="shared" si="10"/>
        <v>2001339</v>
      </c>
    </row>
    <row r="250" spans="1:28" x14ac:dyDescent="0.25">
      <c r="A250" t="s">
        <v>1702</v>
      </c>
      <c r="B250">
        <v>210</v>
      </c>
      <c r="C250" t="s">
        <v>1709</v>
      </c>
      <c r="D250">
        <v>5</v>
      </c>
      <c r="E250" t="s">
        <v>1710</v>
      </c>
      <c r="F250" t="s">
        <v>1705</v>
      </c>
      <c r="G250" t="s">
        <v>1707</v>
      </c>
      <c r="H250" t="s">
        <v>1392</v>
      </c>
      <c r="I250">
        <f t="shared" si="9"/>
        <v>0</v>
      </c>
      <c r="J250" t="s">
        <v>1717</v>
      </c>
      <c r="K250">
        <v>4</v>
      </c>
      <c r="U250" s="1"/>
      <c r="V250" s="1"/>
      <c r="W250">
        <v>10</v>
      </c>
      <c r="X250">
        <v>1</v>
      </c>
      <c r="Y250">
        <v>2001337</v>
      </c>
      <c r="AB250" t="str">
        <f t="shared" si="10"/>
        <v>2001337</v>
      </c>
    </row>
    <row r="251" spans="1:28" x14ac:dyDescent="0.25">
      <c r="A251" t="s">
        <v>1702</v>
      </c>
      <c r="B251">
        <v>210</v>
      </c>
      <c r="C251" t="s">
        <v>1709</v>
      </c>
      <c r="D251">
        <v>5</v>
      </c>
      <c r="E251" t="s">
        <v>1710</v>
      </c>
      <c r="F251" t="s">
        <v>1705</v>
      </c>
      <c r="G251" t="s">
        <v>1707</v>
      </c>
      <c r="H251">
        <v>2001342</v>
      </c>
      <c r="I251">
        <f t="shared" si="9"/>
        <v>0</v>
      </c>
      <c r="J251" t="s">
        <v>1717</v>
      </c>
      <c r="K251">
        <v>1</v>
      </c>
      <c r="U251" s="1"/>
      <c r="V251" s="1"/>
      <c r="W251">
        <v>25</v>
      </c>
      <c r="X251">
        <v>1</v>
      </c>
      <c r="Y251">
        <v>2001339</v>
      </c>
      <c r="AB251" t="str">
        <f t="shared" si="10"/>
        <v>2001339</v>
      </c>
    </row>
    <row r="252" spans="1:28" x14ac:dyDescent="0.25">
      <c r="A252" t="s">
        <v>1702</v>
      </c>
      <c r="B252">
        <v>210</v>
      </c>
      <c r="C252" t="s">
        <v>1709</v>
      </c>
      <c r="D252">
        <v>5</v>
      </c>
      <c r="E252" t="s">
        <v>1710</v>
      </c>
      <c r="F252" t="s">
        <v>1705</v>
      </c>
      <c r="G252" t="s">
        <v>1707</v>
      </c>
      <c r="H252">
        <v>2001369</v>
      </c>
      <c r="I252">
        <f t="shared" si="9"/>
        <v>3847.75</v>
      </c>
      <c r="J252" t="s">
        <v>1717</v>
      </c>
      <c r="K252">
        <v>1</v>
      </c>
      <c r="U252" s="1"/>
      <c r="V252" s="1"/>
      <c r="X252">
        <v>1</v>
      </c>
      <c r="Y252">
        <v>2001343</v>
      </c>
      <c r="AB252" t="str">
        <f t="shared" si="10"/>
        <v>2001343</v>
      </c>
    </row>
    <row r="253" spans="1:28" x14ac:dyDescent="0.25">
      <c r="A253" t="s">
        <v>1702</v>
      </c>
      <c r="B253">
        <v>210</v>
      </c>
      <c r="C253" t="s">
        <v>1709</v>
      </c>
      <c r="D253">
        <v>10</v>
      </c>
      <c r="E253" t="s">
        <v>1710</v>
      </c>
      <c r="F253" t="s">
        <v>1705</v>
      </c>
      <c r="G253" t="s">
        <v>1707</v>
      </c>
      <c r="H253" t="s">
        <v>1392</v>
      </c>
      <c r="I253">
        <f t="shared" si="9"/>
        <v>0</v>
      </c>
      <c r="J253" t="s">
        <v>1717</v>
      </c>
      <c r="K253">
        <v>28</v>
      </c>
      <c r="U253" s="1"/>
      <c r="V253" s="1"/>
      <c r="W253">
        <v>37.5</v>
      </c>
      <c r="X253">
        <v>1</v>
      </c>
      <c r="Y253">
        <v>2001338</v>
      </c>
      <c r="AB253" t="str">
        <f t="shared" si="10"/>
        <v>2001338</v>
      </c>
    </row>
    <row r="254" spans="1:28" x14ac:dyDescent="0.25">
      <c r="A254" t="s">
        <v>1702</v>
      </c>
      <c r="B254">
        <v>210</v>
      </c>
      <c r="C254" t="s">
        <v>1709</v>
      </c>
      <c r="D254">
        <v>10</v>
      </c>
      <c r="E254" t="s">
        <v>1710</v>
      </c>
      <c r="F254" t="s">
        <v>1705</v>
      </c>
      <c r="G254" t="s">
        <v>1707</v>
      </c>
      <c r="H254">
        <v>2001341</v>
      </c>
      <c r="I254">
        <f t="shared" si="9"/>
        <v>0</v>
      </c>
      <c r="J254" t="s">
        <v>1717</v>
      </c>
      <c r="K254">
        <v>1</v>
      </c>
      <c r="U254" s="1"/>
      <c r="V254" s="1" t="s">
        <v>1392</v>
      </c>
      <c r="W254">
        <v>10</v>
      </c>
      <c r="X254">
        <v>1</v>
      </c>
      <c r="Y254" t="s">
        <v>1392</v>
      </c>
      <c r="AB254" t="str">
        <f t="shared" si="10"/>
        <v>-</v>
      </c>
    </row>
    <row r="255" spans="1:28" x14ac:dyDescent="0.25">
      <c r="A255" t="s">
        <v>1702</v>
      </c>
      <c r="B255">
        <v>210</v>
      </c>
      <c r="C255" t="s">
        <v>1709</v>
      </c>
      <c r="D255">
        <v>10</v>
      </c>
      <c r="E255" t="s">
        <v>1710</v>
      </c>
      <c r="F255" t="s">
        <v>1705</v>
      </c>
      <c r="G255" t="s">
        <v>1707</v>
      </c>
      <c r="H255">
        <v>2001346</v>
      </c>
      <c r="I255">
        <f t="shared" si="9"/>
        <v>0</v>
      </c>
      <c r="J255" t="s">
        <v>1717</v>
      </c>
      <c r="K255">
        <v>7</v>
      </c>
      <c r="U255" s="1"/>
      <c r="V255" s="1" t="s">
        <v>1715</v>
      </c>
      <c r="W255">
        <v>10</v>
      </c>
      <c r="X255">
        <v>4</v>
      </c>
      <c r="Y255">
        <v>2001337</v>
      </c>
      <c r="AB255" t="str">
        <f t="shared" si="10"/>
        <v>2001337</v>
      </c>
    </row>
    <row r="256" spans="1:28" x14ac:dyDescent="0.25">
      <c r="A256" t="s">
        <v>1702</v>
      </c>
      <c r="B256">
        <v>210</v>
      </c>
      <c r="C256" t="s">
        <v>1709</v>
      </c>
      <c r="D256">
        <v>10</v>
      </c>
      <c r="E256" t="s">
        <v>1710</v>
      </c>
      <c r="F256" t="s">
        <v>1705</v>
      </c>
      <c r="G256" t="s">
        <v>1707</v>
      </c>
      <c r="H256">
        <v>2001348</v>
      </c>
      <c r="I256">
        <f t="shared" si="9"/>
        <v>0</v>
      </c>
      <c r="J256" t="s">
        <v>1717</v>
      </c>
      <c r="K256">
        <v>1</v>
      </c>
      <c r="U256" s="1"/>
      <c r="V256" s="1"/>
      <c r="X256">
        <v>16</v>
      </c>
      <c r="Y256">
        <v>2001365</v>
      </c>
      <c r="Z256">
        <v>2435.58</v>
      </c>
      <c r="AB256" t="str">
        <f t="shared" si="10"/>
        <v>20013652435.58</v>
      </c>
    </row>
    <row r="257" spans="1:28" x14ac:dyDescent="0.25">
      <c r="A257" t="s">
        <v>1702</v>
      </c>
      <c r="B257">
        <v>210</v>
      </c>
      <c r="C257" t="s">
        <v>1709</v>
      </c>
      <c r="D257">
        <v>10</v>
      </c>
      <c r="E257" t="s">
        <v>1710</v>
      </c>
      <c r="F257" t="s">
        <v>1705</v>
      </c>
      <c r="G257" t="s">
        <v>1707</v>
      </c>
      <c r="H257">
        <v>2001349</v>
      </c>
      <c r="I257">
        <f t="shared" si="9"/>
        <v>0</v>
      </c>
      <c r="J257" t="s">
        <v>1717</v>
      </c>
      <c r="K257">
        <v>3</v>
      </c>
      <c r="U257" s="1"/>
      <c r="V257" s="1"/>
      <c r="W257">
        <v>15</v>
      </c>
      <c r="X257">
        <v>29</v>
      </c>
      <c r="Y257">
        <v>2001366</v>
      </c>
      <c r="Z257">
        <v>2538.13</v>
      </c>
      <c r="AB257" t="str">
        <f t="shared" si="10"/>
        <v>20013662538.13</v>
      </c>
    </row>
    <row r="258" spans="1:28" x14ac:dyDescent="0.25">
      <c r="A258" t="s">
        <v>1702</v>
      </c>
      <c r="B258">
        <v>210</v>
      </c>
      <c r="C258" t="s">
        <v>1709</v>
      </c>
      <c r="D258">
        <v>10</v>
      </c>
      <c r="E258" t="s">
        <v>1710</v>
      </c>
      <c r="F258" t="s">
        <v>1705</v>
      </c>
      <c r="G258" t="s">
        <v>1707</v>
      </c>
      <c r="H258">
        <v>2001367</v>
      </c>
      <c r="I258">
        <f t="shared" si="9"/>
        <v>3129.01</v>
      </c>
      <c r="J258" t="s">
        <v>1717</v>
      </c>
      <c r="K258">
        <v>1</v>
      </c>
      <c r="U258" s="1"/>
      <c r="V258" s="1"/>
      <c r="X258">
        <v>1</v>
      </c>
      <c r="Y258">
        <v>2001367</v>
      </c>
      <c r="Z258">
        <v>3129.01</v>
      </c>
      <c r="AB258" t="str">
        <f t="shared" si="10"/>
        <v>20013673129.01</v>
      </c>
    </row>
    <row r="259" spans="1:28" x14ac:dyDescent="0.25">
      <c r="A259" t="s">
        <v>1702</v>
      </c>
      <c r="B259">
        <v>210</v>
      </c>
      <c r="C259" t="s">
        <v>1709</v>
      </c>
      <c r="D259">
        <v>10</v>
      </c>
      <c r="E259" t="s">
        <v>1710</v>
      </c>
      <c r="F259" t="s">
        <v>1705</v>
      </c>
      <c r="G259" t="s">
        <v>1707</v>
      </c>
      <c r="H259">
        <v>2001368</v>
      </c>
      <c r="I259">
        <f t="shared" ref="I259:I322" si="11">+_xlfn.XLOOKUP(H259,AG:AG,AH:AH,0)</f>
        <v>3501.14</v>
      </c>
      <c r="J259" t="s">
        <v>1717</v>
      </c>
      <c r="K259">
        <v>4</v>
      </c>
      <c r="U259" s="1"/>
      <c r="V259" s="1"/>
      <c r="W259">
        <v>25</v>
      </c>
      <c r="X259">
        <v>1</v>
      </c>
      <c r="Y259">
        <v>2001339</v>
      </c>
      <c r="AB259" t="str">
        <f t="shared" ref="AB259:AB322" si="12">+Y259&amp;Z259</f>
        <v>2001339</v>
      </c>
    </row>
    <row r="260" spans="1:28" x14ac:dyDescent="0.25">
      <c r="A260" t="s">
        <v>1702</v>
      </c>
      <c r="B260">
        <v>210</v>
      </c>
      <c r="C260" t="s">
        <v>1709</v>
      </c>
      <c r="D260">
        <v>10</v>
      </c>
      <c r="E260" t="s">
        <v>1710</v>
      </c>
      <c r="F260" t="s">
        <v>1705</v>
      </c>
      <c r="G260" t="s">
        <v>1707</v>
      </c>
      <c r="H260">
        <v>2001369</v>
      </c>
      <c r="I260">
        <f t="shared" si="11"/>
        <v>3847.75</v>
      </c>
      <c r="J260" t="s">
        <v>1717</v>
      </c>
      <c r="K260">
        <v>1</v>
      </c>
      <c r="U260" s="1"/>
      <c r="V260" s="1"/>
      <c r="X260">
        <v>1</v>
      </c>
      <c r="Y260">
        <v>2001366</v>
      </c>
      <c r="Z260">
        <v>2538.13</v>
      </c>
      <c r="AB260" t="str">
        <f t="shared" si="12"/>
        <v>20013662538.13</v>
      </c>
    </row>
    <row r="261" spans="1:28" x14ac:dyDescent="0.25">
      <c r="A261" t="s">
        <v>1702</v>
      </c>
      <c r="B261">
        <v>210</v>
      </c>
      <c r="C261" t="s">
        <v>1709</v>
      </c>
      <c r="D261">
        <v>10</v>
      </c>
      <c r="E261" t="s">
        <v>1710</v>
      </c>
      <c r="F261" t="s">
        <v>1705</v>
      </c>
      <c r="G261" t="s">
        <v>1707</v>
      </c>
      <c r="H261">
        <v>2001370</v>
      </c>
      <c r="I261">
        <f t="shared" si="11"/>
        <v>4665.41</v>
      </c>
      <c r="J261" t="s">
        <v>1717</v>
      </c>
      <c r="K261">
        <v>1</v>
      </c>
      <c r="U261" s="1"/>
      <c r="V261" s="1"/>
      <c r="X261">
        <v>47</v>
      </c>
      <c r="Y261">
        <v>2001367</v>
      </c>
      <c r="Z261">
        <v>3129.01</v>
      </c>
      <c r="AB261" t="str">
        <f t="shared" si="12"/>
        <v>20013673129.01</v>
      </c>
    </row>
    <row r="262" spans="1:28" x14ac:dyDescent="0.25">
      <c r="A262" t="s">
        <v>1702</v>
      </c>
      <c r="B262">
        <v>210</v>
      </c>
      <c r="C262" t="s">
        <v>1709</v>
      </c>
      <c r="D262">
        <v>10</v>
      </c>
      <c r="E262" t="s">
        <v>1704</v>
      </c>
      <c r="F262" t="s">
        <v>1705</v>
      </c>
      <c r="G262" t="s">
        <v>1707</v>
      </c>
      <c r="H262">
        <v>2001346</v>
      </c>
      <c r="I262">
        <f t="shared" si="11"/>
        <v>0</v>
      </c>
      <c r="J262" t="s">
        <v>1717</v>
      </c>
      <c r="K262">
        <v>2</v>
      </c>
      <c r="U262" s="1"/>
      <c r="V262" s="1"/>
      <c r="W262">
        <v>37</v>
      </c>
      <c r="X262">
        <v>1</v>
      </c>
      <c r="Y262">
        <v>2001340</v>
      </c>
      <c r="AB262" t="str">
        <f t="shared" si="12"/>
        <v>2001340</v>
      </c>
    </row>
    <row r="263" spans="1:28" x14ac:dyDescent="0.25">
      <c r="A263" t="s">
        <v>1702</v>
      </c>
      <c r="B263">
        <v>210</v>
      </c>
      <c r="C263" t="s">
        <v>1709</v>
      </c>
      <c r="D263">
        <v>10</v>
      </c>
      <c r="E263" t="s">
        <v>1704</v>
      </c>
      <c r="F263" t="s">
        <v>1705</v>
      </c>
      <c r="G263" t="s">
        <v>1707</v>
      </c>
      <c r="H263">
        <v>2001347</v>
      </c>
      <c r="I263">
        <f t="shared" si="11"/>
        <v>0</v>
      </c>
      <c r="J263" t="s">
        <v>1717</v>
      </c>
      <c r="K263">
        <v>2</v>
      </c>
      <c r="U263" s="1"/>
      <c r="V263" s="1"/>
      <c r="X263">
        <v>2</v>
      </c>
      <c r="Y263">
        <v>2001367</v>
      </c>
      <c r="Z263">
        <v>3129.01</v>
      </c>
      <c r="AB263" t="str">
        <f t="shared" si="12"/>
        <v>20013673129.01</v>
      </c>
    </row>
    <row r="264" spans="1:28" x14ac:dyDescent="0.25">
      <c r="A264" t="s">
        <v>1702</v>
      </c>
      <c r="B264">
        <v>210</v>
      </c>
      <c r="C264" t="s">
        <v>1709</v>
      </c>
      <c r="D264">
        <v>10</v>
      </c>
      <c r="E264" t="s">
        <v>1704</v>
      </c>
      <c r="F264" t="s">
        <v>1705</v>
      </c>
      <c r="G264" t="s">
        <v>1707</v>
      </c>
      <c r="H264">
        <v>2001348</v>
      </c>
      <c r="I264">
        <f t="shared" si="11"/>
        <v>0</v>
      </c>
      <c r="J264" t="s">
        <v>1717</v>
      </c>
      <c r="K264">
        <v>1</v>
      </c>
      <c r="U264" s="1"/>
      <c r="V264" s="1"/>
      <c r="X264">
        <v>23</v>
      </c>
      <c r="Y264">
        <v>2001368</v>
      </c>
      <c r="Z264">
        <v>3501.14</v>
      </c>
      <c r="AB264" t="str">
        <f t="shared" si="12"/>
        <v>20013683501.14</v>
      </c>
    </row>
    <row r="265" spans="1:28" x14ac:dyDescent="0.25">
      <c r="A265" t="s">
        <v>1702</v>
      </c>
      <c r="B265">
        <v>210</v>
      </c>
      <c r="C265" t="s">
        <v>1709</v>
      </c>
      <c r="D265">
        <v>10</v>
      </c>
      <c r="E265" t="s">
        <v>1704</v>
      </c>
      <c r="F265" t="s">
        <v>1705</v>
      </c>
      <c r="G265" t="s">
        <v>1707</v>
      </c>
      <c r="H265">
        <v>2001349</v>
      </c>
      <c r="I265">
        <f t="shared" si="11"/>
        <v>0</v>
      </c>
      <c r="J265" t="s">
        <v>1717</v>
      </c>
      <c r="K265">
        <v>1</v>
      </c>
      <c r="U265" s="1"/>
      <c r="V265" s="1"/>
      <c r="W265">
        <v>50</v>
      </c>
      <c r="X265">
        <v>4</v>
      </c>
      <c r="Y265">
        <v>2001341</v>
      </c>
      <c r="AB265" t="str">
        <f t="shared" si="12"/>
        <v>2001341</v>
      </c>
    </row>
    <row r="266" spans="1:28" x14ac:dyDescent="0.25">
      <c r="A266" t="s">
        <v>1702</v>
      </c>
      <c r="B266">
        <v>210</v>
      </c>
      <c r="C266" t="s">
        <v>1709</v>
      </c>
      <c r="D266">
        <v>10</v>
      </c>
      <c r="E266" t="s">
        <v>1708</v>
      </c>
      <c r="F266" t="s">
        <v>1705</v>
      </c>
      <c r="G266" t="s">
        <v>1707</v>
      </c>
      <c r="H266">
        <v>2001346</v>
      </c>
      <c r="I266">
        <f t="shared" si="11"/>
        <v>0</v>
      </c>
      <c r="J266" t="s">
        <v>1717</v>
      </c>
      <c r="K266">
        <v>3</v>
      </c>
      <c r="U266" s="1"/>
      <c r="V266" s="1"/>
      <c r="X266">
        <v>1</v>
      </c>
      <c r="Y266">
        <v>2001366</v>
      </c>
      <c r="Z266">
        <v>2538.13</v>
      </c>
      <c r="AB266" t="str">
        <f t="shared" si="12"/>
        <v>20013662538.13</v>
      </c>
    </row>
    <row r="267" spans="1:28" x14ac:dyDescent="0.25">
      <c r="A267" t="s">
        <v>1702</v>
      </c>
      <c r="B267">
        <v>210</v>
      </c>
      <c r="C267" t="s">
        <v>1709</v>
      </c>
      <c r="D267">
        <v>10</v>
      </c>
      <c r="E267" t="s">
        <v>1708</v>
      </c>
      <c r="F267" t="s">
        <v>1705</v>
      </c>
      <c r="G267" t="s">
        <v>1707</v>
      </c>
      <c r="H267">
        <v>2001349</v>
      </c>
      <c r="I267">
        <f t="shared" si="11"/>
        <v>0</v>
      </c>
      <c r="J267" t="s">
        <v>1717</v>
      </c>
      <c r="K267">
        <v>2</v>
      </c>
      <c r="U267" s="1"/>
      <c r="V267" s="1"/>
      <c r="X267">
        <v>1</v>
      </c>
      <c r="Y267">
        <v>2001368</v>
      </c>
      <c r="Z267">
        <v>3501.14</v>
      </c>
      <c r="AB267" t="str">
        <f t="shared" si="12"/>
        <v>20013683501.14</v>
      </c>
    </row>
    <row r="268" spans="1:28" x14ac:dyDescent="0.25">
      <c r="A268" t="s">
        <v>1702</v>
      </c>
      <c r="B268">
        <v>210</v>
      </c>
      <c r="C268" t="s">
        <v>1709</v>
      </c>
      <c r="D268">
        <v>10</v>
      </c>
      <c r="E268" t="s">
        <v>1708</v>
      </c>
      <c r="F268" t="s">
        <v>1705</v>
      </c>
      <c r="G268" t="s">
        <v>1707</v>
      </c>
      <c r="H268">
        <v>2001368</v>
      </c>
      <c r="I268">
        <f t="shared" si="11"/>
        <v>3501.14</v>
      </c>
      <c r="J268" t="s">
        <v>1717</v>
      </c>
      <c r="K268">
        <v>1</v>
      </c>
      <c r="U268" s="1"/>
      <c r="V268" s="1"/>
      <c r="X268">
        <v>24</v>
      </c>
      <c r="Y268">
        <v>2001369</v>
      </c>
      <c r="Z268">
        <v>3847.75</v>
      </c>
      <c r="AB268" t="str">
        <f t="shared" si="12"/>
        <v>20013693847.75</v>
      </c>
    </row>
    <row r="269" spans="1:28" x14ac:dyDescent="0.25">
      <c r="A269" t="s">
        <v>1702</v>
      </c>
      <c r="B269">
        <v>210</v>
      </c>
      <c r="C269" t="s">
        <v>1709</v>
      </c>
      <c r="D269">
        <v>10</v>
      </c>
      <c r="E269" t="s">
        <v>1711</v>
      </c>
      <c r="F269" t="s">
        <v>1705</v>
      </c>
      <c r="G269" t="s">
        <v>1715</v>
      </c>
      <c r="H269" t="s">
        <v>1392</v>
      </c>
      <c r="I269">
        <f t="shared" si="11"/>
        <v>0</v>
      </c>
      <c r="J269" t="s">
        <v>1717</v>
      </c>
      <c r="K269">
        <v>1</v>
      </c>
      <c r="U269" s="1"/>
      <c r="V269" s="1"/>
      <c r="W269">
        <v>75</v>
      </c>
      <c r="X269">
        <v>1</v>
      </c>
      <c r="Y269">
        <v>2001368</v>
      </c>
      <c r="Z269">
        <v>3501.14</v>
      </c>
      <c r="AB269" t="str">
        <f t="shared" si="12"/>
        <v>20013683501.14</v>
      </c>
    </row>
    <row r="270" spans="1:28" x14ac:dyDescent="0.25">
      <c r="A270" t="s">
        <v>1702</v>
      </c>
      <c r="B270">
        <v>210</v>
      </c>
      <c r="C270" t="s">
        <v>1709</v>
      </c>
      <c r="D270">
        <v>10</v>
      </c>
      <c r="E270" t="s">
        <v>1711</v>
      </c>
      <c r="F270" t="s">
        <v>1705</v>
      </c>
      <c r="G270" t="s">
        <v>1707</v>
      </c>
      <c r="H270">
        <v>2001346</v>
      </c>
      <c r="I270">
        <f t="shared" si="11"/>
        <v>0</v>
      </c>
      <c r="J270" t="s">
        <v>1717</v>
      </c>
      <c r="K270">
        <v>2</v>
      </c>
      <c r="U270" s="1"/>
      <c r="V270" s="1"/>
      <c r="X270">
        <v>2</v>
      </c>
      <c r="Y270">
        <v>2001369</v>
      </c>
      <c r="Z270">
        <v>3847.75</v>
      </c>
      <c r="AB270" t="str">
        <f t="shared" si="12"/>
        <v>20013693847.75</v>
      </c>
    </row>
    <row r="271" spans="1:28" x14ac:dyDescent="0.25">
      <c r="A271" t="s">
        <v>1702</v>
      </c>
      <c r="B271">
        <v>210</v>
      </c>
      <c r="C271" t="s">
        <v>1709</v>
      </c>
      <c r="D271">
        <v>15</v>
      </c>
      <c r="E271" t="s">
        <v>1710</v>
      </c>
      <c r="F271" t="s">
        <v>1705</v>
      </c>
      <c r="G271" t="s">
        <v>1707</v>
      </c>
      <c r="H271" t="s">
        <v>1392</v>
      </c>
      <c r="I271">
        <f t="shared" si="11"/>
        <v>0</v>
      </c>
      <c r="J271" t="s">
        <v>1717</v>
      </c>
      <c r="K271">
        <v>4</v>
      </c>
      <c r="U271" s="1"/>
      <c r="V271" s="1"/>
      <c r="X271">
        <v>13</v>
      </c>
      <c r="Y271">
        <v>2001370</v>
      </c>
      <c r="Z271">
        <v>4665.41</v>
      </c>
      <c r="AB271" t="str">
        <f t="shared" si="12"/>
        <v>20013704665.41</v>
      </c>
    </row>
    <row r="272" spans="1:28" x14ac:dyDescent="0.25">
      <c r="A272" t="s">
        <v>1702</v>
      </c>
      <c r="B272">
        <v>210</v>
      </c>
      <c r="C272" t="s">
        <v>1709</v>
      </c>
      <c r="D272">
        <v>15</v>
      </c>
      <c r="E272" t="s">
        <v>1710</v>
      </c>
      <c r="F272" t="s">
        <v>1705</v>
      </c>
      <c r="G272" t="s">
        <v>1707</v>
      </c>
      <c r="H272">
        <v>2001347</v>
      </c>
      <c r="I272">
        <f t="shared" si="11"/>
        <v>0</v>
      </c>
      <c r="J272" t="s">
        <v>1717</v>
      </c>
      <c r="K272">
        <v>17</v>
      </c>
      <c r="U272" s="1"/>
      <c r="V272" s="1"/>
      <c r="W272">
        <v>100</v>
      </c>
      <c r="X272">
        <v>1</v>
      </c>
      <c r="Y272">
        <v>2001370</v>
      </c>
      <c r="Z272">
        <v>4665.41</v>
      </c>
      <c r="AB272" t="str">
        <f t="shared" si="12"/>
        <v>20013704665.41</v>
      </c>
    </row>
    <row r="273" spans="1:28" x14ac:dyDescent="0.25">
      <c r="A273" t="s">
        <v>1702</v>
      </c>
      <c r="B273">
        <v>210</v>
      </c>
      <c r="C273" t="s">
        <v>1709</v>
      </c>
      <c r="D273">
        <v>15</v>
      </c>
      <c r="E273" t="s">
        <v>1710</v>
      </c>
      <c r="F273" t="s">
        <v>1705</v>
      </c>
      <c r="G273" t="s">
        <v>1707</v>
      </c>
      <c r="H273">
        <v>2001349</v>
      </c>
      <c r="I273">
        <f t="shared" si="11"/>
        <v>0</v>
      </c>
      <c r="J273" t="s">
        <v>1717</v>
      </c>
      <c r="K273">
        <v>3</v>
      </c>
      <c r="U273" s="1"/>
      <c r="V273" s="1"/>
      <c r="X273">
        <v>3</v>
      </c>
      <c r="Y273">
        <v>2001371</v>
      </c>
      <c r="Z273">
        <v>6665.64</v>
      </c>
      <c r="AB273" t="str">
        <f t="shared" si="12"/>
        <v>20013716665.64</v>
      </c>
    </row>
    <row r="274" spans="1:28" x14ac:dyDescent="0.25">
      <c r="A274" t="s">
        <v>1702</v>
      </c>
      <c r="B274">
        <v>210</v>
      </c>
      <c r="C274" t="s">
        <v>1709</v>
      </c>
      <c r="D274">
        <v>15</v>
      </c>
      <c r="E274" t="s">
        <v>1710</v>
      </c>
      <c r="F274" t="s">
        <v>1705</v>
      </c>
      <c r="G274" t="s">
        <v>1707</v>
      </c>
      <c r="H274">
        <v>2001366</v>
      </c>
      <c r="I274">
        <f t="shared" si="11"/>
        <v>2538.13</v>
      </c>
      <c r="J274" t="s">
        <v>1717</v>
      </c>
      <c r="K274">
        <v>1</v>
      </c>
      <c r="U274" s="1"/>
      <c r="V274" s="1"/>
      <c r="W274">
        <v>167</v>
      </c>
      <c r="X274">
        <v>1</v>
      </c>
      <c r="Y274" t="s">
        <v>1392</v>
      </c>
      <c r="AB274" t="str">
        <f t="shared" si="12"/>
        <v>-</v>
      </c>
    </row>
    <row r="275" spans="1:28" x14ac:dyDescent="0.25">
      <c r="A275" t="s">
        <v>1702</v>
      </c>
      <c r="B275">
        <v>210</v>
      </c>
      <c r="C275" t="s">
        <v>1709</v>
      </c>
      <c r="D275">
        <v>15</v>
      </c>
      <c r="E275" t="s">
        <v>1710</v>
      </c>
      <c r="F275" t="s">
        <v>1705</v>
      </c>
      <c r="G275" t="s">
        <v>1707</v>
      </c>
      <c r="H275">
        <v>2001367</v>
      </c>
      <c r="I275">
        <f t="shared" si="11"/>
        <v>3129.01</v>
      </c>
      <c r="J275" t="s">
        <v>1717</v>
      </c>
      <c r="K275">
        <v>1</v>
      </c>
      <c r="U275" s="1"/>
      <c r="V275" s="1" t="s">
        <v>1707</v>
      </c>
      <c r="W275">
        <v>0</v>
      </c>
      <c r="X275">
        <v>10</v>
      </c>
      <c r="Y275" t="s">
        <v>1392</v>
      </c>
      <c r="AB275" t="str">
        <f t="shared" si="12"/>
        <v>-</v>
      </c>
    </row>
    <row r="276" spans="1:28" x14ac:dyDescent="0.25">
      <c r="A276" t="s">
        <v>1702</v>
      </c>
      <c r="B276">
        <v>210</v>
      </c>
      <c r="C276" t="s">
        <v>1709</v>
      </c>
      <c r="D276">
        <v>15</v>
      </c>
      <c r="E276" t="s">
        <v>1710</v>
      </c>
      <c r="F276" t="s">
        <v>1705</v>
      </c>
      <c r="G276" t="s">
        <v>1707</v>
      </c>
      <c r="H276">
        <v>2001368</v>
      </c>
      <c r="I276">
        <f t="shared" si="11"/>
        <v>3501.14</v>
      </c>
      <c r="J276" t="s">
        <v>1717</v>
      </c>
      <c r="K276">
        <v>7</v>
      </c>
      <c r="U276" s="1"/>
      <c r="V276" s="1"/>
      <c r="W276">
        <v>1.5</v>
      </c>
      <c r="X276">
        <v>7</v>
      </c>
      <c r="Y276">
        <v>2001363</v>
      </c>
      <c r="AB276" t="str">
        <f t="shared" si="12"/>
        <v>2001363</v>
      </c>
    </row>
    <row r="277" spans="1:28" x14ac:dyDescent="0.25">
      <c r="A277" t="s">
        <v>1702</v>
      </c>
      <c r="B277">
        <v>210</v>
      </c>
      <c r="C277" t="s">
        <v>1709</v>
      </c>
      <c r="D277">
        <v>15</v>
      </c>
      <c r="E277" t="s">
        <v>1710</v>
      </c>
      <c r="F277" t="s">
        <v>1705</v>
      </c>
      <c r="G277" t="s">
        <v>1707</v>
      </c>
      <c r="H277">
        <v>2001369</v>
      </c>
      <c r="I277">
        <f t="shared" si="11"/>
        <v>3847.75</v>
      </c>
      <c r="J277" t="s">
        <v>1717</v>
      </c>
      <c r="K277">
        <v>3</v>
      </c>
      <c r="U277" s="1"/>
      <c r="V277" s="1"/>
      <c r="W277">
        <v>5</v>
      </c>
      <c r="X277">
        <v>16</v>
      </c>
      <c r="Y277">
        <v>2001364</v>
      </c>
      <c r="AB277" t="str">
        <f t="shared" si="12"/>
        <v>2001364</v>
      </c>
    </row>
    <row r="278" spans="1:28" x14ac:dyDescent="0.25">
      <c r="A278" t="s">
        <v>1702</v>
      </c>
      <c r="B278">
        <v>210</v>
      </c>
      <c r="C278" t="s">
        <v>1709</v>
      </c>
      <c r="D278">
        <v>15</v>
      </c>
      <c r="E278" t="s">
        <v>1710</v>
      </c>
      <c r="F278" t="s">
        <v>1705</v>
      </c>
      <c r="G278" t="s">
        <v>1707</v>
      </c>
      <c r="H278">
        <v>2001370</v>
      </c>
      <c r="I278">
        <f t="shared" si="11"/>
        <v>4665.41</v>
      </c>
      <c r="J278" t="s">
        <v>1717</v>
      </c>
      <c r="K278">
        <v>1</v>
      </c>
      <c r="U278" s="1"/>
      <c r="V278" s="1"/>
      <c r="X278">
        <v>3</v>
      </c>
      <c r="Y278">
        <v>2001365</v>
      </c>
      <c r="Z278">
        <v>2435.58</v>
      </c>
      <c r="AB278" t="str">
        <f t="shared" si="12"/>
        <v>20013652435.58</v>
      </c>
    </row>
    <row r="279" spans="1:28" x14ac:dyDescent="0.25">
      <c r="A279" t="s">
        <v>1702</v>
      </c>
      <c r="B279">
        <v>210</v>
      </c>
      <c r="C279" t="s">
        <v>1709</v>
      </c>
      <c r="D279">
        <v>15</v>
      </c>
      <c r="E279" t="s">
        <v>1704</v>
      </c>
      <c r="F279" t="s">
        <v>1705</v>
      </c>
      <c r="G279" t="s">
        <v>1707</v>
      </c>
      <c r="H279">
        <v>2001347</v>
      </c>
      <c r="I279">
        <f t="shared" si="11"/>
        <v>0</v>
      </c>
      <c r="J279" t="s">
        <v>1717</v>
      </c>
      <c r="K279">
        <v>5</v>
      </c>
      <c r="U279" s="1"/>
      <c r="V279" s="1"/>
      <c r="X279">
        <v>5</v>
      </c>
      <c r="Y279">
        <v>2001366</v>
      </c>
      <c r="Z279">
        <v>2538.13</v>
      </c>
      <c r="AB279" t="str">
        <f t="shared" si="12"/>
        <v>20013662538.13</v>
      </c>
    </row>
    <row r="280" spans="1:28" x14ac:dyDescent="0.25">
      <c r="A280" t="s">
        <v>1702</v>
      </c>
      <c r="B280">
        <v>210</v>
      </c>
      <c r="C280" t="s">
        <v>1709</v>
      </c>
      <c r="D280">
        <v>15</v>
      </c>
      <c r="E280" t="s">
        <v>1704</v>
      </c>
      <c r="F280" t="s">
        <v>1705</v>
      </c>
      <c r="G280" t="s">
        <v>1707</v>
      </c>
      <c r="H280">
        <v>2001348</v>
      </c>
      <c r="I280">
        <f t="shared" si="11"/>
        <v>0</v>
      </c>
      <c r="J280" t="s">
        <v>1717</v>
      </c>
      <c r="K280">
        <v>3</v>
      </c>
      <c r="U280" s="1"/>
      <c r="V280" s="1"/>
      <c r="X280">
        <v>5</v>
      </c>
      <c r="Y280">
        <v>2001367</v>
      </c>
      <c r="Z280">
        <v>3129.01</v>
      </c>
      <c r="AB280" t="str">
        <f t="shared" si="12"/>
        <v>20013673129.01</v>
      </c>
    </row>
    <row r="281" spans="1:28" x14ac:dyDescent="0.25">
      <c r="A281" t="s">
        <v>1702</v>
      </c>
      <c r="B281">
        <v>210</v>
      </c>
      <c r="C281" t="s">
        <v>1709</v>
      </c>
      <c r="D281">
        <v>15</v>
      </c>
      <c r="E281" t="s">
        <v>1704</v>
      </c>
      <c r="F281" t="s">
        <v>1705</v>
      </c>
      <c r="G281" t="s">
        <v>1707</v>
      </c>
      <c r="H281">
        <v>2001349</v>
      </c>
      <c r="I281">
        <f t="shared" si="11"/>
        <v>0</v>
      </c>
      <c r="J281" t="s">
        <v>1717</v>
      </c>
      <c r="K281">
        <v>2</v>
      </c>
      <c r="U281" s="1"/>
      <c r="V281" s="1"/>
      <c r="X281">
        <v>7</v>
      </c>
      <c r="Y281">
        <v>2001368</v>
      </c>
      <c r="Z281">
        <v>3501.14</v>
      </c>
      <c r="AB281" t="str">
        <f t="shared" si="12"/>
        <v>20013683501.14</v>
      </c>
    </row>
    <row r="282" spans="1:28" x14ac:dyDescent="0.25">
      <c r="A282" t="s">
        <v>1702</v>
      </c>
      <c r="B282">
        <v>210</v>
      </c>
      <c r="C282" t="s">
        <v>1709</v>
      </c>
      <c r="D282">
        <v>15</v>
      </c>
      <c r="E282" t="s">
        <v>1708</v>
      </c>
      <c r="F282" t="s">
        <v>1705</v>
      </c>
      <c r="G282" t="s">
        <v>1707</v>
      </c>
      <c r="H282" t="s">
        <v>1392</v>
      </c>
      <c r="I282">
        <f t="shared" si="11"/>
        <v>0</v>
      </c>
      <c r="J282" t="s">
        <v>1717</v>
      </c>
      <c r="K282">
        <v>1</v>
      </c>
      <c r="U282" s="1"/>
      <c r="V282" s="1"/>
      <c r="X282">
        <v>1</v>
      </c>
      <c r="Y282">
        <v>2001369</v>
      </c>
      <c r="Z282">
        <v>3847.75</v>
      </c>
      <c r="AB282" t="str">
        <f t="shared" si="12"/>
        <v>20013693847.75</v>
      </c>
    </row>
    <row r="283" spans="1:28" x14ac:dyDescent="0.25">
      <c r="A283" t="s">
        <v>1702</v>
      </c>
      <c r="B283">
        <v>210</v>
      </c>
      <c r="C283" t="s">
        <v>1709</v>
      </c>
      <c r="D283">
        <v>15</v>
      </c>
      <c r="E283" t="s">
        <v>1708</v>
      </c>
      <c r="F283" t="s">
        <v>1705</v>
      </c>
      <c r="G283" t="s">
        <v>1707</v>
      </c>
      <c r="H283">
        <v>2001347</v>
      </c>
      <c r="I283">
        <f t="shared" si="11"/>
        <v>0</v>
      </c>
      <c r="J283" t="s">
        <v>1717</v>
      </c>
      <c r="K283">
        <v>3</v>
      </c>
      <c r="U283" s="1"/>
      <c r="V283" s="1"/>
      <c r="X283">
        <v>25</v>
      </c>
      <c r="Y283" t="s">
        <v>1392</v>
      </c>
      <c r="AB283" t="str">
        <f t="shared" si="12"/>
        <v>-</v>
      </c>
    </row>
    <row r="284" spans="1:28" x14ac:dyDescent="0.25">
      <c r="A284" t="s">
        <v>1702</v>
      </c>
      <c r="B284">
        <v>210</v>
      </c>
      <c r="C284" t="s">
        <v>1709</v>
      </c>
      <c r="D284">
        <v>15</v>
      </c>
      <c r="E284" t="s">
        <v>1708</v>
      </c>
      <c r="F284" t="s">
        <v>1705</v>
      </c>
      <c r="G284" t="s">
        <v>1707</v>
      </c>
      <c r="H284">
        <v>2001348</v>
      </c>
      <c r="I284">
        <f t="shared" si="11"/>
        <v>0</v>
      </c>
      <c r="J284" t="s">
        <v>1717</v>
      </c>
      <c r="K284">
        <v>4</v>
      </c>
      <c r="U284" s="1"/>
      <c r="V284" s="1"/>
      <c r="W284">
        <v>10</v>
      </c>
      <c r="X284">
        <v>2</v>
      </c>
      <c r="Y284">
        <v>2001338</v>
      </c>
      <c r="AB284" t="str">
        <f t="shared" si="12"/>
        <v>2001338</v>
      </c>
    </row>
    <row r="285" spans="1:28" x14ac:dyDescent="0.25">
      <c r="A285" t="s">
        <v>1702</v>
      </c>
      <c r="B285">
        <v>210</v>
      </c>
      <c r="C285" t="s">
        <v>1709</v>
      </c>
      <c r="D285">
        <v>15</v>
      </c>
      <c r="E285" t="s">
        <v>1708</v>
      </c>
      <c r="F285" t="s">
        <v>1705</v>
      </c>
      <c r="G285" t="s">
        <v>1707</v>
      </c>
      <c r="H285">
        <v>2001349</v>
      </c>
      <c r="I285">
        <f t="shared" si="11"/>
        <v>0</v>
      </c>
      <c r="J285" t="s">
        <v>1717</v>
      </c>
      <c r="K285">
        <v>1</v>
      </c>
      <c r="U285" s="1"/>
      <c r="V285" s="1"/>
      <c r="X285">
        <v>2</v>
      </c>
      <c r="Y285">
        <v>2001339</v>
      </c>
      <c r="AB285" t="str">
        <f t="shared" si="12"/>
        <v>2001339</v>
      </c>
    </row>
    <row r="286" spans="1:28" x14ac:dyDescent="0.25">
      <c r="A286" t="s">
        <v>1702</v>
      </c>
      <c r="B286">
        <v>210</v>
      </c>
      <c r="C286" t="s">
        <v>1709</v>
      </c>
      <c r="D286">
        <v>15</v>
      </c>
      <c r="E286" t="s">
        <v>1708</v>
      </c>
      <c r="F286" t="s">
        <v>1705</v>
      </c>
      <c r="G286" t="s">
        <v>1707</v>
      </c>
      <c r="H286">
        <v>2001366</v>
      </c>
      <c r="I286">
        <f t="shared" si="11"/>
        <v>2538.13</v>
      </c>
      <c r="J286" t="s">
        <v>1717</v>
      </c>
      <c r="K286">
        <v>2</v>
      </c>
      <c r="U286" s="1"/>
      <c r="V286" s="1"/>
      <c r="X286">
        <v>3</v>
      </c>
      <c r="Y286">
        <v>2001340</v>
      </c>
      <c r="AB286" t="str">
        <f t="shared" si="12"/>
        <v>2001340</v>
      </c>
    </row>
    <row r="287" spans="1:28" x14ac:dyDescent="0.25">
      <c r="A287" t="s">
        <v>1702</v>
      </c>
      <c r="B287">
        <v>210</v>
      </c>
      <c r="C287" t="s">
        <v>1709</v>
      </c>
      <c r="D287">
        <v>15</v>
      </c>
      <c r="E287" t="s">
        <v>1708</v>
      </c>
      <c r="F287" t="s">
        <v>1705</v>
      </c>
      <c r="G287" t="s">
        <v>1707</v>
      </c>
      <c r="H287">
        <v>2001369</v>
      </c>
      <c r="I287">
        <f t="shared" si="11"/>
        <v>3847.75</v>
      </c>
      <c r="J287" t="s">
        <v>1717</v>
      </c>
      <c r="K287">
        <v>2</v>
      </c>
      <c r="U287" s="1"/>
      <c r="V287" s="1"/>
      <c r="X287">
        <v>1</v>
      </c>
      <c r="Y287">
        <v>2001346</v>
      </c>
      <c r="AB287" t="str">
        <f t="shared" si="12"/>
        <v>2001346</v>
      </c>
    </row>
    <row r="288" spans="1:28" x14ac:dyDescent="0.25">
      <c r="A288" t="s">
        <v>1702</v>
      </c>
      <c r="B288">
        <v>210</v>
      </c>
      <c r="C288" t="s">
        <v>1709</v>
      </c>
      <c r="D288">
        <v>15</v>
      </c>
      <c r="E288" t="s">
        <v>1711</v>
      </c>
      <c r="F288" t="s">
        <v>1705</v>
      </c>
      <c r="G288" t="s">
        <v>1715</v>
      </c>
      <c r="H288">
        <v>2001347</v>
      </c>
      <c r="I288">
        <f t="shared" si="11"/>
        <v>0</v>
      </c>
      <c r="J288" t="s">
        <v>1717</v>
      </c>
      <c r="K288">
        <v>3</v>
      </c>
      <c r="U288" s="1"/>
      <c r="V288" s="1"/>
      <c r="X288">
        <v>1</v>
      </c>
      <c r="Y288">
        <v>2001348</v>
      </c>
      <c r="AB288" t="str">
        <f t="shared" si="12"/>
        <v>2001348</v>
      </c>
    </row>
    <row r="289" spans="1:28" x14ac:dyDescent="0.25">
      <c r="A289" t="s">
        <v>1702</v>
      </c>
      <c r="B289">
        <v>210</v>
      </c>
      <c r="C289" t="s">
        <v>1709</v>
      </c>
      <c r="D289">
        <v>15</v>
      </c>
      <c r="E289" t="s">
        <v>1711</v>
      </c>
      <c r="F289" t="s">
        <v>1705</v>
      </c>
      <c r="G289" t="s">
        <v>1707</v>
      </c>
      <c r="H289">
        <v>2001347</v>
      </c>
      <c r="I289">
        <f t="shared" si="11"/>
        <v>0</v>
      </c>
      <c r="J289" t="s">
        <v>1717</v>
      </c>
      <c r="K289">
        <v>2</v>
      </c>
      <c r="U289" s="1"/>
      <c r="V289" s="1"/>
      <c r="X289">
        <v>1</v>
      </c>
      <c r="Y289">
        <v>2001349</v>
      </c>
      <c r="AB289" t="str">
        <f t="shared" si="12"/>
        <v>2001349</v>
      </c>
    </row>
    <row r="290" spans="1:28" x14ac:dyDescent="0.25">
      <c r="A290" t="s">
        <v>1702</v>
      </c>
      <c r="B290">
        <v>210</v>
      </c>
      <c r="C290" t="s">
        <v>1709</v>
      </c>
      <c r="D290">
        <v>15</v>
      </c>
      <c r="E290" t="s">
        <v>1711</v>
      </c>
      <c r="F290" t="s">
        <v>1705</v>
      </c>
      <c r="G290" t="s">
        <v>1707</v>
      </c>
      <c r="H290">
        <v>2001348</v>
      </c>
      <c r="I290">
        <f t="shared" si="11"/>
        <v>0</v>
      </c>
      <c r="J290" t="s">
        <v>1717</v>
      </c>
      <c r="K290">
        <v>2</v>
      </c>
      <c r="U290" s="1"/>
      <c r="V290" s="1"/>
      <c r="X290">
        <v>1</v>
      </c>
      <c r="Y290">
        <v>2001350</v>
      </c>
      <c r="AB290" t="str">
        <f t="shared" si="12"/>
        <v>2001350</v>
      </c>
    </row>
    <row r="291" spans="1:28" x14ac:dyDescent="0.25">
      <c r="A291" t="s">
        <v>1702</v>
      </c>
      <c r="B291">
        <v>210</v>
      </c>
      <c r="C291" t="s">
        <v>1709</v>
      </c>
      <c r="D291">
        <v>15</v>
      </c>
      <c r="E291" t="s">
        <v>1711</v>
      </c>
      <c r="F291" t="s">
        <v>1705</v>
      </c>
      <c r="G291" t="s">
        <v>1707</v>
      </c>
      <c r="H291">
        <v>2001366</v>
      </c>
      <c r="I291">
        <f t="shared" si="11"/>
        <v>2538.13</v>
      </c>
      <c r="J291" t="s">
        <v>1717</v>
      </c>
      <c r="K291">
        <v>2</v>
      </c>
      <c r="U291" s="1"/>
      <c r="V291" s="1"/>
      <c r="X291">
        <v>1</v>
      </c>
      <c r="Y291">
        <v>2001364</v>
      </c>
      <c r="AB291" t="str">
        <f t="shared" si="12"/>
        <v>2001364</v>
      </c>
    </row>
    <row r="292" spans="1:28" x14ac:dyDescent="0.25">
      <c r="A292" t="s">
        <v>1702</v>
      </c>
      <c r="B292">
        <v>210</v>
      </c>
      <c r="C292" t="s">
        <v>1709</v>
      </c>
      <c r="D292">
        <v>15</v>
      </c>
      <c r="E292" t="s">
        <v>1711</v>
      </c>
      <c r="F292" t="s">
        <v>1705</v>
      </c>
      <c r="G292" t="s">
        <v>1714</v>
      </c>
      <c r="H292">
        <v>2001347</v>
      </c>
      <c r="I292">
        <f t="shared" si="11"/>
        <v>0</v>
      </c>
      <c r="J292" t="s">
        <v>1717</v>
      </c>
      <c r="K292">
        <v>3</v>
      </c>
      <c r="U292" s="1"/>
      <c r="V292" s="1"/>
      <c r="X292">
        <v>4704</v>
      </c>
      <c r="Y292">
        <v>2001365</v>
      </c>
      <c r="Z292">
        <v>2435.58</v>
      </c>
      <c r="AB292" t="str">
        <f t="shared" si="12"/>
        <v>20013652435.58</v>
      </c>
    </row>
    <row r="293" spans="1:28" x14ac:dyDescent="0.25">
      <c r="A293" t="s">
        <v>1702</v>
      </c>
      <c r="B293">
        <v>210</v>
      </c>
      <c r="C293" t="s">
        <v>1709</v>
      </c>
      <c r="D293">
        <v>25</v>
      </c>
      <c r="E293" t="s">
        <v>1710</v>
      </c>
      <c r="F293" t="s">
        <v>1705</v>
      </c>
      <c r="G293" t="s">
        <v>1707</v>
      </c>
      <c r="H293" t="s">
        <v>1392</v>
      </c>
      <c r="I293">
        <f t="shared" si="11"/>
        <v>0</v>
      </c>
      <c r="J293" t="s">
        <v>1717</v>
      </c>
      <c r="K293">
        <v>23</v>
      </c>
      <c r="U293" s="1"/>
      <c r="V293" s="1"/>
      <c r="X293">
        <v>211</v>
      </c>
      <c r="Y293">
        <v>2001366</v>
      </c>
      <c r="Z293">
        <v>2538.13</v>
      </c>
      <c r="AB293" t="str">
        <f t="shared" si="12"/>
        <v>20013662538.13</v>
      </c>
    </row>
    <row r="294" spans="1:28" x14ac:dyDescent="0.25">
      <c r="A294" t="s">
        <v>1702</v>
      </c>
      <c r="B294">
        <v>210</v>
      </c>
      <c r="C294" t="s">
        <v>1709</v>
      </c>
      <c r="D294">
        <v>25</v>
      </c>
      <c r="E294" t="s">
        <v>1710</v>
      </c>
      <c r="F294" t="s">
        <v>1705</v>
      </c>
      <c r="G294" t="s">
        <v>1707</v>
      </c>
      <c r="H294">
        <v>2001347</v>
      </c>
      <c r="I294">
        <f t="shared" si="11"/>
        <v>0</v>
      </c>
      <c r="J294" t="s">
        <v>1717</v>
      </c>
      <c r="K294">
        <v>1</v>
      </c>
      <c r="U294" s="1"/>
      <c r="V294" s="1"/>
      <c r="X294">
        <v>390</v>
      </c>
      <c r="Y294">
        <v>2001367</v>
      </c>
      <c r="Z294">
        <v>3129.01</v>
      </c>
      <c r="AB294" t="str">
        <f t="shared" si="12"/>
        <v>20013673129.01</v>
      </c>
    </row>
    <row r="295" spans="1:28" x14ac:dyDescent="0.25">
      <c r="A295" t="s">
        <v>1702</v>
      </c>
      <c r="B295">
        <v>210</v>
      </c>
      <c r="C295" t="s">
        <v>1709</v>
      </c>
      <c r="D295">
        <v>25</v>
      </c>
      <c r="E295" t="s">
        <v>1710</v>
      </c>
      <c r="F295" t="s">
        <v>1705</v>
      </c>
      <c r="G295" t="s">
        <v>1707</v>
      </c>
      <c r="H295">
        <v>2001348</v>
      </c>
      <c r="I295">
        <f t="shared" si="11"/>
        <v>0</v>
      </c>
      <c r="J295" t="s">
        <v>1717</v>
      </c>
      <c r="K295">
        <v>1</v>
      </c>
      <c r="U295" s="1"/>
      <c r="V295" s="1"/>
      <c r="X295">
        <v>254</v>
      </c>
      <c r="Y295">
        <v>2001368</v>
      </c>
      <c r="Z295">
        <v>3501.14</v>
      </c>
      <c r="AB295" t="str">
        <f t="shared" si="12"/>
        <v>20013683501.14</v>
      </c>
    </row>
    <row r="296" spans="1:28" x14ac:dyDescent="0.25">
      <c r="A296" t="s">
        <v>1702</v>
      </c>
      <c r="B296">
        <v>210</v>
      </c>
      <c r="C296" t="s">
        <v>1709</v>
      </c>
      <c r="D296">
        <v>25</v>
      </c>
      <c r="E296" t="s">
        <v>1710</v>
      </c>
      <c r="F296" t="s">
        <v>1705</v>
      </c>
      <c r="G296" t="s">
        <v>1707</v>
      </c>
      <c r="H296">
        <v>2001349</v>
      </c>
      <c r="I296">
        <f t="shared" si="11"/>
        <v>0</v>
      </c>
      <c r="J296" t="s">
        <v>1717</v>
      </c>
      <c r="K296">
        <v>2</v>
      </c>
      <c r="U296" s="1"/>
      <c r="V296" s="1"/>
      <c r="X296">
        <v>133</v>
      </c>
      <c r="Y296">
        <v>2001369</v>
      </c>
      <c r="Z296">
        <v>3847.75</v>
      </c>
      <c r="AB296" t="str">
        <f t="shared" si="12"/>
        <v>20013693847.75</v>
      </c>
    </row>
    <row r="297" spans="1:28" x14ac:dyDescent="0.25">
      <c r="A297" t="s">
        <v>1702</v>
      </c>
      <c r="B297">
        <v>210</v>
      </c>
      <c r="C297" t="s">
        <v>1709</v>
      </c>
      <c r="D297">
        <v>25</v>
      </c>
      <c r="E297" t="s">
        <v>1710</v>
      </c>
      <c r="F297" t="s">
        <v>1705</v>
      </c>
      <c r="G297" t="s">
        <v>1707</v>
      </c>
      <c r="H297">
        <v>2001350</v>
      </c>
      <c r="I297">
        <f t="shared" si="11"/>
        <v>0</v>
      </c>
      <c r="J297" t="s">
        <v>1717</v>
      </c>
      <c r="K297">
        <v>1</v>
      </c>
      <c r="U297" s="1"/>
      <c r="V297" s="1"/>
      <c r="X297">
        <v>16</v>
      </c>
      <c r="Y297">
        <v>2001370</v>
      </c>
      <c r="Z297">
        <v>4665.41</v>
      </c>
      <c r="AB297" t="str">
        <f t="shared" si="12"/>
        <v>20013704665.41</v>
      </c>
    </row>
    <row r="298" spans="1:28" x14ac:dyDescent="0.25">
      <c r="A298" t="s">
        <v>1702</v>
      </c>
      <c r="B298">
        <v>210</v>
      </c>
      <c r="C298" t="s">
        <v>1709</v>
      </c>
      <c r="D298">
        <v>25</v>
      </c>
      <c r="E298" t="s">
        <v>1710</v>
      </c>
      <c r="F298" t="s">
        <v>1705</v>
      </c>
      <c r="G298" t="s">
        <v>1707</v>
      </c>
      <c r="H298">
        <v>2001365</v>
      </c>
      <c r="I298">
        <f t="shared" si="11"/>
        <v>2435.58</v>
      </c>
      <c r="J298" t="s">
        <v>1717</v>
      </c>
      <c r="K298">
        <v>3</v>
      </c>
      <c r="U298" s="1"/>
      <c r="V298" s="1"/>
      <c r="X298">
        <v>2</v>
      </c>
      <c r="Y298">
        <v>2001371</v>
      </c>
      <c r="Z298">
        <v>6665.64</v>
      </c>
      <c r="AB298" t="str">
        <f t="shared" si="12"/>
        <v>20013716665.64</v>
      </c>
    </row>
    <row r="299" spans="1:28" x14ac:dyDescent="0.25">
      <c r="A299" t="s">
        <v>1702</v>
      </c>
      <c r="B299">
        <v>210</v>
      </c>
      <c r="C299" t="s">
        <v>1709</v>
      </c>
      <c r="D299">
        <v>25</v>
      </c>
      <c r="E299" t="s">
        <v>1710</v>
      </c>
      <c r="F299" t="s">
        <v>1705</v>
      </c>
      <c r="G299" t="s">
        <v>1707</v>
      </c>
      <c r="H299">
        <v>2001370</v>
      </c>
      <c r="I299">
        <f t="shared" si="11"/>
        <v>4665.41</v>
      </c>
      <c r="J299" t="s">
        <v>1717</v>
      </c>
      <c r="K299">
        <v>1</v>
      </c>
      <c r="U299" s="1"/>
      <c r="V299" s="1"/>
      <c r="X299">
        <v>1</v>
      </c>
      <c r="Y299">
        <v>2001372</v>
      </c>
      <c r="AB299" t="str">
        <f t="shared" si="12"/>
        <v>2001372</v>
      </c>
    </row>
    <row r="300" spans="1:28" x14ac:dyDescent="0.25">
      <c r="A300" t="s">
        <v>1702</v>
      </c>
      <c r="B300">
        <v>210</v>
      </c>
      <c r="C300" t="s">
        <v>1709</v>
      </c>
      <c r="D300">
        <v>25</v>
      </c>
      <c r="E300" t="s">
        <v>1704</v>
      </c>
      <c r="F300" t="s">
        <v>1705</v>
      </c>
      <c r="G300" t="s">
        <v>1707</v>
      </c>
      <c r="H300">
        <v>2001347</v>
      </c>
      <c r="I300">
        <f t="shared" si="11"/>
        <v>0</v>
      </c>
      <c r="J300" t="s">
        <v>1717</v>
      </c>
      <c r="K300">
        <v>1</v>
      </c>
      <c r="U300" s="1"/>
      <c r="V300" s="1"/>
      <c r="X300">
        <v>84</v>
      </c>
      <c r="Y300" t="s">
        <v>1392</v>
      </c>
      <c r="AB300" t="str">
        <f t="shared" si="12"/>
        <v>-</v>
      </c>
    </row>
    <row r="301" spans="1:28" x14ac:dyDescent="0.25">
      <c r="A301" t="s">
        <v>1702</v>
      </c>
      <c r="B301">
        <v>210</v>
      </c>
      <c r="C301" t="s">
        <v>1709</v>
      </c>
      <c r="D301">
        <v>25</v>
      </c>
      <c r="E301" t="s">
        <v>1704</v>
      </c>
      <c r="F301" t="s">
        <v>1705</v>
      </c>
      <c r="G301" t="s">
        <v>1707</v>
      </c>
      <c r="H301">
        <v>2001348</v>
      </c>
      <c r="I301">
        <f t="shared" si="11"/>
        <v>0</v>
      </c>
      <c r="J301" t="s">
        <v>1717</v>
      </c>
      <c r="K301">
        <v>10</v>
      </c>
      <c r="U301" s="1"/>
      <c r="V301" s="1"/>
      <c r="W301">
        <v>15</v>
      </c>
      <c r="X301">
        <v>1</v>
      </c>
      <c r="Y301">
        <v>2001339</v>
      </c>
      <c r="AB301" t="str">
        <f t="shared" si="12"/>
        <v>2001339</v>
      </c>
    </row>
    <row r="302" spans="1:28" x14ac:dyDescent="0.25">
      <c r="A302" t="s">
        <v>1702</v>
      </c>
      <c r="B302">
        <v>210</v>
      </c>
      <c r="C302" t="s">
        <v>1709</v>
      </c>
      <c r="D302">
        <v>25</v>
      </c>
      <c r="E302" t="s">
        <v>1704</v>
      </c>
      <c r="F302" t="s">
        <v>1705</v>
      </c>
      <c r="G302" t="s">
        <v>1707</v>
      </c>
      <c r="H302">
        <v>2001349</v>
      </c>
      <c r="I302">
        <f t="shared" si="11"/>
        <v>0</v>
      </c>
      <c r="J302" t="s">
        <v>1717</v>
      </c>
      <c r="K302">
        <v>2</v>
      </c>
      <c r="U302" s="1"/>
      <c r="V302" s="1"/>
      <c r="X302">
        <v>3</v>
      </c>
      <c r="Y302">
        <v>2001340</v>
      </c>
      <c r="AB302" t="str">
        <f t="shared" si="12"/>
        <v>2001340</v>
      </c>
    </row>
    <row r="303" spans="1:28" x14ac:dyDescent="0.25">
      <c r="A303" t="s">
        <v>1702</v>
      </c>
      <c r="B303">
        <v>210</v>
      </c>
      <c r="C303" t="s">
        <v>1709</v>
      </c>
      <c r="D303">
        <v>25</v>
      </c>
      <c r="E303" t="s">
        <v>1704</v>
      </c>
      <c r="F303" t="s">
        <v>1705</v>
      </c>
      <c r="G303" t="s">
        <v>1707</v>
      </c>
      <c r="H303">
        <v>2001351</v>
      </c>
      <c r="I303">
        <f t="shared" si="11"/>
        <v>0</v>
      </c>
      <c r="J303" t="s">
        <v>1717</v>
      </c>
      <c r="K303">
        <v>1</v>
      </c>
      <c r="U303" s="1"/>
      <c r="V303" s="1"/>
      <c r="X303">
        <v>2</v>
      </c>
      <c r="Y303">
        <v>2001347</v>
      </c>
      <c r="AB303" t="str">
        <f t="shared" si="12"/>
        <v>2001347</v>
      </c>
    </row>
    <row r="304" spans="1:28" x14ac:dyDescent="0.25">
      <c r="A304" t="s">
        <v>1702</v>
      </c>
      <c r="B304">
        <v>210</v>
      </c>
      <c r="C304" t="s">
        <v>1709</v>
      </c>
      <c r="D304">
        <v>25</v>
      </c>
      <c r="E304" t="s">
        <v>1708</v>
      </c>
      <c r="F304" t="s">
        <v>1705</v>
      </c>
      <c r="G304" t="s">
        <v>1707</v>
      </c>
      <c r="H304" t="s">
        <v>1392</v>
      </c>
      <c r="I304">
        <f t="shared" si="11"/>
        <v>0</v>
      </c>
      <c r="J304" t="s">
        <v>1717</v>
      </c>
      <c r="K304">
        <v>17</v>
      </c>
      <c r="U304" s="1"/>
      <c r="V304" s="1"/>
      <c r="X304">
        <v>1</v>
      </c>
      <c r="Y304">
        <v>2001348</v>
      </c>
      <c r="AB304" t="str">
        <f t="shared" si="12"/>
        <v>2001348</v>
      </c>
    </row>
    <row r="305" spans="1:28" x14ac:dyDescent="0.25">
      <c r="A305" t="s">
        <v>1702</v>
      </c>
      <c r="B305">
        <v>210</v>
      </c>
      <c r="C305" t="s">
        <v>1709</v>
      </c>
      <c r="D305">
        <v>25</v>
      </c>
      <c r="E305" t="s">
        <v>1708</v>
      </c>
      <c r="F305" t="s">
        <v>1705</v>
      </c>
      <c r="G305" t="s">
        <v>1707</v>
      </c>
      <c r="H305">
        <v>2001347</v>
      </c>
      <c r="I305">
        <f t="shared" si="11"/>
        <v>0</v>
      </c>
      <c r="J305" t="s">
        <v>1717</v>
      </c>
      <c r="K305">
        <v>1</v>
      </c>
      <c r="U305" s="1"/>
      <c r="V305" s="1"/>
      <c r="X305">
        <v>1</v>
      </c>
      <c r="Y305">
        <v>2001349</v>
      </c>
      <c r="AB305" t="str">
        <f t="shared" si="12"/>
        <v>2001349</v>
      </c>
    </row>
    <row r="306" spans="1:28" x14ac:dyDescent="0.25">
      <c r="A306" t="s">
        <v>1702</v>
      </c>
      <c r="B306">
        <v>210</v>
      </c>
      <c r="C306" t="s">
        <v>1709</v>
      </c>
      <c r="D306">
        <v>25</v>
      </c>
      <c r="E306" t="s">
        <v>1708</v>
      </c>
      <c r="F306" t="s">
        <v>1705</v>
      </c>
      <c r="G306" t="s">
        <v>1707</v>
      </c>
      <c r="H306">
        <v>2001348</v>
      </c>
      <c r="I306">
        <f t="shared" si="11"/>
        <v>0</v>
      </c>
      <c r="J306" t="s">
        <v>1717</v>
      </c>
      <c r="K306">
        <v>11</v>
      </c>
      <c r="U306" s="1"/>
      <c r="V306" s="1"/>
      <c r="X306">
        <v>2</v>
      </c>
      <c r="Y306">
        <v>2001356</v>
      </c>
      <c r="AB306" t="str">
        <f t="shared" si="12"/>
        <v>2001356</v>
      </c>
    </row>
    <row r="307" spans="1:28" x14ac:dyDescent="0.25">
      <c r="A307" t="s">
        <v>1702</v>
      </c>
      <c r="B307">
        <v>210</v>
      </c>
      <c r="C307" t="s">
        <v>1709</v>
      </c>
      <c r="D307">
        <v>25</v>
      </c>
      <c r="E307" t="s">
        <v>1708</v>
      </c>
      <c r="F307" t="s">
        <v>1705</v>
      </c>
      <c r="G307" t="s">
        <v>1707</v>
      </c>
      <c r="H307">
        <v>2001349</v>
      </c>
      <c r="I307">
        <f t="shared" si="11"/>
        <v>0</v>
      </c>
      <c r="J307" t="s">
        <v>1717</v>
      </c>
      <c r="K307">
        <v>2</v>
      </c>
      <c r="U307" s="1"/>
      <c r="V307" s="1"/>
      <c r="X307">
        <v>5</v>
      </c>
      <c r="Y307">
        <v>2001364</v>
      </c>
      <c r="AB307" t="str">
        <f t="shared" si="12"/>
        <v>2001364</v>
      </c>
    </row>
    <row r="308" spans="1:28" x14ac:dyDescent="0.25">
      <c r="A308" t="s">
        <v>1702</v>
      </c>
      <c r="B308">
        <v>210</v>
      </c>
      <c r="C308" t="s">
        <v>1709</v>
      </c>
      <c r="D308">
        <v>25</v>
      </c>
      <c r="E308" t="s">
        <v>1708</v>
      </c>
      <c r="F308" t="s">
        <v>1705</v>
      </c>
      <c r="G308" t="s">
        <v>1707</v>
      </c>
      <c r="H308">
        <v>2001350</v>
      </c>
      <c r="I308">
        <f t="shared" si="11"/>
        <v>0</v>
      </c>
      <c r="J308" t="s">
        <v>1717</v>
      </c>
      <c r="K308">
        <v>2</v>
      </c>
      <c r="U308" s="1"/>
      <c r="V308" s="1"/>
      <c r="X308">
        <v>99</v>
      </c>
      <c r="Y308">
        <v>2001365</v>
      </c>
      <c r="Z308">
        <v>2435.58</v>
      </c>
      <c r="AB308" t="str">
        <f t="shared" si="12"/>
        <v>20013652435.58</v>
      </c>
    </row>
    <row r="309" spans="1:28" x14ac:dyDescent="0.25">
      <c r="A309" t="s">
        <v>1702</v>
      </c>
      <c r="B309">
        <v>210</v>
      </c>
      <c r="C309" t="s">
        <v>1709</v>
      </c>
      <c r="D309">
        <v>25</v>
      </c>
      <c r="E309" t="s">
        <v>1708</v>
      </c>
      <c r="F309" t="s">
        <v>1705</v>
      </c>
      <c r="G309" t="s">
        <v>1707</v>
      </c>
      <c r="H309">
        <v>2001367</v>
      </c>
      <c r="I309">
        <f t="shared" si="11"/>
        <v>3129.01</v>
      </c>
      <c r="J309" t="s">
        <v>1717</v>
      </c>
      <c r="K309">
        <v>5</v>
      </c>
      <c r="U309" s="1"/>
      <c r="V309" s="1"/>
      <c r="X309">
        <v>10518</v>
      </c>
      <c r="Y309">
        <v>2001366</v>
      </c>
      <c r="Z309">
        <v>2538.13</v>
      </c>
      <c r="AB309" t="str">
        <f t="shared" si="12"/>
        <v>20013662538.13</v>
      </c>
    </row>
    <row r="310" spans="1:28" x14ac:dyDescent="0.25">
      <c r="A310" t="s">
        <v>1702</v>
      </c>
      <c r="B310">
        <v>210</v>
      </c>
      <c r="C310" t="s">
        <v>1709</v>
      </c>
      <c r="D310">
        <v>25</v>
      </c>
      <c r="E310" t="s">
        <v>1711</v>
      </c>
      <c r="F310" t="s">
        <v>1705</v>
      </c>
      <c r="G310" t="s">
        <v>1715</v>
      </c>
      <c r="H310" t="s">
        <v>1392</v>
      </c>
      <c r="I310">
        <f t="shared" si="11"/>
        <v>0</v>
      </c>
      <c r="J310" t="s">
        <v>1717</v>
      </c>
      <c r="K310">
        <v>3</v>
      </c>
      <c r="U310" s="1"/>
      <c r="V310" s="1"/>
      <c r="X310">
        <v>499</v>
      </c>
      <c r="Y310">
        <v>2001367</v>
      </c>
      <c r="Z310">
        <v>3129.01</v>
      </c>
      <c r="AB310" t="str">
        <f t="shared" si="12"/>
        <v>20013673129.01</v>
      </c>
    </row>
    <row r="311" spans="1:28" x14ac:dyDescent="0.25">
      <c r="A311" t="s">
        <v>1702</v>
      </c>
      <c r="B311">
        <v>210</v>
      </c>
      <c r="C311" t="s">
        <v>1709</v>
      </c>
      <c r="D311">
        <v>25</v>
      </c>
      <c r="E311" t="s">
        <v>1711</v>
      </c>
      <c r="F311" t="s">
        <v>1705</v>
      </c>
      <c r="G311" t="s">
        <v>1715</v>
      </c>
      <c r="H311">
        <v>2001339</v>
      </c>
      <c r="I311">
        <f t="shared" si="11"/>
        <v>0</v>
      </c>
      <c r="J311" t="s">
        <v>1717</v>
      </c>
      <c r="K311">
        <v>1</v>
      </c>
      <c r="U311" s="1"/>
      <c r="V311" s="1"/>
      <c r="X311">
        <v>449</v>
      </c>
      <c r="Y311">
        <v>2001368</v>
      </c>
      <c r="Z311">
        <v>3501.14</v>
      </c>
      <c r="AB311" t="str">
        <f t="shared" si="12"/>
        <v>20013683501.14</v>
      </c>
    </row>
    <row r="312" spans="1:28" x14ac:dyDescent="0.25">
      <c r="A312" t="s">
        <v>1702</v>
      </c>
      <c r="B312">
        <v>210</v>
      </c>
      <c r="C312" t="s">
        <v>1709</v>
      </c>
      <c r="D312">
        <v>25</v>
      </c>
      <c r="E312" t="s">
        <v>1711</v>
      </c>
      <c r="F312" t="s">
        <v>1705</v>
      </c>
      <c r="G312" t="s">
        <v>1707</v>
      </c>
      <c r="H312">
        <v>2001346</v>
      </c>
      <c r="I312">
        <f t="shared" si="11"/>
        <v>0</v>
      </c>
      <c r="J312" t="s">
        <v>1717</v>
      </c>
      <c r="K312">
        <v>1</v>
      </c>
      <c r="U312" s="1"/>
      <c r="V312" s="1"/>
      <c r="X312">
        <v>282</v>
      </c>
      <c r="Y312">
        <v>2001369</v>
      </c>
      <c r="Z312">
        <v>3847.75</v>
      </c>
      <c r="AB312" t="str">
        <f t="shared" si="12"/>
        <v>20013693847.75</v>
      </c>
    </row>
    <row r="313" spans="1:28" x14ac:dyDescent="0.25">
      <c r="A313" t="s">
        <v>1702</v>
      </c>
      <c r="B313">
        <v>210</v>
      </c>
      <c r="C313" t="s">
        <v>1709</v>
      </c>
      <c r="D313">
        <v>25</v>
      </c>
      <c r="E313" t="s">
        <v>1711</v>
      </c>
      <c r="F313" t="s">
        <v>1705</v>
      </c>
      <c r="G313" t="s">
        <v>1707</v>
      </c>
      <c r="H313">
        <v>2001348</v>
      </c>
      <c r="I313">
        <f t="shared" si="11"/>
        <v>0</v>
      </c>
      <c r="J313" t="s">
        <v>1717</v>
      </c>
      <c r="K313">
        <v>6</v>
      </c>
      <c r="U313" s="1"/>
      <c r="V313" s="1"/>
      <c r="X313">
        <v>32</v>
      </c>
      <c r="Y313">
        <v>2001370</v>
      </c>
      <c r="Z313">
        <v>4665.41</v>
      </c>
      <c r="AB313" t="str">
        <f t="shared" si="12"/>
        <v>20013704665.41</v>
      </c>
    </row>
    <row r="314" spans="1:28" x14ac:dyDescent="0.25">
      <c r="A314" t="s">
        <v>1702</v>
      </c>
      <c r="B314">
        <v>210</v>
      </c>
      <c r="C314" t="s">
        <v>1709</v>
      </c>
      <c r="D314">
        <v>37</v>
      </c>
      <c r="E314" t="s">
        <v>1710</v>
      </c>
      <c r="F314" t="s">
        <v>1705</v>
      </c>
      <c r="G314" t="s">
        <v>1707</v>
      </c>
      <c r="H314" t="s">
        <v>1392</v>
      </c>
      <c r="I314">
        <f t="shared" si="11"/>
        <v>0</v>
      </c>
      <c r="J314" t="s">
        <v>1717</v>
      </c>
      <c r="K314">
        <v>5</v>
      </c>
      <c r="U314" s="1"/>
      <c r="V314" s="1"/>
      <c r="X314">
        <v>1</v>
      </c>
      <c r="Y314">
        <v>2001371</v>
      </c>
      <c r="Z314">
        <v>6665.64</v>
      </c>
      <c r="AB314" t="str">
        <f t="shared" si="12"/>
        <v>20013716665.64</v>
      </c>
    </row>
    <row r="315" spans="1:28" x14ac:dyDescent="0.25">
      <c r="A315" t="s">
        <v>1702</v>
      </c>
      <c r="B315">
        <v>210</v>
      </c>
      <c r="C315" t="s">
        <v>1709</v>
      </c>
      <c r="D315">
        <v>37</v>
      </c>
      <c r="E315" t="s">
        <v>1710</v>
      </c>
      <c r="F315" t="s">
        <v>1705</v>
      </c>
      <c r="G315" t="s">
        <v>1707</v>
      </c>
      <c r="H315">
        <v>2001347</v>
      </c>
      <c r="I315">
        <f t="shared" si="11"/>
        <v>0</v>
      </c>
      <c r="J315" t="s">
        <v>1717</v>
      </c>
      <c r="K315">
        <v>2</v>
      </c>
      <c r="U315" s="1"/>
      <c r="V315" s="1"/>
      <c r="X315">
        <v>1</v>
      </c>
      <c r="Y315">
        <v>2001376</v>
      </c>
      <c r="AB315" t="str">
        <f t="shared" si="12"/>
        <v>2001376</v>
      </c>
    </row>
    <row r="316" spans="1:28" x14ac:dyDescent="0.25">
      <c r="A316" t="s">
        <v>1702</v>
      </c>
      <c r="B316">
        <v>210</v>
      </c>
      <c r="C316" t="s">
        <v>1709</v>
      </c>
      <c r="D316">
        <v>37</v>
      </c>
      <c r="E316" t="s">
        <v>1710</v>
      </c>
      <c r="F316" t="s">
        <v>1705</v>
      </c>
      <c r="G316" t="s">
        <v>1707</v>
      </c>
      <c r="H316">
        <v>2001349</v>
      </c>
      <c r="I316">
        <f t="shared" si="11"/>
        <v>0</v>
      </c>
      <c r="J316" t="s">
        <v>1717</v>
      </c>
      <c r="K316">
        <v>9</v>
      </c>
      <c r="U316" s="1"/>
      <c r="V316" s="1"/>
      <c r="X316">
        <v>1</v>
      </c>
      <c r="Y316">
        <v>2001379</v>
      </c>
      <c r="Z316">
        <v>8316.74</v>
      </c>
      <c r="AB316" t="str">
        <f t="shared" si="12"/>
        <v>20013798316.74</v>
      </c>
    </row>
    <row r="317" spans="1:28" x14ac:dyDescent="0.25">
      <c r="A317" t="s">
        <v>1702</v>
      </c>
      <c r="B317">
        <v>210</v>
      </c>
      <c r="C317" t="s">
        <v>1709</v>
      </c>
      <c r="D317">
        <v>37</v>
      </c>
      <c r="E317" t="s">
        <v>1710</v>
      </c>
      <c r="F317" t="s">
        <v>1705</v>
      </c>
      <c r="G317" t="s">
        <v>1707</v>
      </c>
      <c r="H317">
        <v>2001351</v>
      </c>
      <c r="I317">
        <f t="shared" si="11"/>
        <v>0</v>
      </c>
      <c r="J317" t="s">
        <v>1717</v>
      </c>
      <c r="K317">
        <v>1</v>
      </c>
      <c r="U317" s="1"/>
      <c r="V317" s="1"/>
      <c r="X317">
        <v>188</v>
      </c>
      <c r="Y317" t="s">
        <v>1392</v>
      </c>
      <c r="AB317" t="str">
        <f t="shared" si="12"/>
        <v>-</v>
      </c>
    </row>
    <row r="318" spans="1:28" x14ac:dyDescent="0.25">
      <c r="A318" t="s">
        <v>1702</v>
      </c>
      <c r="B318">
        <v>210</v>
      </c>
      <c r="C318" t="s">
        <v>1709</v>
      </c>
      <c r="D318">
        <v>37</v>
      </c>
      <c r="E318" t="s">
        <v>1710</v>
      </c>
      <c r="F318" t="s">
        <v>1705</v>
      </c>
      <c r="G318" t="s">
        <v>1707</v>
      </c>
      <c r="H318">
        <v>2001365</v>
      </c>
      <c r="I318">
        <f t="shared" si="11"/>
        <v>2435.58</v>
      </c>
      <c r="J318" t="s">
        <v>1717</v>
      </c>
      <c r="K318">
        <v>5</v>
      </c>
      <c r="U318" s="1"/>
      <c r="V318" s="1"/>
      <c r="X318">
        <v>2</v>
      </c>
      <c r="Y318" t="s">
        <v>1412</v>
      </c>
      <c r="AB318" t="str">
        <f t="shared" si="12"/>
        <v>(blank)</v>
      </c>
    </row>
    <row r="319" spans="1:28" x14ac:dyDescent="0.25">
      <c r="A319" t="s">
        <v>1702</v>
      </c>
      <c r="B319">
        <v>210</v>
      </c>
      <c r="C319" t="s">
        <v>1709</v>
      </c>
      <c r="D319">
        <v>37</v>
      </c>
      <c r="E319" t="s">
        <v>1710</v>
      </c>
      <c r="F319" t="s">
        <v>1705</v>
      </c>
      <c r="G319" t="s">
        <v>1707</v>
      </c>
      <c r="H319">
        <v>2001366</v>
      </c>
      <c r="I319">
        <f t="shared" si="11"/>
        <v>2538.13</v>
      </c>
      <c r="J319" t="s">
        <v>1717</v>
      </c>
      <c r="K319">
        <v>1</v>
      </c>
      <c r="U319" s="1"/>
      <c r="V319" s="1"/>
      <c r="W319">
        <v>25</v>
      </c>
      <c r="X319">
        <v>2</v>
      </c>
      <c r="Y319">
        <v>2001338</v>
      </c>
      <c r="AB319" t="str">
        <f t="shared" si="12"/>
        <v>2001338</v>
      </c>
    </row>
    <row r="320" spans="1:28" x14ac:dyDescent="0.25">
      <c r="A320" t="s">
        <v>1702</v>
      </c>
      <c r="B320">
        <v>210</v>
      </c>
      <c r="C320" t="s">
        <v>1709</v>
      </c>
      <c r="D320">
        <v>37</v>
      </c>
      <c r="E320" t="s">
        <v>1710</v>
      </c>
      <c r="F320" t="s">
        <v>1705</v>
      </c>
      <c r="G320" t="s">
        <v>1707</v>
      </c>
      <c r="H320">
        <v>2001367</v>
      </c>
      <c r="I320">
        <f t="shared" si="11"/>
        <v>3129.01</v>
      </c>
      <c r="J320" t="s">
        <v>1717</v>
      </c>
      <c r="K320">
        <v>3</v>
      </c>
      <c r="U320" s="1"/>
      <c r="V320" s="1"/>
      <c r="X320">
        <v>1</v>
      </c>
      <c r="Y320">
        <v>2001339</v>
      </c>
      <c r="AB320" t="str">
        <f t="shared" si="12"/>
        <v>2001339</v>
      </c>
    </row>
    <row r="321" spans="1:28" x14ac:dyDescent="0.25">
      <c r="A321" t="s">
        <v>1702</v>
      </c>
      <c r="B321">
        <v>210</v>
      </c>
      <c r="C321" t="s">
        <v>1709</v>
      </c>
      <c r="D321">
        <v>37</v>
      </c>
      <c r="E321" t="s">
        <v>1710</v>
      </c>
      <c r="F321" t="s">
        <v>1705</v>
      </c>
      <c r="G321" t="s">
        <v>1707</v>
      </c>
      <c r="H321">
        <v>2001368</v>
      </c>
      <c r="I321">
        <f t="shared" si="11"/>
        <v>3501.14</v>
      </c>
      <c r="J321" t="s">
        <v>1717</v>
      </c>
      <c r="K321">
        <v>2</v>
      </c>
      <c r="U321" s="1"/>
      <c r="V321" s="1"/>
      <c r="X321">
        <v>1</v>
      </c>
      <c r="Y321">
        <v>2001341</v>
      </c>
      <c r="AB321" t="str">
        <f t="shared" si="12"/>
        <v>2001341</v>
      </c>
    </row>
    <row r="322" spans="1:28" x14ac:dyDescent="0.25">
      <c r="A322" t="s">
        <v>1702</v>
      </c>
      <c r="B322">
        <v>210</v>
      </c>
      <c r="C322" t="s">
        <v>1709</v>
      </c>
      <c r="D322">
        <v>37</v>
      </c>
      <c r="E322" t="s">
        <v>1710</v>
      </c>
      <c r="F322" t="s">
        <v>1705</v>
      </c>
      <c r="G322" t="s">
        <v>1707</v>
      </c>
      <c r="H322">
        <v>2001369</v>
      </c>
      <c r="I322">
        <f t="shared" si="11"/>
        <v>3847.75</v>
      </c>
      <c r="J322" t="s">
        <v>1717</v>
      </c>
      <c r="K322">
        <v>1</v>
      </c>
      <c r="U322" s="1"/>
      <c r="V322" s="1"/>
      <c r="X322">
        <v>2</v>
      </c>
      <c r="Y322">
        <v>2001347</v>
      </c>
      <c r="AB322" t="str">
        <f t="shared" si="12"/>
        <v>2001347</v>
      </c>
    </row>
    <row r="323" spans="1:28" x14ac:dyDescent="0.25">
      <c r="A323" t="s">
        <v>1702</v>
      </c>
      <c r="B323">
        <v>210</v>
      </c>
      <c r="C323" t="s">
        <v>1709</v>
      </c>
      <c r="D323">
        <v>37</v>
      </c>
      <c r="E323" t="s">
        <v>1710</v>
      </c>
      <c r="F323" t="s">
        <v>1705</v>
      </c>
      <c r="G323" t="s">
        <v>1707</v>
      </c>
      <c r="H323">
        <v>2001372</v>
      </c>
      <c r="I323">
        <f t="shared" ref="I323:I386" si="13">+_xlfn.XLOOKUP(H323,AG:AG,AH:AH,0)</f>
        <v>0</v>
      </c>
      <c r="J323" t="s">
        <v>1717</v>
      </c>
      <c r="K323">
        <v>1</v>
      </c>
      <c r="U323" s="1"/>
      <c r="V323" s="1"/>
      <c r="X323">
        <v>3</v>
      </c>
      <c r="Y323">
        <v>2001348</v>
      </c>
      <c r="AB323" t="str">
        <f t="shared" ref="AB323:AB386" si="14">+Y323&amp;Z323</f>
        <v>2001348</v>
      </c>
    </row>
    <row r="324" spans="1:28" x14ac:dyDescent="0.25">
      <c r="A324" t="s">
        <v>1702</v>
      </c>
      <c r="B324">
        <v>210</v>
      </c>
      <c r="C324" t="s">
        <v>1709</v>
      </c>
      <c r="D324">
        <v>37</v>
      </c>
      <c r="E324" t="s">
        <v>1704</v>
      </c>
      <c r="F324" t="s">
        <v>1705</v>
      </c>
      <c r="G324" t="s">
        <v>1707</v>
      </c>
      <c r="H324">
        <v>2001348</v>
      </c>
      <c r="I324">
        <f t="shared" si="13"/>
        <v>0</v>
      </c>
      <c r="J324" t="s">
        <v>1717</v>
      </c>
      <c r="K324">
        <v>1</v>
      </c>
      <c r="U324" s="1"/>
      <c r="V324" s="1"/>
      <c r="X324">
        <v>2</v>
      </c>
      <c r="Y324">
        <v>2001349</v>
      </c>
      <c r="AB324" t="str">
        <f t="shared" si="14"/>
        <v>2001349</v>
      </c>
    </row>
    <row r="325" spans="1:28" x14ac:dyDescent="0.25">
      <c r="A325" t="s">
        <v>1702</v>
      </c>
      <c r="B325">
        <v>210</v>
      </c>
      <c r="C325" t="s">
        <v>1709</v>
      </c>
      <c r="D325">
        <v>37</v>
      </c>
      <c r="E325" t="s">
        <v>1704</v>
      </c>
      <c r="F325" t="s">
        <v>1705</v>
      </c>
      <c r="G325" t="s">
        <v>1707</v>
      </c>
      <c r="H325">
        <v>2001349</v>
      </c>
      <c r="I325">
        <f t="shared" si="13"/>
        <v>0</v>
      </c>
      <c r="J325" t="s">
        <v>1717</v>
      </c>
      <c r="K325">
        <v>1</v>
      </c>
      <c r="U325" s="1"/>
      <c r="V325" s="1"/>
      <c r="X325">
        <v>3</v>
      </c>
      <c r="Y325">
        <v>2001350</v>
      </c>
      <c r="AB325" t="str">
        <f t="shared" si="14"/>
        <v>2001350</v>
      </c>
    </row>
    <row r="326" spans="1:28" x14ac:dyDescent="0.25">
      <c r="A326" t="s">
        <v>1702</v>
      </c>
      <c r="B326">
        <v>210</v>
      </c>
      <c r="C326" t="s">
        <v>1709</v>
      </c>
      <c r="D326">
        <v>37</v>
      </c>
      <c r="E326" t="s">
        <v>1708</v>
      </c>
      <c r="F326" t="s">
        <v>1705</v>
      </c>
      <c r="G326" t="s">
        <v>1707</v>
      </c>
      <c r="H326" t="s">
        <v>1392</v>
      </c>
      <c r="I326">
        <f t="shared" si="13"/>
        <v>0</v>
      </c>
      <c r="J326" t="s">
        <v>1717</v>
      </c>
      <c r="K326">
        <v>1</v>
      </c>
      <c r="U326" s="1"/>
      <c r="V326" s="1"/>
      <c r="X326">
        <v>6</v>
      </c>
      <c r="Y326">
        <v>2001364</v>
      </c>
      <c r="AB326" t="str">
        <f t="shared" si="14"/>
        <v>2001364</v>
      </c>
    </row>
    <row r="327" spans="1:28" x14ac:dyDescent="0.25">
      <c r="A327" t="s">
        <v>1702</v>
      </c>
      <c r="B327">
        <v>210</v>
      </c>
      <c r="C327" t="s">
        <v>1709</v>
      </c>
      <c r="D327">
        <v>37</v>
      </c>
      <c r="E327" t="s">
        <v>1708</v>
      </c>
      <c r="F327" t="s">
        <v>1705</v>
      </c>
      <c r="G327" t="s">
        <v>1707</v>
      </c>
      <c r="H327">
        <v>2001348</v>
      </c>
      <c r="I327">
        <f t="shared" si="13"/>
        <v>0</v>
      </c>
      <c r="J327" t="s">
        <v>1717</v>
      </c>
      <c r="K327">
        <v>4</v>
      </c>
      <c r="U327" s="1"/>
      <c r="V327" s="1"/>
      <c r="X327">
        <v>181</v>
      </c>
      <c r="Y327">
        <v>2001365</v>
      </c>
      <c r="Z327">
        <v>2435.58</v>
      </c>
      <c r="AB327" t="str">
        <f t="shared" si="14"/>
        <v>20013652435.58</v>
      </c>
    </row>
    <row r="328" spans="1:28" x14ac:dyDescent="0.25">
      <c r="A328" t="s">
        <v>1702</v>
      </c>
      <c r="B328">
        <v>210</v>
      </c>
      <c r="C328" t="s">
        <v>1709</v>
      </c>
      <c r="D328">
        <v>37</v>
      </c>
      <c r="E328" t="s">
        <v>1708</v>
      </c>
      <c r="F328" t="s">
        <v>1705</v>
      </c>
      <c r="G328" t="s">
        <v>1707</v>
      </c>
      <c r="H328">
        <v>2001349</v>
      </c>
      <c r="I328">
        <f t="shared" si="13"/>
        <v>0</v>
      </c>
      <c r="J328" t="s">
        <v>1717</v>
      </c>
      <c r="K328">
        <v>19</v>
      </c>
      <c r="U328" s="1"/>
      <c r="V328" s="1"/>
      <c r="X328">
        <v>270</v>
      </c>
      <c r="Y328">
        <v>2001366</v>
      </c>
      <c r="Z328">
        <v>2538.13</v>
      </c>
      <c r="AB328" t="str">
        <f t="shared" si="14"/>
        <v>20013662538.13</v>
      </c>
    </row>
    <row r="329" spans="1:28" x14ac:dyDescent="0.25">
      <c r="A329" t="s">
        <v>1702</v>
      </c>
      <c r="B329">
        <v>210</v>
      </c>
      <c r="C329" t="s">
        <v>1709</v>
      </c>
      <c r="D329">
        <v>37</v>
      </c>
      <c r="E329" t="s">
        <v>1708</v>
      </c>
      <c r="F329" t="s">
        <v>1705</v>
      </c>
      <c r="G329" t="s">
        <v>1707</v>
      </c>
      <c r="H329">
        <v>2001366</v>
      </c>
      <c r="I329">
        <f t="shared" si="13"/>
        <v>2538.13</v>
      </c>
      <c r="J329" t="s">
        <v>1717</v>
      </c>
      <c r="K329">
        <v>2</v>
      </c>
      <c r="U329" s="1"/>
      <c r="V329" s="1"/>
      <c r="X329">
        <v>25494</v>
      </c>
      <c r="Y329">
        <v>2001367</v>
      </c>
      <c r="Z329">
        <v>3129.01</v>
      </c>
      <c r="AB329" t="str">
        <f t="shared" si="14"/>
        <v>20013673129.01</v>
      </c>
    </row>
    <row r="330" spans="1:28" x14ac:dyDescent="0.25">
      <c r="A330" t="s">
        <v>1702</v>
      </c>
      <c r="B330">
        <v>210</v>
      </c>
      <c r="C330" t="s">
        <v>1709</v>
      </c>
      <c r="D330">
        <v>37</v>
      </c>
      <c r="E330" t="s">
        <v>1708</v>
      </c>
      <c r="F330" t="s">
        <v>1705</v>
      </c>
      <c r="G330" t="s">
        <v>1707</v>
      </c>
      <c r="H330">
        <v>2001367</v>
      </c>
      <c r="I330">
        <f t="shared" si="13"/>
        <v>3129.01</v>
      </c>
      <c r="J330" t="s">
        <v>1717</v>
      </c>
      <c r="K330">
        <v>1</v>
      </c>
      <c r="U330" s="1"/>
      <c r="V330" s="1"/>
      <c r="X330">
        <v>739</v>
      </c>
      <c r="Y330">
        <v>2001368</v>
      </c>
      <c r="Z330">
        <v>3501.14</v>
      </c>
      <c r="AB330" t="str">
        <f t="shared" si="14"/>
        <v>20013683501.14</v>
      </c>
    </row>
    <row r="331" spans="1:28" x14ac:dyDescent="0.25">
      <c r="A331" t="s">
        <v>1702</v>
      </c>
      <c r="B331">
        <v>210</v>
      </c>
      <c r="C331" t="s">
        <v>1709</v>
      </c>
      <c r="D331">
        <v>37</v>
      </c>
      <c r="E331" t="s">
        <v>1708</v>
      </c>
      <c r="F331" t="s">
        <v>1705</v>
      </c>
      <c r="G331" t="s">
        <v>1707</v>
      </c>
      <c r="H331">
        <v>2001368</v>
      </c>
      <c r="I331">
        <f t="shared" si="13"/>
        <v>3501.14</v>
      </c>
      <c r="J331" t="s">
        <v>1717</v>
      </c>
      <c r="K331">
        <v>2</v>
      </c>
      <c r="U331" s="1"/>
      <c r="V331" s="1"/>
      <c r="X331">
        <v>585</v>
      </c>
      <c r="Y331">
        <v>2001369</v>
      </c>
      <c r="Z331">
        <v>3847.75</v>
      </c>
      <c r="AB331" t="str">
        <f t="shared" si="14"/>
        <v>20013693847.75</v>
      </c>
    </row>
    <row r="332" spans="1:28" x14ac:dyDescent="0.25">
      <c r="A332" t="s">
        <v>1702</v>
      </c>
      <c r="B332">
        <v>210</v>
      </c>
      <c r="C332" t="s">
        <v>1709</v>
      </c>
      <c r="D332">
        <v>37</v>
      </c>
      <c r="E332" t="s">
        <v>1708</v>
      </c>
      <c r="F332" t="s">
        <v>1705</v>
      </c>
      <c r="G332" t="s">
        <v>1721</v>
      </c>
      <c r="H332">
        <v>2001349</v>
      </c>
      <c r="I332">
        <f t="shared" si="13"/>
        <v>0</v>
      </c>
      <c r="J332" t="s">
        <v>1717</v>
      </c>
      <c r="K332">
        <v>1</v>
      </c>
      <c r="U332" s="1"/>
      <c r="V332" s="1"/>
      <c r="X332">
        <v>134</v>
      </c>
      <c r="Y332">
        <v>2001370</v>
      </c>
      <c r="Z332">
        <v>4665.41</v>
      </c>
      <c r="AB332" t="str">
        <f t="shared" si="14"/>
        <v>20013704665.41</v>
      </c>
    </row>
    <row r="333" spans="1:28" x14ac:dyDescent="0.25">
      <c r="A333" t="s">
        <v>1702</v>
      </c>
      <c r="B333">
        <v>210</v>
      </c>
      <c r="C333" t="s">
        <v>1709</v>
      </c>
      <c r="D333">
        <v>37</v>
      </c>
      <c r="E333" t="s">
        <v>1711</v>
      </c>
      <c r="F333" t="s">
        <v>1705</v>
      </c>
      <c r="G333" t="s">
        <v>1715</v>
      </c>
      <c r="H333">
        <v>2001349</v>
      </c>
      <c r="I333">
        <f t="shared" si="13"/>
        <v>0</v>
      </c>
      <c r="J333" t="s">
        <v>1717</v>
      </c>
      <c r="K333">
        <v>3</v>
      </c>
      <c r="U333" s="1"/>
      <c r="V333" s="1"/>
      <c r="X333">
        <v>34</v>
      </c>
      <c r="Y333">
        <v>2001371</v>
      </c>
      <c r="Z333">
        <v>6665.64</v>
      </c>
      <c r="AB333" t="str">
        <f t="shared" si="14"/>
        <v>20013716665.64</v>
      </c>
    </row>
    <row r="334" spans="1:28" x14ac:dyDescent="0.25">
      <c r="A334" t="s">
        <v>1702</v>
      </c>
      <c r="B334">
        <v>210</v>
      </c>
      <c r="C334" t="s">
        <v>1709</v>
      </c>
      <c r="D334">
        <v>37</v>
      </c>
      <c r="E334" t="s">
        <v>1711</v>
      </c>
      <c r="F334" t="s">
        <v>1705</v>
      </c>
      <c r="G334" t="s">
        <v>1707</v>
      </c>
      <c r="H334">
        <v>2001340</v>
      </c>
      <c r="I334">
        <f t="shared" si="13"/>
        <v>0</v>
      </c>
      <c r="J334" t="s">
        <v>1717</v>
      </c>
      <c r="K334">
        <v>1</v>
      </c>
      <c r="U334" s="1"/>
      <c r="V334" s="1"/>
      <c r="X334">
        <v>1</v>
      </c>
      <c r="Y334">
        <v>2001372</v>
      </c>
      <c r="AB334" t="str">
        <f t="shared" si="14"/>
        <v>2001372</v>
      </c>
    </row>
    <row r="335" spans="1:28" x14ac:dyDescent="0.25">
      <c r="A335" t="s">
        <v>1702</v>
      </c>
      <c r="B335">
        <v>210</v>
      </c>
      <c r="C335" t="s">
        <v>1709</v>
      </c>
      <c r="D335">
        <v>37</v>
      </c>
      <c r="E335" t="s">
        <v>1711</v>
      </c>
      <c r="F335" t="s">
        <v>1705</v>
      </c>
      <c r="G335" t="s">
        <v>1707</v>
      </c>
      <c r="H335">
        <v>2001349</v>
      </c>
      <c r="I335">
        <f t="shared" si="13"/>
        <v>0</v>
      </c>
      <c r="J335" t="s">
        <v>1717</v>
      </c>
      <c r="K335">
        <v>3</v>
      </c>
      <c r="U335" s="1"/>
      <c r="V335" s="1"/>
      <c r="X335">
        <v>3</v>
      </c>
      <c r="Y335">
        <v>2001375</v>
      </c>
      <c r="AB335" t="str">
        <f t="shared" si="14"/>
        <v>2001375</v>
      </c>
    </row>
    <row r="336" spans="1:28" x14ac:dyDescent="0.25">
      <c r="A336" t="s">
        <v>1702</v>
      </c>
      <c r="B336">
        <v>210</v>
      </c>
      <c r="C336" t="s">
        <v>1709</v>
      </c>
      <c r="D336">
        <v>37</v>
      </c>
      <c r="E336" t="s">
        <v>1711</v>
      </c>
      <c r="F336" t="s">
        <v>1705</v>
      </c>
      <c r="G336" t="s">
        <v>1707</v>
      </c>
      <c r="H336">
        <v>2001368</v>
      </c>
      <c r="I336">
        <f t="shared" si="13"/>
        <v>3501.14</v>
      </c>
      <c r="J336" t="s">
        <v>1717</v>
      </c>
      <c r="K336">
        <v>1</v>
      </c>
      <c r="U336" s="1"/>
      <c r="V336" s="1"/>
      <c r="X336">
        <v>1</v>
      </c>
      <c r="Y336">
        <v>2001425</v>
      </c>
      <c r="AB336" t="str">
        <f t="shared" si="14"/>
        <v>2001425</v>
      </c>
    </row>
    <row r="337" spans="1:28" x14ac:dyDescent="0.25">
      <c r="A337" t="s">
        <v>1702</v>
      </c>
      <c r="B337">
        <v>210</v>
      </c>
      <c r="C337" t="s">
        <v>1709</v>
      </c>
      <c r="D337">
        <v>37.5</v>
      </c>
      <c r="E337" t="s">
        <v>1710</v>
      </c>
      <c r="F337" t="s">
        <v>1705</v>
      </c>
      <c r="G337" t="s">
        <v>1707</v>
      </c>
      <c r="H337">
        <v>2001347</v>
      </c>
      <c r="I337">
        <f t="shared" si="13"/>
        <v>0</v>
      </c>
      <c r="J337" t="s">
        <v>1717</v>
      </c>
      <c r="K337">
        <v>1</v>
      </c>
      <c r="U337" s="1"/>
      <c r="V337" s="1"/>
      <c r="X337">
        <v>2</v>
      </c>
      <c r="Y337">
        <v>2001486</v>
      </c>
      <c r="AB337" t="str">
        <f t="shared" si="14"/>
        <v>2001486</v>
      </c>
    </row>
    <row r="338" spans="1:28" x14ac:dyDescent="0.25">
      <c r="A338" t="s">
        <v>1702</v>
      </c>
      <c r="B338">
        <v>210</v>
      </c>
      <c r="C338" t="s">
        <v>1709</v>
      </c>
      <c r="D338">
        <v>37.5</v>
      </c>
      <c r="E338" t="s">
        <v>1710</v>
      </c>
      <c r="F338" t="s">
        <v>1705</v>
      </c>
      <c r="G338" t="s">
        <v>1707</v>
      </c>
      <c r="H338">
        <v>2001349</v>
      </c>
      <c r="I338">
        <f t="shared" si="13"/>
        <v>0</v>
      </c>
      <c r="J338" t="s">
        <v>1717</v>
      </c>
      <c r="K338">
        <v>4</v>
      </c>
      <c r="U338" s="1"/>
      <c r="V338" s="1"/>
      <c r="X338">
        <v>1</v>
      </c>
      <c r="Y338">
        <v>2001487</v>
      </c>
      <c r="AB338" t="str">
        <f t="shared" si="14"/>
        <v>2001487</v>
      </c>
    </row>
    <row r="339" spans="1:28" x14ac:dyDescent="0.25">
      <c r="A339" t="s">
        <v>1702</v>
      </c>
      <c r="B339">
        <v>210</v>
      </c>
      <c r="C339" t="s">
        <v>1709</v>
      </c>
      <c r="D339">
        <v>37.5</v>
      </c>
      <c r="E339" t="s">
        <v>1704</v>
      </c>
      <c r="F339" t="s">
        <v>1705</v>
      </c>
      <c r="G339" t="s">
        <v>1707</v>
      </c>
      <c r="H339">
        <v>2001348</v>
      </c>
      <c r="I339">
        <f t="shared" si="13"/>
        <v>0</v>
      </c>
      <c r="J339" t="s">
        <v>1717</v>
      </c>
      <c r="K339">
        <v>2</v>
      </c>
      <c r="U339" s="1"/>
      <c r="V339" s="1"/>
      <c r="X339">
        <v>355</v>
      </c>
      <c r="Y339" t="s">
        <v>1392</v>
      </c>
      <c r="AB339" t="str">
        <f t="shared" si="14"/>
        <v>-</v>
      </c>
    </row>
    <row r="340" spans="1:28" x14ac:dyDescent="0.25">
      <c r="A340" t="s">
        <v>1702</v>
      </c>
      <c r="B340">
        <v>210</v>
      </c>
      <c r="C340" t="s">
        <v>1709</v>
      </c>
      <c r="D340">
        <v>37.5</v>
      </c>
      <c r="E340" t="s">
        <v>1704</v>
      </c>
      <c r="F340" t="s">
        <v>1705</v>
      </c>
      <c r="G340" t="s">
        <v>1707</v>
      </c>
      <c r="H340">
        <v>2001349</v>
      </c>
      <c r="I340">
        <f t="shared" si="13"/>
        <v>0</v>
      </c>
      <c r="J340" t="s">
        <v>1717</v>
      </c>
      <c r="K340">
        <v>6</v>
      </c>
      <c r="U340" s="1"/>
      <c r="V340" s="1"/>
      <c r="W340">
        <v>37</v>
      </c>
      <c r="X340">
        <v>2</v>
      </c>
      <c r="Y340">
        <v>2001338</v>
      </c>
      <c r="AB340" t="str">
        <f t="shared" si="14"/>
        <v>2001338</v>
      </c>
    </row>
    <row r="341" spans="1:28" x14ac:dyDescent="0.25">
      <c r="A341" t="s">
        <v>1702</v>
      </c>
      <c r="B341">
        <v>210</v>
      </c>
      <c r="C341" t="s">
        <v>1709</v>
      </c>
      <c r="D341">
        <v>37.5</v>
      </c>
      <c r="E341" t="s">
        <v>1708</v>
      </c>
      <c r="F341" t="s">
        <v>1705</v>
      </c>
      <c r="G341" t="s">
        <v>1707</v>
      </c>
      <c r="H341">
        <v>2001349</v>
      </c>
      <c r="I341">
        <f t="shared" si="13"/>
        <v>0</v>
      </c>
      <c r="J341" t="s">
        <v>1717</v>
      </c>
      <c r="K341">
        <v>8</v>
      </c>
      <c r="U341" s="1"/>
      <c r="V341" s="1"/>
      <c r="X341">
        <v>2</v>
      </c>
      <c r="Y341">
        <v>2001339</v>
      </c>
      <c r="AB341" t="str">
        <f t="shared" si="14"/>
        <v>2001339</v>
      </c>
    </row>
    <row r="342" spans="1:28" x14ac:dyDescent="0.25">
      <c r="A342" t="s">
        <v>1702</v>
      </c>
      <c r="B342">
        <v>210</v>
      </c>
      <c r="C342" t="s">
        <v>1709</v>
      </c>
      <c r="D342">
        <v>37.5</v>
      </c>
      <c r="E342" t="s">
        <v>1708</v>
      </c>
      <c r="F342" t="s">
        <v>1705</v>
      </c>
      <c r="G342" t="s">
        <v>1707</v>
      </c>
      <c r="H342">
        <v>2001350</v>
      </c>
      <c r="I342">
        <f t="shared" si="13"/>
        <v>0</v>
      </c>
      <c r="J342" t="s">
        <v>1717</v>
      </c>
      <c r="K342">
        <v>2</v>
      </c>
      <c r="U342" s="1"/>
      <c r="V342" s="1"/>
      <c r="X342">
        <v>1</v>
      </c>
      <c r="Y342">
        <v>2001340</v>
      </c>
      <c r="AB342" t="str">
        <f t="shared" si="14"/>
        <v>2001340</v>
      </c>
    </row>
    <row r="343" spans="1:28" x14ac:dyDescent="0.25">
      <c r="A343" t="s">
        <v>1702</v>
      </c>
      <c r="B343">
        <v>210</v>
      </c>
      <c r="C343" t="s">
        <v>1709</v>
      </c>
      <c r="D343">
        <v>37.5</v>
      </c>
      <c r="E343" t="s">
        <v>1708</v>
      </c>
      <c r="F343" t="s">
        <v>1705</v>
      </c>
      <c r="G343" t="s">
        <v>1707</v>
      </c>
      <c r="H343">
        <v>2001351</v>
      </c>
      <c r="I343">
        <f t="shared" si="13"/>
        <v>0</v>
      </c>
      <c r="J343" t="s">
        <v>1717</v>
      </c>
      <c r="K343">
        <v>2</v>
      </c>
      <c r="U343" s="1"/>
      <c r="V343" s="1"/>
      <c r="X343">
        <v>1</v>
      </c>
      <c r="Y343">
        <v>2001347</v>
      </c>
      <c r="AB343" t="str">
        <f t="shared" si="14"/>
        <v>2001347</v>
      </c>
    </row>
    <row r="344" spans="1:28" x14ac:dyDescent="0.25">
      <c r="A344" t="s">
        <v>1702</v>
      </c>
      <c r="B344">
        <v>210</v>
      </c>
      <c r="C344" t="s">
        <v>1709</v>
      </c>
      <c r="D344">
        <v>37.5</v>
      </c>
      <c r="E344" t="s">
        <v>1711</v>
      </c>
      <c r="F344" t="s">
        <v>1705</v>
      </c>
      <c r="G344" t="s">
        <v>1715</v>
      </c>
      <c r="H344">
        <v>2001349</v>
      </c>
      <c r="I344">
        <f t="shared" si="13"/>
        <v>0</v>
      </c>
      <c r="J344" t="s">
        <v>1717</v>
      </c>
      <c r="K344">
        <v>3</v>
      </c>
      <c r="U344" s="1"/>
      <c r="V344" s="1"/>
      <c r="X344">
        <v>1</v>
      </c>
      <c r="Y344">
        <v>2001348</v>
      </c>
      <c r="AB344" t="str">
        <f t="shared" si="14"/>
        <v>2001348</v>
      </c>
    </row>
    <row r="345" spans="1:28" x14ac:dyDescent="0.25">
      <c r="A345" t="s">
        <v>1702</v>
      </c>
      <c r="B345">
        <v>210</v>
      </c>
      <c r="C345" t="s">
        <v>1709</v>
      </c>
      <c r="D345">
        <v>37.5</v>
      </c>
      <c r="E345" t="s">
        <v>1711</v>
      </c>
      <c r="F345" t="s">
        <v>1705</v>
      </c>
      <c r="G345" t="s">
        <v>1707</v>
      </c>
      <c r="H345">
        <v>2001346</v>
      </c>
      <c r="I345">
        <f t="shared" si="13"/>
        <v>0</v>
      </c>
      <c r="J345" t="s">
        <v>1717</v>
      </c>
      <c r="K345">
        <v>1</v>
      </c>
      <c r="U345" s="1"/>
      <c r="V345" s="1"/>
      <c r="X345">
        <v>3</v>
      </c>
      <c r="Y345">
        <v>2001349</v>
      </c>
      <c r="AB345" t="str">
        <f t="shared" si="14"/>
        <v>2001349</v>
      </c>
    </row>
    <row r="346" spans="1:28" x14ac:dyDescent="0.25">
      <c r="A346" t="s">
        <v>1702</v>
      </c>
      <c r="B346">
        <v>210</v>
      </c>
      <c r="C346" t="s">
        <v>1709</v>
      </c>
      <c r="D346">
        <v>37.5</v>
      </c>
      <c r="E346" t="s">
        <v>1711</v>
      </c>
      <c r="F346" t="s">
        <v>1705</v>
      </c>
      <c r="G346" t="s">
        <v>1707</v>
      </c>
      <c r="H346">
        <v>2001348</v>
      </c>
      <c r="I346">
        <f t="shared" si="13"/>
        <v>0</v>
      </c>
      <c r="J346" t="s">
        <v>1717</v>
      </c>
      <c r="K346">
        <v>1</v>
      </c>
      <c r="U346" s="1"/>
      <c r="V346" s="1"/>
      <c r="X346">
        <v>4</v>
      </c>
      <c r="Y346">
        <v>2001364</v>
      </c>
      <c r="AB346" t="str">
        <f t="shared" si="14"/>
        <v>2001364</v>
      </c>
    </row>
    <row r="347" spans="1:28" x14ac:dyDescent="0.25">
      <c r="A347" t="s">
        <v>1702</v>
      </c>
      <c r="B347">
        <v>210</v>
      </c>
      <c r="C347" t="s">
        <v>1709</v>
      </c>
      <c r="D347">
        <v>37.5</v>
      </c>
      <c r="E347" t="s">
        <v>1711</v>
      </c>
      <c r="F347" t="s">
        <v>1705</v>
      </c>
      <c r="G347" t="s">
        <v>1707</v>
      </c>
      <c r="H347">
        <v>2001349</v>
      </c>
      <c r="I347">
        <f t="shared" si="13"/>
        <v>0</v>
      </c>
      <c r="J347" t="s">
        <v>1717</v>
      </c>
      <c r="K347">
        <v>3</v>
      </c>
      <c r="U347" s="1"/>
      <c r="V347" s="1"/>
      <c r="X347">
        <v>94</v>
      </c>
      <c r="Y347">
        <v>2001365</v>
      </c>
      <c r="Z347">
        <v>2435.58</v>
      </c>
      <c r="AB347" t="str">
        <f t="shared" si="14"/>
        <v>20013652435.58</v>
      </c>
    </row>
    <row r="348" spans="1:28" x14ac:dyDescent="0.25">
      <c r="A348" t="s">
        <v>1702</v>
      </c>
      <c r="B348">
        <v>210</v>
      </c>
      <c r="C348" t="s">
        <v>1709</v>
      </c>
      <c r="D348">
        <v>37.5</v>
      </c>
      <c r="E348" t="s">
        <v>1711</v>
      </c>
      <c r="F348" t="s">
        <v>1705</v>
      </c>
      <c r="G348" t="s">
        <v>1707</v>
      </c>
      <c r="H348">
        <v>2001365</v>
      </c>
      <c r="I348">
        <f t="shared" si="13"/>
        <v>2435.58</v>
      </c>
      <c r="J348" t="s">
        <v>1717</v>
      </c>
      <c r="K348">
        <v>1</v>
      </c>
      <c r="U348" s="1"/>
      <c r="V348" s="1"/>
      <c r="X348">
        <v>195</v>
      </c>
      <c r="Y348">
        <v>2001366</v>
      </c>
      <c r="Z348">
        <v>2538.13</v>
      </c>
      <c r="AB348" t="str">
        <f t="shared" si="14"/>
        <v>20013662538.13</v>
      </c>
    </row>
    <row r="349" spans="1:28" x14ac:dyDescent="0.25">
      <c r="A349" t="s">
        <v>1702</v>
      </c>
      <c r="B349">
        <v>210</v>
      </c>
      <c r="C349" t="s">
        <v>1709</v>
      </c>
      <c r="D349">
        <v>50</v>
      </c>
      <c r="E349" t="s">
        <v>1710</v>
      </c>
      <c r="F349" t="s">
        <v>1705</v>
      </c>
      <c r="G349" t="s">
        <v>1707</v>
      </c>
      <c r="H349" t="s">
        <v>1392</v>
      </c>
      <c r="I349">
        <f t="shared" si="13"/>
        <v>0</v>
      </c>
      <c r="J349" t="s">
        <v>1717</v>
      </c>
      <c r="K349">
        <v>10</v>
      </c>
      <c r="U349" s="1"/>
      <c r="V349" s="1"/>
      <c r="X349">
        <v>232</v>
      </c>
      <c r="Y349">
        <v>2001367</v>
      </c>
      <c r="Z349">
        <v>3129.01</v>
      </c>
      <c r="AB349" t="str">
        <f t="shared" si="14"/>
        <v>20013673129.01</v>
      </c>
    </row>
    <row r="350" spans="1:28" x14ac:dyDescent="0.25">
      <c r="A350" t="s">
        <v>1702</v>
      </c>
      <c r="B350">
        <v>210</v>
      </c>
      <c r="C350" t="s">
        <v>1709</v>
      </c>
      <c r="D350">
        <v>50</v>
      </c>
      <c r="E350" t="s">
        <v>1710</v>
      </c>
      <c r="F350" t="s">
        <v>1705</v>
      </c>
      <c r="G350" t="s">
        <v>1707</v>
      </c>
      <c r="H350">
        <v>2001347</v>
      </c>
      <c r="I350">
        <f t="shared" si="13"/>
        <v>0</v>
      </c>
      <c r="J350" t="s">
        <v>1717</v>
      </c>
      <c r="K350">
        <v>3</v>
      </c>
      <c r="U350" s="1"/>
      <c r="V350" s="1"/>
      <c r="X350">
        <v>7646</v>
      </c>
      <c r="Y350">
        <v>2001368</v>
      </c>
      <c r="Z350">
        <v>3501.14</v>
      </c>
      <c r="AB350" t="str">
        <f t="shared" si="14"/>
        <v>20013683501.14</v>
      </c>
    </row>
    <row r="351" spans="1:28" x14ac:dyDescent="0.25">
      <c r="A351" t="s">
        <v>1702</v>
      </c>
      <c r="B351">
        <v>210</v>
      </c>
      <c r="C351" t="s">
        <v>1709</v>
      </c>
      <c r="D351">
        <v>50</v>
      </c>
      <c r="E351" t="s">
        <v>1710</v>
      </c>
      <c r="F351" t="s">
        <v>1705</v>
      </c>
      <c r="G351" t="s">
        <v>1707</v>
      </c>
      <c r="H351">
        <v>2001349</v>
      </c>
      <c r="I351">
        <f t="shared" si="13"/>
        <v>0</v>
      </c>
      <c r="J351" t="s">
        <v>1717</v>
      </c>
      <c r="K351">
        <v>1</v>
      </c>
      <c r="U351" s="1"/>
      <c r="V351" s="1"/>
      <c r="X351">
        <v>62</v>
      </c>
      <c r="Y351">
        <v>2001369</v>
      </c>
      <c r="Z351">
        <v>3847.75</v>
      </c>
      <c r="AB351" t="str">
        <f t="shared" si="14"/>
        <v>20013693847.75</v>
      </c>
    </row>
    <row r="352" spans="1:28" x14ac:dyDescent="0.25">
      <c r="A352" t="s">
        <v>1702</v>
      </c>
      <c r="B352">
        <v>210</v>
      </c>
      <c r="C352" t="s">
        <v>1709</v>
      </c>
      <c r="D352">
        <v>50</v>
      </c>
      <c r="E352" t="s">
        <v>1710</v>
      </c>
      <c r="F352" t="s">
        <v>1705</v>
      </c>
      <c r="G352" t="s">
        <v>1707</v>
      </c>
      <c r="H352">
        <v>2001350</v>
      </c>
      <c r="I352">
        <f t="shared" si="13"/>
        <v>0</v>
      </c>
      <c r="J352" t="s">
        <v>1717</v>
      </c>
      <c r="K352">
        <v>1</v>
      </c>
      <c r="U352" s="1"/>
      <c r="V352" s="1"/>
      <c r="X352">
        <v>25</v>
      </c>
      <c r="Y352">
        <v>2001370</v>
      </c>
      <c r="Z352">
        <v>4665.41</v>
      </c>
      <c r="AB352" t="str">
        <f t="shared" si="14"/>
        <v>20013704665.41</v>
      </c>
    </row>
    <row r="353" spans="1:28" x14ac:dyDescent="0.25">
      <c r="A353" t="s">
        <v>1702</v>
      </c>
      <c r="B353">
        <v>210</v>
      </c>
      <c r="C353" t="s">
        <v>1709</v>
      </c>
      <c r="D353">
        <v>50</v>
      </c>
      <c r="E353" t="s">
        <v>1710</v>
      </c>
      <c r="F353" t="s">
        <v>1705</v>
      </c>
      <c r="G353" t="s">
        <v>1707</v>
      </c>
      <c r="H353">
        <v>2001367</v>
      </c>
      <c r="I353">
        <f t="shared" si="13"/>
        <v>3129.01</v>
      </c>
      <c r="J353" t="s">
        <v>1717</v>
      </c>
      <c r="K353">
        <v>1</v>
      </c>
      <c r="U353" s="1"/>
      <c r="V353" s="1"/>
      <c r="X353">
        <v>4</v>
      </c>
      <c r="Y353">
        <v>2001371</v>
      </c>
      <c r="Z353">
        <v>6665.64</v>
      </c>
      <c r="AB353" t="str">
        <f t="shared" si="14"/>
        <v>20013716665.64</v>
      </c>
    </row>
    <row r="354" spans="1:28" x14ac:dyDescent="0.25">
      <c r="A354" t="s">
        <v>1702</v>
      </c>
      <c r="B354">
        <v>210</v>
      </c>
      <c r="C354" t="s">
        <v>1709</v>
      </c>
      <c r="D354">
        <v>50</v>
      </c>
      <c r="E354" t="s">
        <v>1710</v>
      </c>
      <c r="F354" t="s">
        <v>1705</v>
      </c>
      <c r="G354" t="s">
        <v>1707</v>
      </c>
      <c r="H354">
        <v>2001368</v>
      </c>
      <c r="I354">
        <f t="shared" si="13"/>
        <v>3501.14</v>
      </c>
      <c r="J354" t="s">
        <v>1717</v>
      </c>
      <c r="K354">
        <v>1</v>
      </c>
      <c r="U354" s="1"/>
      <c r="V354" s="1"/>
      <c r="X354">
        <v>304</v>
      </c>
      <c r="Y354" t="s">
        <v>1392</v>
      </c>
      <c r="AB354" t="str">
        <f t="shared" si="14"/>
        <v>-</v>
      </c>
    </row>
    <row r="355" spans="1:28" x14ac:dyDescent="0.25">
      <c r="A355" t="s">
        <v>1702</v>
      </c>
      <c r="B355">
        <v>210</v>
      </c>
      <c r="C355" t="s">
        <v>1709</v>
      </c>
      <c r="D355">
        <v>50</v>
      </c>
      <c r="E355" t="s">
        <v>1704</v>
      </c>
      <c r="F355" t="s">
        <v>1705</v>
      </c>
      <c r="G355" t="s">
        <v>1707</v>
      </c>
      <c r="H355">
        <v>2001346</v>
      </c>
      <c r="I355">
        <f t="shared" si="13"/>
        <v>0</v>
      </c>
      <c r="J355" t="s">
        <v>1717</v>
      </c>
      <c r="K355">
        <v>2</v>
      </c>
      <c r="U355" s="1"/>
      <c r="V355" s="1"/>
      <c r="W355">
        <v>37.5</v>
      </c>
      <c r="X355">
        <v>4</v>
      </c>
      <c r="Y355">
        <v>2001349</v>
      </c>
      <c r="AB355" t="str">
        <f t="shared" si="14"/>
        <v>2001349</v>
      </c>
    </row>
    <row r="356" spans="1:28" x14ac:dyDescent="0.25">
      <c r="A356" t="s">
        <v>1702</v>
      </c>
      <c r="B356">
        <v>210</v>
      </c>
      <c r="C356" t="s">
        <v>1709</v>
      </c>
      <c r="D356">
        <v>50</v>
      </c>
      <c r="E356" t="s">
        <v>1704</v>
      </c>
      <c r="F356" t="s">
        <v>1705</v>
      </c>
      <c r="G356" t="s">
        <v>1707</v>
      </c>
      <c r="H356">
        <v>2001349</v>
      </c>
      <c r="I356">
        <f t="shared" si="13"/>
        <v>0</v>
      </c>
      <c r="J356" t="s">
        <v>1717</v>
      </c>
      <c r="K356">
        <v>2</v>
      </c>
      <c r="U356" s="1"/>
      <c r="V356" s="1"/>
      <c r="X356">
        <v>1</v>
      </c>
      <c r="Y356">
        <v>2001357</v>
      </c>
      <c r="AB356" t="str">
        <f t="shared" si="14"/>
        <v>2001357</v>
      </c>
    </row>
    <row r="357" spans="1:28" x14ac:dyDescent="0.25">
      <c r="A357" t="s">
        <v>1702</v>
      </c>
      <c r="B357">
        <v>210</v>
      </c>
      <c r="C357" t="s">
        <v>1709</v>
      </c>
      <c r="D357">
        <v>50</v>
      </c>
      <c r="E357" t="s">
        <v>1704</v>
      </c>
      <c r="F357" t="s">
        <v>1705</v>
      </c>
      <c r="G357" t="s">
        <v>1707</v>
      </c>
      <c r="H357">
        <v>2001350</v>
      </c>
      <c r="I357">
        <f t="shared" si="13"/>
        <v>0</v>
      </c>
      <c r="J357" t="s">
        <v>1717</v>
      </c>
      <c r="K357">
        <v>2</v>
      </c>
      <c r="U357" s="1"/>
      <c r="V357" s="1"/>
      <c r="X357">
        <v>3</v>
      </c>
      <c r="Y357">
        <v>2001364</v>
      </c>
      <c r="AB357" t="str">
        <f t="shared" si="14"/>
        <v>2001364</v>
      </c>
    </row>
    <row r="358" spans="1:28" x14ac:dyDescent="0.25">
      <c r="A358" t="s">
        <v>1702</v>
      </c>
      <c r="B358">
        <v>210</v>
      </c>
      <c r="C358" t="s">
        <v>1709</v>
      </c>
      <c r="D358">
        <v>50</v>
      </c>
      <c r="E358" t="s">
        <v>1708</v>
      </c>
      <c r="F358" t="s">
        <v>1705</v>
      </c>
      <c r="G358" t="s">
        <v>1707</v>
      </c>
      <c r="H358" t="s">
        <v>1392</v>
      </c>
      <c r="I358">
        <f t="shared" si="13"/>
        <v>0</v>
      </c>
      <c r="J358" t="s">
        <v>1717</v>
      </c>
      <c r="K358">
        <v>20</v>
      </c>
      <c r="U358" s="1"/>
      <c r="V358" s="1"/>
      <c r="X358">
        <v>46</v>
      </c>
      <c r="Y358">
        <v>2001365</v>
      </c>
      <c r="Z358">
        <v>2435.58</v>
      </c>
      <c r="AB358" t="str">
        <f t="shared" si="14"/>
        <v>20013652435.58</v>
      </c>
    </row>
    <row r="359" spans="1:28" x14ac:dyDescent="0.25">
      <c r="A359" t="s">
        <v>1702</v>
      </c>
      <c r="B359">
        <v>210</v>
      </c>
      <c r="C359" t="s">
        <v>1709</v>
      </c>
      <c r="D359">
        <v>50</v>
      </c>
      <c r="E359" t="s">
        <v>1708</v>
      </c>
      <c r="F359" t="s">
        <v>1705</v>
      </c>
      <c r="G359" t="s">
        <v>1707</v>
      </c>
      <c r="H359">
        <v>2001348</v>
      </c>
      <c r="I359">
        <f t="shared" si="13"/>
        <v>0</v>
      </c>
      <c r="J359" t="s">
        <v>1717</v>
      </c>
      <c r="K359">
        <v>1</v>
      </c>
      <c r="U359" s="1"/>
      <c r="V359" s="1"/>
      <c r="X359">
        <v>48</v>
      </c>
      <c r="Y359">
        <v>2001366</v>
      </c>
      <c r="Z359">
        <v>2538.13</v>
      </c>
      <c r="AB359" t="str">
        <f t="shared" si="14"/>
        <v>20013662538.13</v>
      </c>
    </row>
    <row r="360" spans="1:28" x14ac:dyDescent="0.25">
      <c r="A360" t="s">
        <v>1702</v>
      </c>
      <c r="B360">
        <v>210</v>
      </c>
      <c r="C360" t="s">
        <v>1709</v>
      </c>
      <c r="D360">
        <v>50</v>
      </c>
      <c r="E360" t="s">
        <v>1708</v>
      </c>
      <c r="F360" t="s">
        <v>1705</v>
      </c>
      <c r="G360" t="s">
        <v>1707</v>
      </c>
      <c r="H360">
        <v>2001349</v>
      </c>
      <c r="I360">
        <f t="shared" si="13"/>
        <v>0</v>
      </c>
      <c r="J360" t="s">
        <v>1717</v>
      </c>
      <c r="K360">
        <v>7</v>
      </c>
      <c r="U360" s="1"/>
      <c r="V360" s="1"/>
      <c r="X360">
        <v>48</v>
      </c>
      <c r="Y360">
        <v>2001367</v>
      </c>
      <c r="Z360">
        <v>3129.01</v>
      </c>
      <c r="AB360" t="str">
        <f t="shared" si="14"/>
        <v>20013673129.01</v>
      </c>
    </row>
    <row r="361" spans="1:28" x14ac:dyDescent="0.25">
      <c r="A361" t="s">
        <v>1702</v>
      </c>
      <c r="B361">
        <v>210</v>
      </c>
      <c r="C361" t="s">
        <v>1709</v>
      </c>
      <c r="D361">
        <v>50</v>
      </c>
      <c r="E361" t="s">
        <v>1708</v>
      </c>
      <c r="F361" t="s">
        <v>1705</v>
      </c>
      <c r="G361" t="s">
        <v>1707</v>
      </c>
      <c r="H361">
        <v>2001350</v>
      </c>
      <c r="I361">
        <f t="shared" si="13"/>
        <v>0</v>
      </c>
      <c r="J361" t="s">
        <v>1717</v>
      </c>
      <c r="K361">
        <v>2</v>
      </c>
      <c r="U361" s="1"/>
      <c r="V361" s="1"/>
      <c r="X361">
        <v>11378</v>
      </c>
      <c r="Y361">
        <v>2001368</v>
      </c>
      <c r="Z361">
        <v>3501.14</v>
      </c>
      <c r="AB361" t="str">
        <f t="shared" si="14"/>
        <v>20013683501.14</v>
      </c>
    </row>
    <row r="362" spans="1:28" x14ac:dyDescent="0.25">
      <c r="A362" t="s">
        <v>1702</v>
      </c>
      <c r="B362">
        <v>210</v>
      </c>
      <c r="C362" t="s">
        <v>1709</v>
      </c>
      <c r="D362">
        <v>50</v>
      </c>
      <c r="E362" t="s">
        <v>1708</v>
      </c>
      <c r="F362" t="s">
        <v>1705</v>
      </c>
      <c r="G362" t="s">
        <v>1707</v>
      </c>
      <c r="H362">
        <v>2001351</v>
      </c>
      <c r="I362">
        <f t="shared" si="13"/>
        <v>0</v>
      </c>
      <c r="J362" t="s">
        <v>1717</v>
      </c>
      <c r="K362">
        <v>2</v>
      </c>
      <c r="U362" s="1"/>
      <c r="V362" s="1"/>
      <c r="X362">
        <v>439</v>
      </c>
      <c r="Y362">
        <v>2001369</v>
      </c>
      <c r="Z362">
        <v>3847.75</v>
      </c>
      <c r="AB362" t="str">
        <f t="shared" si="14"/>
        <v>20013693847.75</v>
      </c>
    </row>
    <row r="363" spans="1:28" x14ac:dyDescent="0.25">
      <c r="A363" t="s">
        <v>1702</v>
      </c>
      <c r="B363">
        <v>210</v>
      </c>
      <c r="C363" t="s">
        <v>1709</v>
      </c>
      <c r="D363">
        <v>50</v>
      </c>
      <c r="E363" t="s">
        <v>1708</v>
      </c>
      <c r="F363" t="s">
        <v>1705</v>
      </c>
      <c r="G363" t="s">
        <v>1707</v>
      </c>
      <c r="H363">
        <v>2001367</v>
      </c>
      <c r="I363">
        <f t="shared" si="13"/>
        <v>3129.01</v>
      </c>
      <c r="J363" t="s">
        <v>1717</v>
      </c>
      <c r="K363">
        <v>2</v>
      </c>
      <c r="U363" s="1"/>
      <c r="V363" s="1"/>
      <c r="X363">
        <v>231</v>
      </c>
      <c r="Y363">
        <v>2001370</v>
      </c>
      <c r="Z363">
        <v>4665.41</v>
      </c>
      <c r="AB363" t="str">
        <f t="shared" si="14"/>
        <v>20013704665.41</v>
      </c>
    </row>
    <row r="364" spans="1:28" x14ac:dyDescent="0.25">
      <c r="A364" t="s">
        <v>1702</v>
      </c>
      <c r="B364">
        <v>210</v>
      </c>
      <c r="C364" t="s">
        <v>1709</v>
      </c>
      <c r="D364">
        <v>50</v>
      </c>
      <c r="E364" t="s">
        <v>1708</v>
      </c>
      <c r="F364" t="s">
        <v>1705</v>
      </c>
      <c r="G364" t="s">
        <v>1707</v>
      </c>
      <c r="H364">
        <v>2001368</v>
      </c>
      <c r="I364">
        <f t="shared" si="13"/>
        <v>3501.14</v>
      </c>
      <c r="J364" t="s">
        <v>1717</v>
      </c>
      <c r="K364">
        <v>2</v>
      </c>
      <c r="U364" s="1"/>
      <c r="V364" s="1"/>
      <c r="X364">
        <v>8</v>
      </c>
      <c r="Y364">
        <v>2001371</v>
      </c>
      <c r="Z364">
        <v>6665.64</v>
      </c>
      <c r="AB364" t="str">
        <f t="shared" si="14"/>
        <v>20013716665.64</v>
      </c>
    </row>
    <row r="365" spans="1:28" x14ac:dyDescent="0.25">
      <c r="A365" t="s">
        <v>1702</v>
      </c>
      <c r="B365">
        <v>210</v>
      </c>
      <c r="C365" t="s">
        <v>1709</v>
      </c>
      <c r="D365">
        <v>50</v>
      </c>
      <c r="E365" t="s">
        <v>1708</v>
      </c>
      <c r="F365" t="s">
        <v>1705</v>
      </c>
      <c r="G365" t="s">
        <v>1707</v>
      </c>
      <c r="H365">
        <v>2001370</v>
      </c>
      <c r="I365">
        <f t="shared" si="13"/>
        <v>4665.41</v>
      </c>
      <c r="J365" t="s">
        <v>1717</v>
      </c>
      <c r="K365">
        <v>2</v>
      </c>
      <c r="U365" s="1"/>
      <c r="V365" s="1"/>
      <c r="X365">
        <v>2</v>
      </c>
      <c r="Y365">
        <v>2001378</v>
      </c>
      <c r="AB365" t="str">
        <f t="shared" si="14"/>
        <v>2001378</v>
      </c>
    </row>
    <row r="366" spans="1:28" x14ac:dyDescent="0.25">
      <c r="A366" t="s">
        <v>1702</v>
      </c>
      <c r="B366">
        <v>210</v>
      </c>
      <c r="C366" t="s">
        <v>1709</v>
      </c>
      <c r="D366">
        <v>50</v>
      </c>
      <c r="E366" t="s">
        <v>1708</v>
      </c>
      <c r="F366" t="s">
        <v>1705</v>
      </c>
      <c r="G366" t="s">
        <v>1721</v>
      </c>
      <c r="H366">
        <v>2001349</v>
      </c>
      <c r="I366">
        <f t="shared" si="13"/>
        <v>0</v>
      </c>
      <c r="J366" t="s">
        <v>1717</v>
      </c>
      <c r="K366">
        <v>1</v>
      </c>
      <c r="U366" s="1"/>
      <c r="V366" s="1"/>
      <c r="X366">
        <v>1</v>
      </c>
      <c r="Y366" t="s">
        <v>1392</v>
      </c>
      <c r="AB366" t="str">
        <f t="shared" si="14"/>
        <v>-</v>
      </c>
    </row>
    <row r="367" spans="1:28" x14ac:dyDescent="0.25">
      <c r="A367" t="s">
        <v>1702</v>
      </c>
      <c r="B367">
        <v>210</v>
      </c>
      <c r="C367" t="s">
        <v>1709</v>
      </c>
      <c r="D367">
        <v>50</v>
      </c>
      <c r="E367" t="s">
        <v>1711</v>
      </c>
      <c r="F367" t="s">
        <v>1705</v>
      </c>
      <c r="G367" t="s">
        <v>1707</v>
      </c>
      <c r="H367" t="s">
        <v>1392</v>
      </c>
      <c r="I367">
        <f t="shared" si="13"/>
        <v>0</v>
      </c>
      <c r="J367" t="s">
        <v>1717</v>
      </c>
      <c r="K367">
        <v>3</v>
      </c>
      <c r="U367" s="1"/>
      <c r="V367" s="1"/>
      <c r="X367">
        <v>1</v>
      </c>
      <c r="Y367" t="s">
        <v>1412</v>
      </c>
      <c r="AB367" t="str">
        <f t="shared" si="14"/>
        <v>(blank)</v>
      </c>
    </row>
    <row r="368" spans="1:28" x14ac:dyDescent="0.25">
      <c r="A368" t="s">
        <v>1702</v>
      </c>
      <c r="B368">
        <v>210</v>
      </c>
      <c r="C368" t="s">
        <v>1709</v>
      </c>
      <c r="D368">
        <v>50</v>
      </c>
      <c r="E368" t="s">
        <v>1711</v>
      </c>
      <c r="F368" t="s">
        <v>1705</v>
      </c>
      <c r="G368" t="s">
        <v>1707</v>
      </c>
      <c r="H368">
        <v>2001341</v>
      </c>
      <c r="I368">
        <f t="shared" si="13"/>
        <v>0</v>
      </c>
      <c r="J368" t="s">
        <v>1717</v>
      </c>
      <c r="K368">
        <v>1</v>
      </c>
      <c r="U368" s="1"/>
      <c r="V368" s="1"/>
      <c r="W368">
        <v>50</v>
      </c>
      <c r="X368">
        <v>3</v>
      </c>
      <c r="Y368">
        <v>2001338</v>
      </c>
      <c r="AB368" t="str">
        <f t="shared" si="14"/>
        <v>2001338</v>
      </c>
    </row>
    <row r="369" spans="1:28" x14ac:dyDescent="0.25">
      <c r="A369" t="s">
        <v>1702</v>
      </c>
      <c r="B369">
        <v>210</v>
      </c>
      <c r="C369" t="s">
        <v>1709</v>
      </c>
      <c r="D369">
        <v>75</v>
      </c>
      <c r="E369" t="s">
        <v>1710</v>
      </c>
      <c r="F369" t="s">
        <v>1705</v>
      </c>
      <c r="G369" t="s">
        <v>1707</v>
      </c>
      <c r="H369" t="s">
        <v>1392</v>
      </c>
      <c r="I369">
        <f t="shared" si="13"/>
        <v>0</v>
      </c>
      <c r="J369" t="s">
        <v>1717</v>
      </c>
      <c r="K369">
        <v>7</v>
      </c>
      <c r="U369" s="1"/>
      <c r="V369" s="1"/>
      <c r="X369">
        <v>2</v>
      </c>
      <c r="Y369">
        <v>2001339</v>
      </c>
      <c r="AB369" t="str">
        <f t="shared" si="14"/>
        <v>2001339</v>
      </c>
    </row>
    <row r="370" spans="1:28" x14ac:dyDescent="0.25">
      <c r="A370" t="s">
        <v>1702</v>
      </c>
      <c r="B370">
        <v>210</v>
      </c>
      <c r="C370" t="s">
        <v>1709</v>
      </c>
      <c r="D370">
        <v>75</v>
      </c>
      <c r="E370" t="s">
        <v>1710</v>
      </c>
      <c r="F370" t="s">
        <v>1705</v>
      </c>
      <c r="G370" t="s">
        <v>1707</v>
      </c>
      <c r="H370">
        <v>2001347</v>
      </c>
      <c r="I370">
        <f t="shared" si="13"/>
        <v>0</v>
      </c>
      <c r="J370" t="s">
        <v>1717</v>
      </c>
      <c r="K370">
        <v>1</v>
      </c>
      <c r="U370" s="1"/>
      <c r="V370" s="1"/>
      <c r="X370">
        <v>1</v>
      </c>
      <c r="Y370">
        <v>2001340</v>
      </c>
      <c r="AB370" t="str">
        <f t="shared" si="14"/>
        <v>2001340</v>
      </c>
    </row>
    <row r="371" spans="1:28" x14ac:dyDescent="0.25">
      <c r="A371" t="s">
        <v>1702</v>
      </c>
      <c r="B371">
        <v>210</v>
      </c>
      <c r="C371" t="s">
        <v>1709</v>
      </c>
      <c r="D371">
        <v>75</v>
      </c>
      <c r="E371" t="s">
        <v>1710</v>
      </c>
      <c r="F371" t="s">
        <v>1705</v>
      </c>
      <c r="G371" t="s">
        <v>1707</v>
      </c>
      <c r="H371">
        <v>2001351</v>
      </c>
      <c r="I371">
        <f t="shared" si="13"/>
        <v>0</v>
      </c>
      <c r="J371" t="s">
        <v>1717</v>
      </c>
      <c r="K371">
        <v>1</v>
      </c>
      <c r="U371" s="1"/>
      <c r="V371" s="1"/>
      <c r="X371">
        <v>1</v>
      </c>
      <c r="Y371">
        <v>2001346</v>
      </c>
      <c r="AB371" t="str">
        <f t="shared" si="14"/>
        <v>2001346</v>
      </c>
    </row>
    <row r="372" spans="1:28" x14ac:dyDescent="0.25">
      <c r="A372" t="s">
        <v>1702</v>
      </c>
      <c r="B372">
        <v>210</v>
      </c>
      <c r="C372" t="s">
        <v>1709</v>
      </c>
      <c r="D372">
        <v>75</v>
      </c>
      <c r="E372" t="s">
        <v>1710</v>
      </c>
      <c r="F372" t="s">
        <v>1705</v>
      </c>
      <c r="G372" t="s">
        <v>1707</v>
      </c>
      <c r="H372">
        <v>2001365</v>
      </c>
      <c r="I372">
        <f t="shared" si="13"/>
        <v>2435.58</v>
      </c>
      <c r="J372" t="s">
        <v>1717</v>
      </c>
      <c r="K372">
        <v>2</v>
      </c>
      <c r="U372" s="1"/>
      <c r="V372" s="1"/>
      <c r="X372">
        <v>3</v>
      </c>
      <c r="Y372">
        <v>2001347</v>
      </c>
      <c r="AB372" t="str">
        <f t="shared" si="14"/>
        <v>2001347</v>
      </c>
    </row>
    <row r="373" spans="1:28" x14ac:dyDescent="0.25">
      <c r="A373" t="s">
        <v>1702</v>
      </c>
      <c r="B373">
        <v>210</v>
      </c>
      <c r="C373" t="s">
        <v>1709</v>
      </c>
      <c r="D373">
        <v>75</v>
      </c>
      <c r="E373" t="s">
        <v>1710</v>
      </c>
      <c r="F373" t="s">
        <v>1705</v>
      </c>
      <c r="G373" t="s">
        <v>1707</v>
      </c>
      <c r="H373">
        <v>2001366</v>
      </c>
      <c r="I373">
        <f t="shared" si="13"/>
        <v>2538.13</v>
      </c>
      <c r="J373" t="s">
        <v>1717</v>
      </c>
      <c r="K373">
        <v>1</v>
      </c>
      <c r="U373" s="1"/>
      <c r="V373" s="1"/>
      <c r="X373">
        <v>1</v>
      </c>
      <c r="Y373">
        <v>2001348</v>
      </c>
      <c r="AB373" t="str">
        <f t="shared" si="14"/>
        <v>2001348</v>
      </c>
    </row>
    <row r="374" spans="1:28" x14ac:dyDescent="0.25">
      <c r="A374" t="s">
        <v>1702</v>
      </c>
      <c r="B374">
        <v>210</v>
      </c>
      <c r="C374" t="s">
        <v>1709</v>
      </c>
      <c r="D374">
        <v>75</v>
      </c>
      <c r="E374" t="s">
        <v>1710</v>
      </c>
      <c r="F374" t="s">
        <v>1705</v>
      </c>
      <c r="G374" t="s">
        <v>1707</v>
      </c>
      <c r="H374">
        <v>2001367</v>
      </c>
      <c r="I374">
        <f t="shared" si="13"/>
        <v>3129.01</v>
      </c>
      <c r="J374" t="s">
        <v>1717</v>
      </c>
      <c r="K374">
        <v>1</v>
      </c>
      <c r="U374" s="1"/>
      <c r="V374" s="1"/>
      <c r="X374">
        <v>3</v>
      </c>
      <c r="Y374">
        <v>2001349</v>
      </c>
      <c r="AB374" t="str">
        <f t="shared" si="14"/>
        <v>2001349</v>
      </c>
    </row>
    <row r="375" spans="1:28" x14ac:dyDescent="0.25">
      <c r="A375" t="s">
        <v>1702</v>
      </c>
      <c r="B375">
        <v>210</v>
      </c>
      <c r="C375" t="s">
        <v>1709</v>
      </c>
      <c r="D375">
        <v>75</v>
      </c>
      <c r="E375" t="s">
        <v>1704</v>
      </c>
      <c r="F375" t="s">
        <v>1705</v>
      </c>
      <c r="G375" t="s">
        <v>1707</v>
      </c>
      <c r="H375">
        <v>2001351</v>
      </c>
      <c r="I375">
        <f t="shared" si="13"/>
        <v>0</v>
      </c>
      <c r="J375" t="s">
        <v>1717</v>
      </c>
      <c r="K375">
        <v>1</v>
      </c>
      <c r="U375" s="1"/>
      <c r="V375" s="1"/>
      <c r="X375">
        <v>3</v>
      </c>
      <c r="Y375">
        <v>2001350</v>
      </c>
      <c r="AB375" t="str">
        <f t="shared" si="14"/>
        <v>2001350</v>
      </c>
    </row>
    <row r="376" spans="1:28" x14ac:dyDescent="0.25">
      <c r="A376" t="s">
        <v>1702</v>
      </c>
      <c r="B376">
        <v>210</v>
      </c>
      <c r="C376" t="s">
        <v>1709</v>
      </c>
      <c r="D376">
        <v>75</v>
      </c>
      <c r="E376" t="s">
        <v>1708</v>
      </c>
      <c r="F376" t="s">
        <v>1705</v>
      </c>
      <c r="G376" t="s">
        <v>1707</v>
      </c>
      <c r="H376" t="s">
        <v>1392</v>
      </c>
      <c r="I376">
        <f t="shared" si="13"/>
        <v>0</v>
      </c>
      <c r="J376" t="s">
        <v>1717</v>
      </c>
      <c r="K376">
        <v>7</v>
      </c>
      <c r="U376" s="1"/>
      <c r="V376" s="1"/>
      <c r="X376">
        <v>1</v>
      </c>
      <c r="Y376">
        <v>2001364</v>
      </c>
      <c r="AB376" t="str">
        <f t="shared" si="14"/>
        <v>2001364</v>
      </c>
    </row>
    <row r="377" spans="1:28" x14ac:dyDescent="0.25">
      <c r="A377" t="s">
        <v>1702</v>
      </c>
      <c r="B377">
        <v>210</v>
      </c>
      <c r="C377" t="s">
        <v>1709</v>
      </c>
      <c r="D377">
        <v>75</v>
      </c>
      <c r="E377" t="s">
        <v>1708</v>
      </c>
      <c r="F377" t="s">
        <v>1705</v>
      </c>
      <c r="G377" t="s">
        <v>1707</v>
      </c>
      <c r="H377">
        <v>2001349</v>
      </c>
      <c r="I377">
        <f t="shared" si="13"/>
        <v>0</v>
      </c>
      <c r="J377" t="s">
        <v>1717</v>
      </c>
      <c r="K377">
        <v>2</v>
      </c>
      <c r="U377" s="1"/>
      <c r="V377" s="1"/>
      <c r="X377">
        <v>43</v>
      </c>
      <c r="Y377">
        <v>2001365</v>
      </c>
      <c r="Z377">
        <v>2435.58</v>
      </c>
      <c r="AB377" t="str">
        <f t="shared" si="14"/>
        <v>20013652435.58</v>
      </c>
    </row>
    <row r="378" spans="1:28" x14ac:dyDescent="0.25">
      <c r="A378" t="s">
        <v>1702</v>
      </c>
      <c r="B378">
        <v>210</v>
      </c>
      <c r="C378" t="s">
        <v>1709</v>
      </c>
      <c r="D378">
        <v>75</v>
      </c>
      <c r="E378" t="s">
        <v>1708</v>
      </c>
      <c r="F378" t="s">
        <v>1705</v>
      </c>
      <c r="G378" t="s">
        <v>1707</v>
      </c>
      <c r="H378">
        <v>2001351</v>
      </c>
      <c r="I378">
        <f t="shared" si="13"/>
        <v>0</v>
      </c>
      <c r="J378" t="s">
        <v>1717</v>
      </c>
      <c r="K378">
        <v>2</v>
      </c>
      <c r="U378" s="1"/>
      <c r="V378" s="1"/>
      <c r="X378">
        <v>136</v>
      </c>
      <c r="Y378">
        <v>2001366</v>
      </c>
      <c r="Z378">
        <v>2538.13</v>
      </c>
      <c r="AB378" t="str">
        <f t="shared" si="14"/>
        <v>20013662538.13</v>
      </c>
    </row>
    <row r="379" spans="1:28" x14ac:dyDescent="0.25">
      <c r="A379" t="s">
        <v>1702</v>
      </c>
      <c r="B379">
        <v>210</v>
      </c>
      <c r="C379" t="s">
        <v>1709</v>
      </c>
      <c r="D379">
        <v>75</v>
      </c>
      <c r="E379" t="s">
        <v>1708</v>
      </c>
      <c r="F379" t="s">
        <v>1705</v>
      </c>
      <c r="G379" t="s">
        <v>1707</v>
      </c>
      <c r="H379">
        <v>2001367</v>
      </c>
      <c r="I379">
        <f t="shared" si="13"/>
        <v>3129.01</v>
      </c>
      <c r="J379" t="s">
        <v>1717</v>
      </c>
      <c r="K379">
        <v>3</v>
      </c>
      <c r="U379" s="1"/>
      <c r="V379" s="1"/>
      <c r="X379">
        <v>202</v>
      </c>
      <c r="Y379">
        <v>2001367</v>
      </c>
      <c r="Z379">
        <v>3129.01</v>
      </c>
      <c r="AB379" t="str">
        <f t="shared" si="14"/>
        <v>20013673129.01</v>
      </c>
    </row>
    <row r="380" spans="1:28" x14ac:dyDescent="0.25">
      <c r="A380" t="s">
        <v>1702</v>
      </c>
      <c r="B380">
        <v>210</v>
      </c>
      <c r="C380" t="s">
        <v>1709</v>
      </c>
      <c r="D380">
        <v>75</v>
      </c>
      <c r="E380" t="s">
        <v>1708</v>
      </c>
      <c r="F380" t="s">
        <v>1705</v>
      </c>
      <c r="G380" t="s">
        <v>1707</v>
      </c>
      <c r="H380">
        <v>2001368</v>
      </c>
      <c r="I380">
        <f t="shared" si="13"/>
        <v>3501.14</v>
      </c>
      <c r="J380" t="s">
        <v>1717</v>
      </c>
      <c r="K380">
        <v>2</v>
      </c>
      <c r="U380" s="1"/>
      <c r="V380" s="1"/>
      <c r="X380">
        <v>199</v>
      </c>
      <c r="Y380">
        <v>2001368</v>
      </c>
      <c r="Z380">
        <v>3501.14</v>
      </c>
      <c r="AB380" t="str">
        <f t="shared" si="14"/>
        <v>20013683501.14</v>
      </c>
    </row>
    <row r="381" spans="1:28" x14ac:dyDescent="0.25">
      <c r="A381" t="s">
        <v>1702</v>
      </c>
      <c r="B381">
        <v>210</v>
      </c>
      <c r="C381" t="s">
        <v>1709</v>
      </c>
      <c r="D381">
        <v>75</v>
      </c>
      <c r="E381" t="s">
        <v>1708</v>
      </c>
      <c r="F381" t="s">
        <v>1705</v>
      </c>
      <c r="G381" t="s">
        <v>1707</v>
      </c>
      <c r="H381">
        <v>2001369</v>
      </c>
      <c r="I381">
        <f t="shared" si="13"/>
        <v>3847.75</v>
      </c>
      <c r="J381" t="s">
        <v>1717</v>
      </c>
      <c r="K381">
        <v>1</v>
      </c>
      <c r="U381" s="1"/>
      <c r="V381" s="1"/>
      <c r="X381">
        <v>13612</v>
      </c>
      <c r="Y381">
        <v>2001369</v>
      </c>
      <c r="Z381">
        <v>3847.75</v>
      </c>
      <c r="AB381" t="str">
        <f t="shared" si="14"/>
        <v>20013693847.75</v>
      </c>
    </row>
    <row r="382" spans="1:28" x14ac:dyDescent="0.25">
      <c r="A382" t="s">
        <v>1702</v>
      </c>
      <c r="B382">
        <v>210</v>
      </c>
      <c r="C382" t="s">
        <v>1709</v>
      </c>
      <c r="D382">
        <v>75</v>
      </c>
      <c r="E382" t="s">
        <v>1708</v>
      </c>
      <c r="F382" t="s">
        <v>1705</v>
      </c>
      <c r="G382" t="s">
        <v>1707</v>
      </c>
      <c r="H382">
        <v>2001370</v>
      </c>
      <c r="I382">
        <f t="shared" si="13"/>
        <v>4665.41</v>
      </c>
      <c r="J382" t="s">
        <v>1717</v>
      </c>
      <c r="K382">
        <v>3</v>
      </c>
      <c r="U382" s="1"/>
      <c r="V382" s="1"/>
      <c r="X382">
        <v>313</v>
      </c>
      <c r="Y382">
        <v>2001370</v>
      </c>
      <c r="Z382">
        <v>4665.41</v>
      </c>
      <c r="AB382" t="str">
        <f t="shared" si="14"/>
        <v>20013704665.41</v>
      </c>
    </row>
    <row r="383" spans="1:28" x14ac:dyDescent="0.25">
      <c r="A383" t="s">
        <v>1702</v>
      </c>
      <c r="B383">
        <v>210</v>
      </c>
      <c r="C383" t="s">
        <v>1709</v>
      </c>
      <c r="D383">
        <v>75</v>
      </c>
      <c r="E383" t="s">
        <v>1711</v>
      </c>
      <c r="F383" t="s">
        <v>1705</v>
      </c>
      <c r="G383" t="s">
        <v>1707</v>
      </c>
      <c r="H383" t="s">
        <v>1392</v>
      </c>
      <c r="I383">
        <f t="shared" si="13"/>
        <v>0</v>
      </c>
      <c r="J383" t="s">
        <v>1717</v>
      </c>
      <c r="K383">
        <v>2</v>
      </c>
      <c r="U383" s="1"/>
      <c r="V383" s="1"/>
      <c r="X383">
        <v>79</v>
      </c>
      <c r="Y383">
        <v>2001371</v>
      </c>
      <c r="Z383">
        <v>6665.64</v>
      </c>
      <c r="AB383" t="str">
        <f t="shared" si="14"/>
        <v>20013716665.64</v>
      </c>
    </row>
    <row r="384" spans="1:28" x14ac:dyDescent="0.25">
      <c r="A384" t="s">
        <v>1702</v>
      </c>
      <c r="B384">
        <v>210</v>
      </c>
      <c r="C384" t="s">
        <v>1709</v>
      </c>
      <c r="D384">
        <v>100</v>
      </c>
      <c r="E384" t="s">
        <v>1710</v>
      </c>
      <c r="F384" t="s">
        <v>1705</v>
      </c>
      <c r="G384" t="s">
        <v>1707</v>
      </c>
      <c r="H384" t="s">
        <v>1392</v>
      </c>
      <c r="I384">
        <f t="shared" si="13"/>
        <v>0</v>
      </c>
      <c r="J384" t="s">
        <v>1717</v>
      </c>
      <c r="K384">
        <v>1</v>
      </c>
      <c r="U384" s="1"/>
      <c r="V384" s="1"/>
      <c r="X384">
        <v>1</v>
      </c>
      <c r="Y384">
        <v>2001379</v>
      </c>
      <c r="Z384">
        <v>8316.74</v>
      </c>
      <c r="AB384" t="str">
        <f t="shared" si="14"/>
        <v>20013798316.74</v>
      </c>
    </row>
    <row r="385" spans="1:28" x14ac:dyDescent="0.25">
      <c r="A385" t="s">
        <v>1702</v>
      </c>
      <c r="B385">
        <v>210</v>
      </c>
      <c r="C385" t="s">
        <v>1709</v>
      </c>
      <c r="D385">
        <v>100</v>
      </c>
      <c r="E385" t="s">
        <v>1708</v>
      </c>
      <c r="F385" t="s">
        <v>1705</v>
      </c>
      <c r="G385" t="s">
        <v>1707</v>
      </c>
      <c r="H385">
        <v>2001370</v>
      </c>
      <c r="I385">
        <f t="shared" si="13"/>
        <v>4665.41</v>
      </c>
      <c r="J385" t="s">
        <v>1717</v>
      </c>
      <c r="K385">
        <v>2</v>
      </c>
      <c r="U385" s="1"/>
      <c r="V385" s="1"/>
      <c r="X385">
        <v>202</v>
      </c>
      <c r="Y385" t="s">
        <v>1392</v>
      </c>
      <c r="AB385" t="str">
        <f t="shared" si="14"/>
        <v>-</v>
      </c>
    </row>
    <row r="386" spans="1:28" x14ac:dyDescent="0.25">
      <c r="A386" t="s">
        <v>1702</v>
      </c>
      <c r="B386">
        <v>210</v>
      </c>
      <c r="C386" t="s">
        <v>1709</v>
      </c>
      <c r="D386">
        <v>100</v>
      </c>
      <c r="E386" t="s">
        <v>1708</v>
      </c>
      <c r="F386" t="s">
        <v>1705</v>
      </c>
      <c r="G386" t="s">
        <v>1707</v>
      </c>
      <c r="H386">
        <v>2001371</v>
      </c>
      <c r="I386">
        <f t="shared" si="13"/>
        <v>6665.64</v>
      </c>
      <c r="J386" t="s">
        <v>1717</v>
      </c>
      <c r="K386">
        <v>1</v>
      </c>
      <c r="U386" s="1"/>
      <c r="V386" s="1"/>
      <c r="W386">
        <v>75</v>
      </c>
      <c r="X386">
        <v>16</v>
      </c>
      <c r="Y386">
        <v>2001365</v>
      </c>
      <c r="Z386">
        <v>2435.58</v>
      </c>
      <c r="AB386" t="str">
        <f t="shared" si="14"/>
        <v>20013652435.58</v>
      </c>
    </row>
    <row r="387" spans="1:28" x14ac:dyDescent="0.25">
      <c r="A387" t="s">
        <v>1702</v>
      </c>
      <c r="B387">
        <v>210</v>
      </c>
      <c r="C387" t="s">
        <v>1709</v>
      </c>
      <c r="D387">
        <v>167</v>
      </c>
      <c r="E387" t="s">
        <v>1710</v>
      </c>
      <c r="F387" t="s">
        <v>1705</v>
      </c>
      <c r="G387" t="s">
        <v>1707</v>
      </c>
      <c r="H387">
        <v>2001365</v>
      </c>
      <c r="I387">
        <f t="shared" ref="I387:I450" si="15">+_xlfn.XLOOKUP(H387,AG:AG,AH:AH,0)</f>
        <v>2435.58</v>
      </c>
      <c r="J387" t="s">
        <v>1717</v>
      </c>
      <c r="K387">
        <v>1</v>
      </c>
      <c r="U387" s="1"/>
      <c r="V387" s="1"/>
      <c r="X387">
        <v>21</v>
      </c>
      <c r="Y387">
        <v>2001366</v>
      </c>
      <c r="Z387">
        <v>2538.13</v>
      </c>
      <c r="AB387" t="str">
        <f t="shared" ref="AB387:AB450" si="16">+Y387&amp;Z387</f>
        <v>20013662538.13</v>
      </c>
    </row>
    <row r="388" spans="1:28" x14ac:dyDescent="0.25">
      <c r="A388" t="s">
        <v>1702</v>
      </c>
      <c r="B388">
        <v>210</v>
      </c>
      <c r="C388" t="s">
        <v>1709</v>
      </c>
      <c r="D388">
        <v>167</v>
      </c>
      <c r="E388" t="s">
        <v>1704</v>
      </c>
      <c r="F388" t="s">
        <v>1705</v>
      </c>
      <c r="G388" t="s">
        <v>1715</v>
      </c>
      <c r="H388">
        <v>2001353</v>
      </c>
      <c r="I388">
        <f t="shared" si="15"/>
        <v>0</v>
      </c>
      <c r="J388" t="s">
        <v>1717</v>
      </c>
      <c r="K388">
        <v>3</v>
      </c>
      <c r="U388" s="1"/>
      <c r="V388" s="1"/>
      <c r="X388">
        <v>45</v>
      </c>
      <c r="Y388">
        <v>2001367</v>
      </c>
      <c r="Z388">
        <v>3129.01</v>
      </c>
      <c r="AB388" t="str">
        <f t="shared" si="16"/>
        <v>20013673129.01</v>
      </c>
    </row>
    <row r="389" spans="1:28" x14ac:dyDescent="0.25">
      <c r="A389" t="s">
        <v>1702</v>
      </c>
      <c r="B389">
        <v>210</v>
      </c>
      <c r="C389" t="s">
        <v>1709</v>
      </c>
      <c r="D389">
        <v>167</v>
      </c>
      <c r="E389" t="s">
        <v>1704</v>
      </c>
      <c r="F389" t="s">
        <v>1705</v>
      </c>
      <c r="G389" t="s">
        <v>1707</v>
      </c>
      <c r="H389">
        <v>2001371</v>
      </c>
      <c r="I389">
        <f t="shared" si="15"/>
        <v>6665.64</v>
      </c>
      <c r="J389" t="s">
        <v>1717</v>
      </c>
      <c r="K389">
        <v>1</v>
      </c>
      <c r="U389" s="1"/>
      <c r="V389" s="1"/>
      <c r="X389">
        <v>97</v>
      </c>
      <c r="Y389">
        <v>2001368</v>
      </c>
      <c r="Z389">
        <v>3501.14</v>
      </c>
      <c r="AB389" t="str">
        <f t="shared" si="16"/>
        <v>20013683501.14</v>
      </c>
    </row>
    <row r="390" spans="1:28" x14ac:dyDescent="0.25">
      <c r="A390" t="s">
        <v>1702</v>
      </c>
      <c r="B390">
        <v>210</v>
      </c>
      <c r="C390" t="s">
        <v>1709</v>
      </c>
      <c r="D390">
        <v>250</v>
      </c>
      <c r="E390" t="s">
        <v>1708</v>
      </c>
      <c r="F390" t="s">
        <v>1705</v>
      </c>
      <c r="G390" t="s">
        <v>1707</v>
      </c>
      <c r="H390">
        <v>2001391</v>
      </c>
      <c r="I390">
        <f t="shared" si="15"/>
        <v>0</v>
      </c>
      <c r="J390" t="s">
        <v>1717</v>
      </c>
      <c r="K390">
        <v>2</v>
      </c>
      <c r="U390" s="1"/>
      <c r="V390" s="1"/>
      <c r="X390">
        <v>134</v>
      </c>
      <c r="Y390">
        <v>2001369</v>
      </c>
      <c r="Z390">
        <v>3847.75</v>
      </c>
      <c r="AB390" t="str">
        <f t="shared" si="16"/>
        <v>20013693847.75</v>
      </c>
    </row>
    <row r="391" spans="1:28" x14ac:dyDescent="0.25">
      <c r="A391" t="s">
        <v>1702</v>
      </c>
      <c r="B391">
        <v>210</v>
      </c>
      <c r="C391" t="s">
        <v>1723</v>
      </c>
      <c r="D391">
        <v>15</v>
      </c>
      <c r="E391" t="s">
        <v>1711</v>
      </c>
      <c r="F391" t="s">
        <v>1705</v>
      </c>
      <c r="G391" t="s">
        <v>1707</v>
      </c>
      <c r="H391">
        <v>2001347</v>
      </c>
      <c r="I391">
        <f t="shared" si="15"/>
        <v>0</v>
      </c>
      <c r="J391" t="s">
        <v>1717</v>
      </c>
      <c r="K391">
        <v>3</v>
      </c>
      <c r="U391" s="1"/>
      <c r="V391" s="1"/>
      <c r="X391">
        <v>3068</v>
      </c>
      <c r="Y391">
        <v>2001370</v>
      </c>
      <c r="Z391">
        <v>4665.41</v>
      </c>
      <c r="AB391" t="str">
        <f t="shared" si="16"/>
        <v>20013704665.41</v>
      </c>
    </row>
    <row r="392" spans="1:28" x14ac:dyDescent="0.25">
      <c r="A392" t="s">
        <v>1702</v>
      </c>
      <c r="B392">
        <v>210</v>
      </c>
      <c r="C392" t="s">
        <v>1724</v>
      </c>
      <c r="D392">
        <v>15</v>
      </c>
      <c r="E392" t="s">
        <v>1704</v>
      </c>
      <c r="F392" t="s">
        <v>1705</v>
      </c>
      <c r="G392" t="s">
        <v>1707</v>
      </c>
      <c r="H392" t="s">
        <v>1392</v>
      </c>
      <c r="I392">
        <f t="shared" si="15"/>
        <v>0</v>
      </c>
      <c r="J392" t="s">
        <v>1717</v>
      </c>
      <c r="K392">
        <v>2</v>
      </c>
      <c r="U392" s="1"/>
      <c r="V392" s="1"/>
      <c r="X392">
        <v>126</v>
      </c>
      <c r="Y392">
        <v>2001371</v>
      </c>
      <c r="Z392">
        <v>6665.64</v>
      </c>
      <c r="AB392" t="str">
        <f t="shared" si="16"/>
        <v>20013716665.64</v>
      </c>
    </row>
    <row r="393" spans="1:28" x14ac:dyDescent="0.25">
      <c r="A393" t="s">
        <v>1702</v>
      </c>
      <c r="B393">
        <v>210</v>
      </c>
      <c r="C393" t="s">
        <v>1724</v>
      </c>
      <c r="D393">
        <v>25</v>
      </c>
      <c r="E393" t="s">
        <v>1710</v>
      </c>
      <c r="F393" t="s">
        <v>1705</v>
      </c>
      <c r="G393" t="s">
        <v>1707</v>
      </c>
      <c r="H393">
        <v>2001348</v>
      </c>
      <c r="I393">
        <f t="shared" si="15"/>
        <v>0</v>
      </c>
      <c r="J393" t="s">
        <v>1717</v>
      </c>
      <c r="K393">
        <v>2</v>
      </c>
      <c r="U393" s="1"/>
      <c r="V393" s="1"/>
      <c r="X393">
        <v>1</v>
      </c>
      <c r="Y393">
        <v>2001375</v>
      </c>
      <c r="AB393" t="str">
        <f t="shared" si="16"/>
        <v>2001375</v>
      </c>
    </row>
    <row r="394" spans="1:28" x14ac:dyDescent="0.25">
      <c r="A394" t="s">
        <v>1702</v>
      </c>
      <c r="B394">
        <v>210</v>
      </c>
      <c r="C394" t="s">
        <v>1724</v>
      </c>
      <c r="D394">
        <v>25</v>
      </c>
      <c r="E394" t="s">
        <v>1708</v>
      </c>
      <c r="F394" t="s">
        <v>1705</v>
      </c>
      <c r="G394" t="s">
        <v>1707</v>
      </c>
      <c r="H394">
        <v>2001348</v>
      </c>
      <c r="I394">
        <f t="shared" si="15"/>
        <v>0</v>
      </c>
      <c r="J394" t="s">
        <v>1717</v>
      </c>
      <c r="K394">
        <v>1</v>
      </c>
      <c r="U394" s="1"/>
      <c r="V394" s="1"/>
      <c r="X394">
        <v>2</v>
      </c>
      <c r="Y394">
        <v>2001379</v>
      </c>
      <c r="Z394">
        <v>8316.74</v>
      </c>
      <c r="AB394" t="str">
        <f t="shared" si="16"/>
        <v>20013798316.74</v>
      </c>
    </row>
    <row r="395" spans="1:28" x14ac:dyDescent="0.25">
      <c r="A395" t="s">
        <v>1702</v>
      </c>
      <c r="B395">
        <v>210</v>
      </c>
      <c r="C395" t="s">
        <v>1724</v>
      </c>
      <c r="D395">
        <v>37.5</v>
      </c>
      <c r="E395" t="s">
        <v>1708</v>
      </c>
      <c r="F395" t="s">
        <v>1705</v>
      </c>
      <c r="G395" t="s">
        <v>1707</v>
      </c>
      <c r="H395">
        <v>2001348</v>
      </c>
      <c r="I395">
        <f t="shared" si="15"/>
        <v>0</v>
      </c>
      <c r="J395" t="s">
        <v>1717</v>
      </c>
      <c r="K395">
        <v>1</v>
      </c>
      <c r="U395" s="1"/>
      <c r="V395" s="1"/>
      <c r="X395">
        <v>28</v>
      </c>
      <c r="Y395" t="s">
        <v>1392</v>
      </c>
      <c r="AB395" t="str">
        <f t="shared" si="16"/>
        <v>-</v>
      </c>
    </row>
    <row r="396" spans="1:28" x14ac:dyDescent="0.25">
      <c r="A396" t="s">
        <v>1702</v>
      </c>
      <c r="B396">
        <v>210</v>
      </c>
      <c r="C396" t="s">
        <v>1724</v>
      </c>
      <c r="D396">
        <v>50</v>
      </c>
      <c r="E396" t="s">
        <v>1704</v>
      </c>
      <c r="F396" t="s">
        <v>1705</v>
      </c>
      <c r="G396" t="s">
        <v>1707</v>
      </c>
      <c r="H396">
        <v>2001350</v>
      </c>
      <c r="I396">
        <f t="shared" si="15"/>
        <v>0</v>
      </c>
      <c r="J396" t="s">
        <v>1717</v>
      </c>
      <c r="K396">
        <v>1</v>
      </c>
      <c r="U396" s="1"/>
      <c r="V396" s="1"/>
      <c r="W396">
        <v>100</v>
      </c>
      <c r="X396">
        <v>2</v>
      </c>
      <c r="Y396">
        <v>2001365</v>
      </c>
      <c r="Z396">
        <v>2435.58</v>
      </c>
      <c r="AB396" t="str">
        <f t="shared" si="16"/>
        <v>20013652435.58</v>
      </c>
    </row>
    <row r="397" spans="1:28" x14ac:dyDescent="0.25">
      <c r="A397" t="s">
        <v>1702</v>
      </c>
      <c r="B397">
        <v>211</v>
      </c>
      <c r="C397" t="s">
        <v>1703</v>
      </c>
      <c r="D397">
        <v>10</v>
      </c>
      <c r="E397" t="s">
        <v>1704</v>
      </c>
      <c r="F397" t="s">
        <v>1705</v>
      </c>
      <c r="G397" t="s">
        <v>1707</v>
      </c>
      <c r="H397" t="s">
        <v>1392</v>
      </c>
      <c r="I397">
        <f t="shared" si="15"/>
        <v>0</v>
      </c>
      <c r="J397" t="s">
        <v>1726</v>
      </c>
      <c r="K397">
        <v>3</v>
      </c>
      <c r="U397" s="1"/>
      <c r="V397" s="1"/>
      <c r="X397">
        <v>3</v>
      </c>
      <c r="Y397">
        <v>2001366</v>
      </c>
      <c r="Z397">
        <v>2538.13</v>
      </c>
      <c r="AB397" t="str">
        <f t="shared" si="16"/>
        <v>20013662538.13</v>
      </c>
    </row>
    <row r="398" spans="1:28" x14ac:dyDescent="0.25">
      <c r="A398" t="s">
        <v>1702</v>
      </c>
      <c r="B398">
        <v>211</v>
      </c>
      <c r="C398" t="s">
        <v>1703</v>
      </c>
      <c r="D398">
        <v>15</v>
      </c>
      <c r="E398" t="s">
        <v>1704</v>
      </c>
      <c r="F398" t="s">
        <v>1705</v>
      </c>
      <c r="G398" t="s">
        <v>1707</v>
      </c>
      <c r="H398" t="s">
        <v>1392</v>
      </c>
      <c r="I398">
        <f t="shared" si="15"/>
        <v>0</v>
      </c>
      <c r="J398" t="s">
        <v>1726</v>
      </c>
      <c r="K398">
        <v>5</v>
      </c>
      <c r="U398" s="1"/>
      <c r="V398" s="1"/>
      <c r="X398">
        <v>10</v>
      </c>
      <c r="Y398">
        <v>2001367</v>
      </c>
      <c r="Z398">
        <v>3129.01</v>
      </c>
      <c r="AB398" t="str">
        <f t="shared" si="16"/>
        <v>20013673129.01</v>
      </c>
    </row>
    <row r="399" spans="1:28" x14ac:dyDescent="0.25">
      <c r="A399" t="s">
        <v>1702</v>
      </c>
      <c r="B399">
        <v>211</v>
      </c>
      <c r="C399" t="s">
        <v>1703</v>
      </c>
      <c r="D399">
        <v>25</v>
      </c>
      <c r="E399" t="s">
        <v>1704</v>
      </c>
      <c r="F399" t="s">
        <v>1705</v>
      </c>
      <c r="G399" t="s">
        <v>1707</v>
      </c>
      <c r="H399" t="s">
        <v>1392</v>
      </c>
      <c r="I399">
        <f t="shared" si="15"/>
        <v>0</v>
      </c>
      <c r="J399" t="s">
        <v>1726</v>
      </c>
      <c r="K399">
        <v>4</v>
      </c>
      <c r="U399" s="1"/>
      <c r="V399" s="1"/>
      <c r="X399">
        <v>10</v>
      </c>
      <c r="Y399">
        <v>2001368</v>
      </c>
      <c r="Z399">
        <v>3501.14</v>
      </c>
      <c r="AB399" t="str">
        <f t="shared" si="16"/>
        <v>20013683501.14</v>
      </c>
    </row>
    <row r="400" spans="1:28" x14ac:dyDescent="0.25">
      <c r="A400" t="s">
        <v>1702</v>
      </c>
      <c r="B400">
        <v>211</v>
      </c>
      <c r="C400" t="s">
        <v>1703</v>
      </c>
      <c r="D400">
        <v>37</v>
      </c>
      <c r="E400" t="s">
        <v>1704</v>
      </c>
      <c r="F400" t="s">
        <v>1705</v>
      </c>
      <c r="G400" t="s">
        <v>1707</v>
      </c>
      <c r="H400" t="s">
        <v>1392</v>
      </c>
      <c r="I400">
        <f t="shared" si="15"/>
        <v>0</v>
      </c>
      <c r="J400" t="s">
        <v>1726</v>
      </c>
      <c r="K400">
        <v>3</v>
      </c>
      <c r="U400" s="1"/>
      <c r="V400" s="1"/>
      <c r="X400">
        <v>36</v>
      </c>
      <c r="Y400">
        <v>2001369</v>
      </c>
      <c r="Z400">
        <v>3847.75</v>
      </c>
      <c r="AB400" t="str">
        <f t="shared" si="16"/>
        <v>20013693847.75</v>
      </c>
    </row>
    <row r="401" spans="1:28" x14ac:dyDescent="0.25">
      <c r="A401" t="s">
        <v>1702</v>
      </c>
      <c r="B401">
        <v>211</v>
      </c>
      <c r="C401" t="s">
        <v>1709</v>
      </c>
      <c r="D401">
        <v>10</v>
      </c>
      <c r="E401" t="s">
        <v>1710</v>
      </c>
      <c r="F401" t="s">
        <v>1705</v>
      </c>
      <c r="G401" t="s">
        <v>1707</v>
      </c>
      <c r="H401" t="s">
        <v>1392</v>
      </c>
      <c r="I401">
        <f t="shared" si="15"/>
        <v>0</v>
      </c>
      <c r="J401" t="s">
        <v>1726</v>
      </c>
      <c r="K401">
        <v>1</v>
      </c>
      <c r="U401" s="1"/>
      <c r="V401" s="1"/>
      <c r="X401">
        <v>70</v>
      </c>
      <c r="Y401">
        <v>2001370</v>
      </c>
      <c r="Z401">
        <v>4665.41</v>
      </c>
      <c r="AB401" t="str">
        <f t="shared" si="16"/>
        <v>20013704665.41</v>
      </c>
    </row>
    <row r="402" spans="1:28" x14ac:dyDescent="0.25">
      <c r="A402" t="s">
        <v>1702</v>
      </c>
      <c r="B402">
        <v>211</v>
      </c>
      <c r="C402" t="s">
        <v>1709</v>
      </c>
      <c r="D402">
        <v>50</v>
      </c>
      <c r="E402" t="s">
        <v>1710</v>
      </c>
      <c r="F402" t="s">
        <v>1705</v>
      </c>
      <c r="G402" t="s">
        <v>1707</v>
      </c>
      <c r="H402" t="s">
        <v>1392</v>
      </c>
      <c r="I402">
        <f t="shared" si="15"/>
        <v>0</v>
      </c>
      <c r="J402" t="s">
        <v>1726</v>
      </c>
      <c r="K402">
        <v>1</v>
      </c>
      <c r="U402" s="1"/>
      <c r="V402" s="1"/>
      <c r="X402">
        <v>712</v>
      </c>
      <c r="Y402">
        <v>2001371</v>
      </c>
      <c r="Z402">
        <v>6665.64</v>
      </c>
      <c r="AB402" t="str">
        <f t="shared" si="16"/>
        <v>20013716665.64</v>
      </c>
    </row>
    <row r="403" spans="1:28" x14ac:dyDescent="0.25">
      <c r="A403" t="s">
        <v>1702</v>
      </c>
      <c r="B403">
        <v>212</v>
      </c>
      <c r="C403" t="s">
        <v>1703</v>
      </c>
      <c r="D403">
        <v>5</v>
      </c>
      <c r="E403" t="s">
        <v>1704</v>
      </c>
      <c r="F403" t="s">
        <v>1705</v>
      </c>
      <c r="G403" t="s">
        <v>1707</v>
      </c>
      <c r="H403" t="s">
        <v>1392</v>
      </c>
      <c r="I403">
        <f t="shared" si="15"/>
        <v>0</v>
      </c>
      <c r="J403" t="s">
        <v>1727</v>
      </c>
      <c r="K403">
        <v>3</v>
      </c>
      <c r="U403" s="1"/>
      <c r="V403" s="1"/>
      <c r="X403">
        <v>25</v>
      </c>
      <c r="Y403">
        <v>2001379</v>
      </c>
      <c r="Z403">
        <v>8316.74</v>
      </c>
      <c r="AB403" t="str">
        <f t="shared" si="16"/>
        <v>20013798316.74</v>
      </c>
    </row>
    <row r="404" spans="1:28" x14ac:dyDescent="0.25">
      <c r="A404" t="s">
        <v>1702</v>
      </c>
      <c r="B404">
        <v>212</v>
      </c>
      <c r="C404" t="s">
        <v>1703</v>
      </c>
      <c r="D404">
        <v>10</v>
      </c>
      <c r="E404" t="s">
        <v>1704</v>
      </c>
      <c r="F404" t="s">
        <v>1705</v>
      </c>
      <c r="G404" t="s">
        <v>1707</v>
      </c>
      <c r="H404" t="s">
        <v>1392</v>
      </c>
      <c r="I404">
        <f t="shared" si="15"/>
        <v>0</v>
      </c>
      <c r="J404" t="s">
        <v>1727</v>
      </c>
      <c r="K404">
        <v>49</v>
      </c>
      <c r="U404" s="1"/>
      <c r="V404" s="1"/>
      <c r="X404">
        <v>15</v>
      </c>
      <c r="Y404" t="s">
        <v>1392</v>
      </c>
      <c r="AB404" t="str">
        <f t="shared" si="16"/>
        <v>-</v>
      </c>
    </row>
    <row r="405" spans="1:28" x14ac:dyDescent="0.25">
      <c r="A405" t="s">
        <v>1702</v>
      </c>
      <c r="B405">
        <v>212</v>
      </c>
      <c r="C405" t="s">
        <v>1703</v>
      </c>
      <c r="D405">
        <v>10</v>
      </c>
      <c r="E405" t="s">
        <v>1704</v>
      </c>
      <c r="F405" t="s">
        <v>1705</v>
      </c>
      <c r="G405" t="s">
        <v>1707</v>
      </c>
      <c r="H405">
        <v>2001355</v>
      </c>
      <c r="I405">
        <f t="shared" si="15"/>
        <v>0</v>
      </c>
      <c r="J405" t="s">
        <v>1727</v>
      </c>
      <c r="K405">
        <v>3</v>
      </c>
      <c r="U405" s="1"/>
      <c r="V405" s="1"/>
      <c r="W405">
        <v>167</v>
      </c>
      <c r="X405">
        <v>1</v>
      </c>
      <c r="Y405">
        <v>2001370</v>
      </c>
      <c r="Z405">
        <v>4665.41</v>
      </c>
      <c r="AB405" t="str">
        <f t="shared" si="16"/>
        <v>20013704665.41</v>
      </c>
    </row>
    <row r="406" spans="1:28" x14ac:dyDescent="0.25">
      <c r="A406" t="s">
        <v>1702</v>
      </c>
      <c r="B406">
        <v>212</v>
      </c>
      <c r="C406" t="s">
        <v>1703</v>
      </c>
      <c r="D406">
        <v>15</v>
      </c>
      <c r="E406" t="s">
        <v>1704</v>
      </c>
      <c r="F406" t="s">
        <v>1705</v>
      </c>
      <c r="G406" t="s">
        <v>1707</v>
      </c>
      <c r="H406" t="s">
        <v>1392</v>
      </c>
      <c r="I406">
        <f t="shared" si="15"/>
        <v>0</v>
      </c>
      <c r="J406" t="s">
        <v>1727</v>
      </c>
      <c r="K406">
        <v>135</v>
      </c>
      <c r="U406" s="1"/>
      <c r="V406" s="1"/>
      <c r="X406">
        <v>5</v>
      </c>
      <c r="Y406">
        <v>2001371</v>
      </c>
      <c r="Z406">
        <v>6665.64</v>
      </c>
      <c r="AB406" t="str">
        <f t="shared" si="16"/>
        <v>20013716665.64</v>
      </c>
    </row>
    <row r="407" spans="1:28" x14ac:dyDescent="0.25">
      <c r="A407" t="s">
        <v>1702</v>
      </c>
      <c r="B407">
        <v>212</v>
      </c>
      <c r="C407" t="s">
        <v>1703</v>
      </c>
      <c r="D407">
        <v>15</v>
      </c>
      <c r="E407" t="s">
        <v>1704</v>
      </c>
      <c r="F407" t="s">
        <v>1705</v>
      </c>
      <c r="G407" t="s">
        <v>1707</v>
      </c>
      <c r="H407">
        <v>2001356</v>
      </c>
      <c r="I407">
        <f t="shared" si="15"/>
        <v>0</v>
      </c>
      <c r="J407" t="s">
        <v>1727</v>
      </c>
      <c r="K407">
        <v>6</v>
      </c>
      <c r="U407" s="1"/>
      <c r="V407" s="1"/>
      <c r="X407">
        <v>1</v>
      </c>
      <c r="Y407">
        <v>2001380</v>
      </c>
      <c r="Z407">
        <v>9737.66</v>
      </c>
      <c r="AB407" t="str">
        <f t="shared" si="16"/>
        <v>20013809737.66</v>
      </c>
    </row>
    <row r="408" spans="1:28" x14ac:dyDescent="0.25">
      <c r="A408" t="s">
        <v>1702</v>
      </c>
      <c r="B408">
        <v>212</v>
      </c>
      <c r="C408" t="s">
        <v>1703</v>
      </c>
      <c r="D408">
        <v>25</v>
      </c>
      <c r="E408" t="s">
        <v>1704</v>
      </c>
      <c r="F408" t="s">
        <v>1705</v>
      </c>
      <c r="G408" t="s">
        <v>1707</v>
      </c>
      <c r="H408" t="s">
        <v>1392</v>
      </c>
      <c r="I408">
        <f t="shared" si="15"/>
        <v>0</v>
      </c>
      <c r="J408" t="s">
        <v>1727</v>
      </c>
      <c r="K408">
        <v>306</v>
      </c>
      <c r="U408" s="1"/>
      <c r="V408" s="1"/>
      <c r="X408">
        <v>29</v>
      </c>
      <c r="Y408" t="s">
        <v>1392</v>
      </c>
      <c r="AB408" t="str">
        <f t="shared" si="16"/>
        <v>-</v>
      </c>
    </row>
    <row r="409" spans="1:28" x14ac:dyDescent="0.25">
      <c r="A409" t="s">
        <v>1702</v>
      </c>
      <c r="B409">
        <v>212</v>
      </c>
      <c r="C409" t="s">
        <v>1703</v>
      </c>
      <c r="D409">
        <v>25</v>
      </c>
      <c r="E409" t="s">
        <v>1704</v>
      </c>
      <c r="F409" t="s">
        <v>1705</v>
      </c>
      <c r="G409" t="s">
        <v>1707</v>
      </c>
      <c r="H409">
        <v>2001357</v>
      </c>
      <c r="I409">
        <f t="shared" si="15"/>
        <v>0</v>
      </c>
      <c r="J409" t="s">
        <v>1727</v>
      </c>
      <c r="K409">
        <v>7</v>
      </c>
      <c r="U409" s="1"/>
      <c r="V409" s="1"/>
      <c r="W409">
        <v>250</v>
      </c>
      <c r="X409">
        <v>1</v>
      </c>
      <c r="Y409">
        <v>2001368</v>
      </c>
      <c r="Z409">
        <v>3501.14</v>
      </c>
      <c r="AB409" t="str">
        <f t="shared" si="16"/>
        <v>20013683501.14</v>
      </c>
    </row>
    <row r="410" spans="1:28" x14ac:dyDescent="0.25">
      <c r="A410" t="s">
        <v>1702</v>
      </c>
      <c r="B410">
        <v>212</v>
      </c>
      <c r="C410" t="s">
        <v>1703</v>
      </c>
      <c r="D410">
        <v>25</v>
      </c>
      <c r="E410" t="s">
        <v>1704</v>
      </c>
      <c r="F410" t="s">
        <v>1705</v>
      </c>
      <c r="G410" t="s">
        <v>1707</v>
      </c>
      <c r="H410">
        <v>2001367</v>
      </c>
      <c r="I410">
        <f t="shared" si="15"/>
        <v>3129.01</v>
      </c>
      <c r="J410" t="s">
        <v>1727</v>
      </c>
      <c r="K410">
        <v>1</v>
      </c>
      <c r="U410" s="1"/>
      <c r="V410" s="1" t="s">
        <v>1722</v>
      </c>
      <c r="W410">
        <v>10</v>
      </c>
      <c r="X410">
        <v>2</v>
      </c>
      <c r="Y410">
        <v>2001365</v>
      </c>
      <c r="Z410">
        <v>2435.58</v>
      </c>
      <c r="AB410" t="str">
        <f t="shared" si="16"/>
        <v>20013652435.58</v>
      </c>
    </row>
    <row r="411" spans="1:28" x14ac:dyDescent="0.25">
      <c r="A411" t="s">
        <v>1702</v>
      </c>
      <c r="B411">
        <v>212</v>
      </c>
      <c r="C411" t="s">
        <v>1703</v>
      </c>
      <c r="D411">
        <v>37</v>
      </c>
      <c r="E411" t="s">
        <v>1704</v>
      </c>
      <c r="F411" t="s">
        <v>1705</v>
      </c>
      <c r="G411" t="s">
        <v>1707</v>
      </c>
      <c r="H411" t="s">
        <v>1392</v>
      </c>
      <c r="I411">
        <f t="shared" si="15"/>
        <v>0</v>
      </c>
      <c r="J411" t="s">
        <v>1727</v>
      </c>
      <c r="K411">
        <v>127</v>
      </c>
      <c r="U411" s="1"/>
      <c r="V411" s="1"/>
      <c r="W411">
        <v>15</v>
      </c>
      <c r="X411">
        <v>1</v>
      </c>
      <c r="Y411">
        <v>2001367</v>
      </c>
      <c r="Z411">
        <v>3129.01</v>
      </c>
      <c r="AB411" t="str">
        <f t="shared" si="16"/>
        <v>20013673129.01</v>
      </c>
    </row>
    <row r="412" spans="1:28" x14ac:dyDescent="0.25">
      <c r="A412" t="s">
        <v>1702</v>
      </c>
      <c r="B412">
        <v>212</v>
      </c>
      <c r="C412" t="s">
        <v>1703</v>
      </c>
      <c r="D412">
        <v>37.5</v>
      </c>
      <c r="E412" t="s">
        <v>1704</v>
      </c>
      <c r="F412" t="s">
        <v>1705</v>
      </c>
      <c r="G412" t="s">
        <v>1707</v>
      </c>
      <c r="H412">
        <v>2001358</v>
      </c>
      <c r="I412">
        <f t="shared" si="15"/>
        <v>0</v>
      </c>
      <c r="J412" t="s">
        <v>1727</v>
      </c>
      <c r="K412">
        <v>7</v>
      </c>
      <c r="U412" s="1"/>
      <c r="V412" s="1"/>
      <c r="W412">
        <v>25</v>
      </c>
      <c r="X412">
        <v>12</v>
      </c>
      <c r="Y412">
        <v>2001367</v>
      </c>
      <c r="Z412">
        <v>3129.01</v>
      </c>
      <c r="AB412" t="str">
        <f t="shared" si="16"/>
        <v>20013673129.01</v>
      </c>
    </row>
    <row r="413" spans="1:28" x14ac:dyDescent="0.25">
      <c r="A413" t="s">
        <v>1702</v>
      </c>
      <c r="B413">
        <v>212</v>
      </c>
      <c r="C413" t="s">
        <v>1703</v>
      </c>
      <c r="D413">
        <v>50</v>
      </c>
      <c r="E413" t="s">
        <v>1704</v>
      </c>
      <c r="F413" t="s">
        <v>1705</v>
      </c>
      <c r="G413" t="s">
        <v>1707</v>
      </c>
      <c r="H413" t="s">
        <v>1392</v>
      </c>
      <c r="I413">
        <f t="shared" si="15"/>
        <v>0</v>
      </c>
      <c r="J413" t="s">
        <v>1727</v>
      </c>
      <c r="K413">
        <v>38</v>
      </c>
      <c r="U413" s="1"/>
      <c r="V413" s="1"/>
      <c r="W413">
        <v>37</v>
      </c>
      <c r="X413">
        <v>1</v>
      </c>
      <c r="Y413">
        <v>2001365</v>
      </c>
      <c r="Z413">
        <v>2435.58</v>
      </c>
      <c r="AB413" t="str">
        <f t="shared" si="16"/>
        <v>20013652435.58</v>
      </c>
    </row>
    <row r="414" spans="1:28" x14ac:dyDescent="0.25">
      <c r="A414" t="s">
        <v>1702</v>
      </c>
      <c r="B414">
        <v>212</v>
      </c>
      <c r="C414" t="s">
        <v>1703</v>
      </c>
      <c r="D414">
        <v>75</v>
      </c>
      <c r="E414" t="s">
        <v>1704</v>
      </c>
      <c r="F414" t="s">
        <v>1705</v>
      </c>
      <c r="G414" t="s">
        <v>1707</v>
      </c>
      <c r="H414">
        <v>2001360</v>
      </c>
      <c r="I414">
        <f t="shared" si="15"/>
        <v>0</v>
      </c>
      <c r="J414" t="s">
        <v>1727</v>
      </c>
      <c r="K414">
        <v>10</v>
      </c>
      <c r="U414" s="1"/>
      <c r="V414" s="1"/>
      <c r="X414">
        <v>4</v>
      </c>
      <c r="Y414">
        <v>2001368</v>
      </c>
      <c r="Z414">
        <v>3501.14</v>
      </c>
      <c r="AB414" t="str">
        <f t="shared" si="16"/>
        <v>20013683501.14</v>
      </c>
    </row>
    <row r="415" spans="1:28" x14ac:dyDescent="0.25">
      <c r="A415" t="s">
        <v>1702</v>
      </c>
      <c r="B415">
        <v>212</v>
      </c>
      <c r="C415" t="s">
        <v>1709</v>
      </c>
      <c r="D415">
        <v>5</v>
      </c>
      <c r="E415" t="s">
        <v>1710</v>
      </c>
      <c r="F415" t="s">
        <v>1705</v>
      </c>
      <c r="G415" t="s">
        <v>1707</v>
      </c>
      <c r="H415" t="s">
        <v>1392</v>
      </c>
      <c r="I415">
        <f t="shared" si="15"/>
        <v>0</v>
      </c>
      <c r="J415" t="s">
        <v>1727</v>
      </c>
      <c r="K415">
        <v>1</v>
      </c>
      <c r="U415" s="1"/>
      <c r="V415" s="1"/>
      <c r="W415">
        <v>50</v>
      </c>
      <c r="X415">
        <v>1</v>
      </c>
      <c r="Y415">
        <v>2001367</v>
      </c>
      <c r="Z415">
        <v>3129.01</v>
      </c>
      <c r="AB415" t="str">
        <f t="shared" si="16"/>
        <v>20013673129.01</v>
      </c>
    </row>
    <row r="416" spans="1:28" x14ac:dyDescent="0.25">
      <c r="A416" t="s">
        <v>1702</v>
      </c>
      <c r="B416">
        <v>212</v>
      </c>
      <c r="C416" t="s">
        <v>1709</v>
      </c>
      <c r="D416">
        <v>10</v>
      </c>
      <c r="E416" t="s">
        <v>1710</v>
      </c>
      <c r="F416" t="s">
        <v>1705</v>
      </c>
      <c r="G416" t="s">
        <v>1707</v>
      </c>
      <c r="H416" t="s">
        <v>1392</v>
      </c>
      <c r="I416">
        <f t="shared" si="15"/>
        <v>0</v>
      </c>
      <c r="J416" t="s">
        <v>1727</v>
      </c>
      <c r="K416">
        <v>11</v>
      </c>
      <c r="U416" s="1"/>
      <c r="V416" s="1"/>
      <c r="W416">
        <v>75</v>
      </c>
      <c r="X416">
        <v>2</v>
      </c>
      <c r="Y416">
        <v>2001370</v>
      </c>
      <c r="Z416">
        <v>4665.41</v>
      </c>
      <c r="AB416" t="str">
        <f t="shared" si="16"/>
        <v>20013704665.41</v>
      </c>
    </row>
    <row r="417" spans="1:28" x14ac:dyDescent="0.25">
      <c r="A417" t="s">
        <v>1702</v>
      </c>
      <c r="B417">
        <v>212</v>
      </c>
      <c r="C417" t="s">
        <v>1709</v>
      </c>
      <c r="D417">
        <v>10</v>
      </c>
      <c r="E417" t="s">
        <v>1710</v>
      </c>
      <c r="F417" t="s">
        <v>1705</v>
      </c>
      <c r="G417" t="s">
        <v>1707</v>
      </c>
      <c r="H417">
        <v>2001355</v>
      </c>
      <c r="I417">
        <f t="shared" si="15"/>
        <v>0</v>
      </c>
      <c r="J417" t="s">
        <v>1727</v>
      </c>
      <c r="K417">
        <v>1</v>
      </c>
      <c r="U417" s="1"/>
      <c r="V417" s="1" t="s">
        <v>1721</v>
      </c>
      <c r="W417">
        <v>10</v>
      </c>
      <c r="X417">
        <v>8</v>
      </c>
      <c r="Y417">
        <v>2001365</v>
      </c>
      <c r="Z417">
        <v>2435.58</v>
      </c>
      <c r="AB417" t="str">
        <f t="shared" si="16"/>
        <v>20013652435.58</v>
      </c>
    </row>
    <row r="418" spans="1:28" x14ac:dyDescent="0.25">
      <c r="A418" t="s">
        <v>1702</v>
      </c>
      <c r="B418">
        <v>212</v>
      </c>
      <c r="C418" t="s">
        <v>1709</v>
      </c>
      <c r="D418">
        <v>10</v>
      </c>
      <c r="E418" t="s">
        <v>1710</v>
      </c>
      <c r="F418" t="s">
        <v>1705</v>
      </c>
      <c r="G418" t="s">
        <v>1707</v>
      </c>
      <c r="H418">
        <v>2001365</v>
      </c>
      <c r="I418">
        <f t="shared" si="15"/>
        <v>2435.58</v>
      </c>
      <c r="J418" t="s">
        <v>1727</v>
      </c>
      <c r="K418">
        <v>1</v>
      </c>
      <c r="U418" s="1"/>
      <c r="V418" s="1"/>
      <c r="W418">
        <v>15</v>
      </c>
      <c r="X418">
        <v>1</v>
      </c>
      <c r="Y418">
        <v>2001366</v>
      </c>
      <c r="Z418">
        <v>2538.13</v>
      </c>
      <c r="AB418" t="str">
        <f t="shared" si="16"/>
        <v>20013662538.13</v>
      </c>
    </row>
    <row r="419" spans="1:28" x14ac:dyDescent="0.25">
      <c r="A419" t="s">
        <v>1702</v>
      </c>
      <c r="B419">
        <v>212</v>
      </c>
      <c r="C419" t="s">
        <v>1709</v>
      </c>
      <c r="D419">
        <v>10</v>
      </c>
      <c r="E419" t="s">
        <v>1710</v>
      </c>
      <c r="F419" t="s">
        <v>1705</v>
      </c>
      <c r="G419" t="s">
        <v>1707</v>
      </c>
      <c r="H419">
        <v>2001366</v>
      </c>
      <c r="I419">
        <f t="shared" si="15"/>
        <v>2538.13</v>
      </c>
      <c r="J419" t="s">
        <v>1727</v>
      </c>
      <c r="K419">
        <v>2</v>
      </c>
      <c r="U419" s="1"/>
      <c r="V419" s="1"/>
      <c r="W419">
        <v>25</v>
      </c>
      <c r="X419">
        <v>25</v>
      </c>
      <c r="Y419">
        <v>2001367</v>
      </c>
      <c r="Z419">
        <f>Z415</f>
        <v>3129.01</v>
      </c>
      <c r="AB419" t="str">
        <f t="shared" si="16"/>
        <v>20013673129.01</v>
      </c>
    </row>
    <row r="420" spans="1:28" x14ac:dyDescent="0.25">
      <c r="A420" t="s">
        <v>1702</v>
      </c>
      <c r="B420">
        <v>212</v>
      </c>
      <c r="C420" t="s">
        <v>1709</v>
      </c>
      <c r="D420">
        <v>10</v>
      </c>
      <c r="E420" t="s">
        <v>1710</v>
      </c>
      <c r="F420" t="s">
        <v>1705</v>
      </c>
      <c r="G420" t="s">
        <v>1707</v>
      </c>
      <c r="H420">
        <v>2001367</v>
      </c>
      <c r="I420">
        <f t="shared" si="15"/>
        <v>3129.01</v>
      </c>
      <c r="J420" t="s">
        <v>1727</v>
      </c>
      <c r="K420">
        <v>4</v>
      </c>
      <c r="U420" s="1"/>
      <c r="V420" s="1"/>
      <c r="X420">
        <v>1</v>
      </c>
      <c r="Y420">
        <v>2001425</v>
      </c>
      <c r="AB420" t="str">
        <f t="shared" si="16"/>
        <v>2001425</v>
      </c>
    </row>
    <row r="421" spans="1:28" x14ac:dyDescent="0.25">
      <c r="A421" t="s">
        <v>1702</v>
      </c>
      <c r="B421">
        <v>212</v>
      </c>
      <c r="C421" t="s">
        <v>1709</v>
      </c>
      <c r="D421">
        <v>10</v>
      </c>
      <c r="E421" t="s">
        <v>1708</v>
      </c>
      <c r="F421" t="s">
        <v>1705</v>
      </c>
      <c r="G421" t="s">
        <v>1707</v>
      </c>
      <c r="H421">
        <v>2001357</v>
      </c>
      <c r="I421">
        <f t="shared" si="15"/>
        <v>0</v>
      </c>
      <c r="J421" t="s">
        <v>1727</v>
      </c>
      <c r="K421">
        <v>2</v>
      </c>
      <c r="U421" s="1"/>
      <c r="V421" s="1"/>
      <c r="W421">
        <v>37</v>
      </c>
      <c r="X421">
        <v>1</v>
      </c>
      <c r="Y421">
        <v>2001349</v>
      </c>
      <c r="AB421" t="str">
        <f t="shared" si="16"/>
        <v>2001349</v>
      </c>
    </row>
    <row r="422" spans="1:28" x14ac:dyDescent="0.25">
      <c r="A422" t="s">
        <v>1702</v>
      </c>
      <c r="B422">
        <v>212</v>
      </c>
      <c r="C422" t="s">
        <v>1709</v>
      </c>
      <c r="D422">
        <v>10</v>
      </c>
      <c r="E422" t="s">
        <v>1708</v>
      </c>
      <c r="F422" t="s">
        <v>1705</v>
      </c>
      <c r="G422" t="s">
        <v>1707</v>
      </c>
      <c r="H422">
        <v>2001365</v>
      </c>
      <c r="I422">
        <f t="shared" si="15"/>
        <v>2435.58</v>
      </c>
      <c r="J422" t="s">
        <v>1727</v>
      </c>
      <c r="K422">
        <v>1</v>
      </c>
      <c r="U422" s="1"/>
      <c r="V422" s="1"/>
      <c r="X422">
        <v>1</v>
      </c>
      <c r="Y422">
        <v>2001366</v>
      </c>
      <c r="Z422">
        <v>2538.13</v>
      </c>
      <c r="AB422" t="str">
        <f t="shared" si="16"/>
        <v>20013662538.13</v>
      </c>
    </row>
    <row r="423" spans="1:28" x14ac:dyDescent="0.25">
      <c r="A423" t="s">
        <v>1702</v>
      </c>
      <c r="B423">
        <v>212</v>
      </c>
      <c r="C423" t="s">
        <v>1709</v>
      </c>
      <c r="D423">
        <v>10</v>
      </c>
      <c r="E423" t="s">
        <v>1711</v>
      </c>
      <c r="F423" t="s">
        <v>1705</v>
      </c>
      <c r="G423" t="s">
        <v>1707</v>
      </c>
      <c r="H423">
        <v>2001365</v>
      </c>
      <c r="I423">
        <f t="shared" si="15"/>
        <v>2435.58</v>
      </c>
      <c r="J423" t="s">
        <v>1727</v>
      </c>
      <c r="K423">
        <v>3</v>
      </c>
      <c r="U423" s="1"/>
      <c r="V423" s="1"/>
      <c r="X423">
        <v>1</v>
      </c>
      <c r="Y423">
        <v>2001367</v>
      </c>
      <c r="Z423">
        <f>Z419</f>
        <v>3129.01</v>
      </c>
      <c r="AB423" t="str">
        <f t="shared" si="16"/>
        <v>20013673129.01</v>
      </c>
    </row>
    <row r="424" spans="1:28" x14ac:dyDescent="0.25">
      <c r="A424" t="s">
        <v>1702</v>
      </c>
      <c r="B424">
        <v>212</v>
      </c>
      <c r="C424" t="s">
        <v>1709</v>
      </c>
      <c r="D424">
        <v>15</v>
      </c>
      <c r="E424" t="s">
        <v>1710</v>
      </c>
      <c r="F424" t="s">
        <v>1705</v>
      </c>
      <c r="G424" t="s">
        <v>1707</v>
      </c>
      <c r="H424" t="s">
        <v>1392</v>
      </c>
      <c r="I424">
        <f t="shared" si="15"/>
        <v>0</v>
      </c>
      <c r="J424" t="s">
        <v>1727</v>
      </c>
      <c r="K424">
        <v>22</v>
      </c>
      <c r="U424" s="1"/>
      <c r="V424" s="1"/>
      <c r="X424">
        <v>8</v>
      </c>
      <c r="Y424">
        <v>2001368</v>
      </c>
      <c r="Z424">
        <v>3501.14</v>
      </c>
      <c r="AB424" t="str">
        <f t="shared" si="16"/>
        <v>20013683501.14</v>
      </c>
    </row>
    <row r="425" spans="1:28" x14ac:dyDescent="0.25">
      <c r="A425" t="s">
        <v>1702</v>
      </c>
      <c r="B425">
        <v>212</v>
      </c>
      <c r="C425" t="s">
        <v>1709</v>
      </c>
      <c r="D425">
        <v>15</v>
      </c>
      <c r="E425" t="s">
        <v>1710</v>
      </c>
      <c r="F425" t="s">
        <v>1705</v>
      </c>
      <c r="G425" t="s">
        <v>1707</v>
      </c>
      <c r="H425">
        <v>2001356</v>
      </c>
      <c r="I425">
        <f t="shared" si="15"/>
        <v>0</v>
      </c>
      <c r="J425" t="s">
        <v>1727</v>
      </c>
      <c r="K425">
        <v>1</v>
      </c>
      <c r="U425" s="1"/>
      <c r="V425" s="1"/>
      <c r="W425">
        <v>50</v>
      </c>
      <c r="X425">
        <v>1</v>
      </c>
      <c r="Y425">
        <v>2001367</v>
      </c>
      <c r="Z425">
        <v>3129.01</v>
      </c>
      <c r="AB425" t="str">
        <f t="shared" si="16"/>
        <v>20013673129.01</v>
      </c>
    </row>
    <row r="426" spans="1:28" x14ac:dyDescent="0.25">
      <c r="A426" t="s">
        <v>1702</v>
      </c>
      <c r="B426">
        <v>212</v>
      </c>
      <c r="C426" t="s">
        <v>1709</v>
      </c>
      <c r="D426">
        <v>15</v>
      </c>
      <c r="E426" t="s">
        <v>1710</v>
      </c>
      <c r="F426" t="s">
        <v>1705</v>
      </c>
      <c r="G426" t="s">
        <v>1707</v>
      </c>
      <c r="H426">
        <v>2001366</v>
      </c>
      <c r="I426">
        <f t="shared" si="15"/>
        <v>2538.13</v>
      </c>
      <c r="J426" t="s">
        <v>1727</v>
      </c>
      <c r="K426">
        <v>3</v>
      </c>
      <c r="U426" s="1"/>
      <c r="V426" s="1"/>
      <c r="X426">
        <v>1</v>
      </c>
      <c r="Y426">
        <v>2001368</v>
      </c>
      <c r="Z426">
        <v>3501.14</v>
      </c>
      <c r="AB426" t="str">
        <f t="shared" si="16"/>
        <v>20013683501.14</v>
      </c>
    </row>
    <row r="427" spans="1:28" x14ac:dyDescent="0.25">
      <c r="A427" t="s">
        <v>1702</v>
      </c>
      <c r="B427">
        <v>212</v>
      </c>
      <c r="C427" t="s">
        <v>1709</v>
      </c>
      <c r="D427">
        <v>15</v>
      </c>
      <c r="E427" t="s">
        <v>1710</v>
      </c>
      <c r="F427" t="s">
        <v>1705</v>
      </c>
      <c r="G427" t="s">
        <v>1707</v>
      </c>
      <c r="H427">
        <v>2001369</v>
      </c>
      <c r="I427">
        <f t="shared" si="15"/>
        <v>3847.75</v>
      </c>
      <c r="J427" t="s">
        <v>1727</v>
      </c>
      <c r="K427">
        <v>1</v>
      </c>
      <c r="U427" s="1"/>
      <c r="V427" s="1"/>
      <c r="X427">
        <v>15</v>
      </c>
      <c r="Y427">
        <v>2001369</v>
      </c>
      <c r="Z427">
        <v>3847.75</v>
      </c>
      <c r="AB427" t="str">
        <f t="shared" si="16"/>
        <v>20013693847.75</v>
      </c>
    </row>
    <row r="428" spans="1:28" x14ac:dyDescent="0.25">
      <c r="A428" t="s">
        <v>1702</v>
      </c>
      <c r="B428">
        <v>212</v>
      </c>
      <c r="C428" t="s">
        <v>1709</v>
      </c>
      <c r="D428">
        <v>15</v>
      </c>
      <c r="E428" t="s">
        <v>1704</v>
      </c>
      <c r="F428" t="s">
        <v>1705</v>
      </c>
      <c r="G428" t="s">
        <v>1707</v>
      </c>
      <c r="H428">
        <v>2001357</v>
      </c>
      <c r="I428">
        <f t="shared" si="15"/>
        <v>0</v>
      </c>
      <c r="J428" t="s">
        <v>1727</v>
      </c>
      <c r="K428">
        <v>2</v>
      </c>
      <c r="U428" s="1"/>
      <c r="V428" s="1"/>
      <c r="X428">
        <v>1</v>
      </c>
      <c r="Y428">
        <v>2001427</v>
      </c>
      <c r="AB428" t="str">
        <f t="shared" si="16"/>
        <v>2001427</v>
      </c>
    </row>
    <row r="429" spans="1:28" x14ac:dyDescent="0.25">
      <c r="A429" t="s">
        <v>1702</v>
      </c>
      <c r="B429">
        <v>212</v>
      </c>
      <c r="C429" t="s">
        <v>1709</v>
      </c>
      <c r="D429">
        <v>15</v>
      </c>
      <c r="E429" t="s">
        <v>1708</v>
      </c>
      <c r="F429" t="s">
        <v>1705</v>
      </c>
      <c r="G429" t="s">
        <v>1707</v>
      </c>
      <c r="H429" t="s">
        <v>1392</v>
      </c>
      <c r="I429">
        <f t="shared" si="15"/>
        <v>0</v>
      </c>
      <c r="J429" t="s">
        <v>1727</v>
      </c>
      <c r="K429">
        <v>1</v>
      </c>
      <c r="U429" s="1"/>
      <c r="V429" s="1"/>
      <c r="W429">
        <v>75</v>
      </c>
      <c r="X429">
        <v>10</v>
      </c>
      <c r="Y429">
        <v>2001370</v>
      </c>
      <c r="Z429">
        <v>4665.41</v>
      </c>
      <c r="AB429" t="str">
        <f t="shared" si="16"/>
        <v>20013704665.41</v>
      </c>
    </row>
    <row r="430" spans="1:28" x14ac:dyDescent="0.25">
      <c r="A430" t="s">
        <v>1702</v>
      </c>
      <c r="B430">
        <v>212</v>
      </c>
      <c r="C430" t="s">
        <v>1709</v>
      </c>
      <c r="D430">
        <v>15</v>
      </c>
      <c r="E430" t="s">
        <v>1708</v>
      </c>
      <c r="F430" t="s">
        <v>1705</v>
      </c>
      <c r="G430" t="s">
        <v>1707</v>
      </c>
      <c r="H430">
        <v>2001357</v>
      </c>
      <c r="I430">
        <f t="shared" si="15"/>
        <v>0</v>
      </c>
      <c r="J430" t="s">
        <v>1727</v>
      </c>
      <c r="K430">
        <v>1</v>
      </c>
      <c r="U430" s="1"/>
      <c r="V430" s="1"/>
      <c r="X430">
        <v>2</v>
      </c>
      <c r="Y430" t="s">
        <v>1392</v>
      </c>
      <c r="AB430" t="str">
        <f t="shared" si="16"/>
        <v>-</v>
      </c>
    </row>
    <row r="431" spans="1:28" x14ac:dyDescent="0.25">
      <c r="A431" t="s">
        <v>1702</v>
      </c>
      <c r="B431">
        <v>212</v>
      </c>
      <c r="C431" t="s">
        <v>1709</v>
      </c>
      <c r="D431">
        <v>15</v>
      </c>
      <c r="E431" t="s">
        <v>1708</v>
      </c>
      <c r="F431" t="s">
        <v>1705</v>
      </c>
      <c r="G431" t="s">
        <v>1707</v>
      </c>
      <c r="H431">
        <v>2001366</v>
      </c>
      <c r="I431">
        <f t="shared" si="15"/>
        <v>2538.13</v>
      </c>
      <c r="J431" t="s">
        <v>1727</v>
      </c>
      <c r="K431">
        <v>1</v>
      </c>
      <c r="U431" s="1"/>
      <c r="V431" s="1"/>
      <c r="W431">
        <v>100</v>
      </c>
      <c r="X431">
        <v>3</v>
      </c>
      <c r="Y431">
        <v>2001370</v>
      </c>
      <c r="Z431">
        <v>4665.41</v>
      </c>
      <c r="AB431" t="str">
        <f t="shared" si="16"/>
        <v>20013704665.41</v>
      </c>
    </row>
    <row r="432" spans="1:28" x14ac:dyDescent="0.25">
      <c r="A432" t="s">
        <v>1702</v>
      </c>
      <c r="B432">
        <v>212</v>
      </c>
      <c r="C432" t="s">
        <v>1709</v>
      </c>
      <c r="D432">
        <v>15</v>
      </c>
      <c r="E432" t="s">
        <v>1711</v>
      </c>
      <c r="F432" t="s">
        <v>1705</v>
      </c>
      <c r="G432" t="s">
        <v>1715</v>
      </c>
      <c r="H432">
        <v>2001356</v>
      </c>
      <c r="I432">
        <f t="shared" si="15"/>
        <v>0</v>
      </c>
      <c r="J432" t="s">
        <v>1727</v>
      </c>
      <c r="K432">
        <v>3</v>
      </c>
      <c r="U432" s="1"/>
      <c r="V432" s="1"/>
      <c r="X432">
        <v>2</v>
      </c>
      <c r="Y432">
        <v>2001371</v>
      </c>
      <c r="Z432">
        <v>6665.64</v>
      </c>
      <c r="AB432" t="str">
        <f t="shared" si="16"/>
        <v>20013716665.64</v>
      </c>
    </row>
    <row r="433" spans="1:28" x14ac:dyDescent="0.25">
      <c r="A433" t="s">
        <v>1702</v>
      </c>
      <c r="B433">
        <v>212</v>
      </c>
      <c r="C433" t="s">
        <v>1709</v>
      </c>
      <c r="D433">
        <v>15</v>
      </c>
      <c r="E433" t="s">
        <v>1711</v>
      </c>
      <c r="F433" t="s">
        <v>1705</v>
      </c>
      <c r="G433" t="s">
        <v>1707</v>
      </c>
      <c r="H433" t="s">
        <v>1392</v>
      </c>
      <c r="I433">
        <f t="shared" si="15"/>
        <v>0</v>
      </c>
      <c r="J433" t="s">
        <v>1727</v>
      </c>
      <c r="K433">
        <v>2</v>
      </c>
      <c r="U433" s="1"/>
      <c r="V433" s="1"/>
      <c r="X433">
        <v>1</v>
      </c>
      <c r="Y433">
        <v>2001429</v>
      </c>
      <c r="AB433" t="str">
        <f t="shared" si="16"/>
        <v>2001429</v>
      </c>
    </row>
    <row r="434" spans="1:28" x14ac:dyDescent="0.25">
      <c r="A434" t="s">
        <v>1702</v>
      </c>
      <c r="B434">
        <v>212</v>
      </c>
      <c r="C434" t="s">
        <v>1709</v>
      </c>
      <c r="D434">
        <v>15</v>
      </c>
      <c r="E434" t="s">
        <v>1711</v>
      </c>
      <c r="F434" t="s">
        <v>1705</v>
      </c>
      <c r="G434" t="s">
        <v>1707</v>
      </c>
      <c r="H434">
        <v>2001356</v>
      </c>
      <c r="I434">
        <f t="shared" si="15"/>
        <v>0</v>
      </c>
      <c r="J434" t="s">
        <v>1727</v>
      </c>
      <c r="K434">
        <v>3</v>
      </c>
      <c r="U434" s="181"/>
      <c r="V434" s="1"/>
      <c r="W434">
        <v>167</v>
      </c>
      <c r="X434">
        <v>1</v>
      </c>
      <c r="Y434">
        <v>2001371</v>
      </c>
      <c r="Z434">
        <v>6665.64</v>
      </c>
      <c r="AB434" t="str">
        <f t="shared" si="16"/>
        <v>20013716665.64</v>
      </c>
    </row>
    <row r="435" spans="1:28" x14ac:dyDescent="0.25">
      <c r="A435" t="s">
        <v>1702</v>
      </c>
      <c r="B435">
        <v>212</v>
      </c>
      <c r="C435" t="s">
        <v>1709</v>
      </c>
      <c r="D435">
        <v>15</v>
      </c>
      <c r="E435" t="s">
        <v>1711</v>
      </c>
      <c r="F435" t="s">
        <v>1705</v>
      </c>
      <c r="G435" t="s">
        <v>1707</v>
      </c>
      <c r="H435">
        <v>2001366</v>
      </c>
      <c r="I435">
        <f t="shared" si="15"/>
        <v>2538.13</v>
      </c>
      <c r="J435" t="s">
        <v>1727</v>
      </c>
      <c r="K435">
        <v>1</v>
      </c>
      <c r="U435" s="1"/>
      <c r="V435" s="1"/>
      <c r="AB435" t="str">
        <f t="shared" si="16"/>
        <v/>
      </c>
    </row>
    <row r="436" spans="1:28" x14ac:dyDescent="0.25">
      <c r="A436" t="s">
        <v>1702</v>
      </c>
      <c r="B436">
        <v>212</v>
      </c>
      <c r="C436" t="s">
        <v>1709</v>
      </c>
      <c r="D436">
        <v>25</v>
      </c>
      <c r="E436" t="s">
        <v>1710</v>
      </c>
      <c r="F436" t="s">
        <v>1705</v>
      </c>
      <c r="G436" t="s">
        <v>1707</v>
      </c>
      <c r="H436" t="s">
        <v>1392</v>
      </c>
      <c r="I436">
        <f t="shared" si="15"/>
        <v>0</v>
      </c>
      <c r="J436" t="s">
        <v>1727</v>
      </c>
      <c r="K436">
        <v>17</v>
      </c>
      <c r="U436" s="1">
        <v>214</v>
      </c>
      <c r="V436" s="1" t="s">
        <v>1715</v>
      </c>
      <c r="W436">
        <v>25</v>
      </c>
      <c r="X436">
        <v>3</v>
      </c>
      <c r="Y436" t="s">
        <v>1392</v>
      </c>
      <c r="AB436" t="str">
        <f t="shared" si="16"/>
        <v>-</v>
      </c>
    </row>
    <row r="437" spans="1:28" x14ac:dyDescent="0.25">
      <c r="A437" t="s">
        <v>1702</v>
      </c>
      <c r="B437">
        <v>212</v>
      </c>
      <c r="C437" t="s">
        <v>1709</v>
      </c>
      <c r="D437">
        <v>25</v>
      </c>
      <c r="E437" t="s">
        <v>1710</v>
      </c>
      <c r="F437" t="s">
        <v>1705</v>
      </c>
      <c r="G437" t="s">
        <v>1707</v>
      </c>
      <c r="H437">
        <v>2001366</v>
      </c>
      <c r="I437">
        <f t="shared" si="15"/>
        <v>2538.13</v>
      </c>
      <c r="J437" t="s">
        <v>1727</v>
      </c>
      <c r="K437">
        <v>2</v>
      </c>
      <c r="U437" s="1"/>
      <c r="V437" s="1"/>
      <c r="W437">
        <v>167</v>
      </c>
      <c r="X437">
        <v>11</v>
      </c>
      <c r="Y437">
        <v>2001379</v>
      </c>
      <c r="Z437">
        <v>8316.74</v>
      </c>
      <c r="AB437" t="str">
        <f t="shared" si="16"/>
        <v>20013798316.74</v>
      </c>
    </row>
    <row r="438" spans="1:28" x14ac:dyDescent="0.25">
      <c r="A438" t="s">
        <v>1702</v>
      </c>
      <c r="B438">
        <v>212</v>
      </c>
      <c r="C438" t="s">
        <v>1709</v>
      </c>
      <c r="D438">
        <v>25</v>
      </c>
      <c r="E438" t="s">
        <v>1704</v>
      </c>
      <c r="F438" t="s">
        <v>1705</v>
      </c>
      <c r="G438" t="s">
        <v>1707</v>
      </c>
      <c r="H438">
        <v>2001357</v>
      </c>
      <c r="I438">
        <f t="shared" si="15"/>
        <v>0</v>
      </c>
      <c r="J438" t="s">
        <v>1727</v>
      </c>
      <c r="K438">
        <v>1</v>
      </c>
      <c r="U438" s="1"/>
      <c r="V438" s="1"/>
      <c r="X438">
        <v>3</v>
      </c>
      <c r="Y438">
        <v>2001430</v>
      </c>
      <c r="AB438" t="str">
        <f t="shared" si="16"/>
        <v>2001430</v>
      </c>
    </row>
    <row r="439" spans="1:28" x14ac:dyDescent="0.25">
      <c r="A439" t="s">
        <v>1702</v>
      </c>
      <c r="B439">
        <v>212</v>
      </c>
      <c r="C439" t="s">
        <v>1709</v>
      </c>
      <c r="D439">
        <v>25</v>
      </c>
      <c r="E439" t="s">
        <v>1708</v>
      </c>
      <c r="F439" t="s">
        <v>1705</v>
      </c>
      <c r="G439" t="s">
        <v>1707</v>
      </c>
      <c r="H439">
        <v>2001357</v>
      </c>
      <c r="I439">
        <f t="shared" si="15"/>
        <v>0</v>
      </c>
      <c r="J439" t="s">
        <v>1727</v>
      </c>
      <c r="K439">
        <v>8</v>
      </c>
      <c r="U439" s="1"/>
      <c r="V439" s="1"/>
      <c r="X439">
        <v>1</v>
      </c>
      <c r="Y439" t="s">
        <v>1392</v>
      </c>
      <c r="AB439" t="str">
        <f t="shared" si="16"/>
        <v>-</v>
      </c>
    </row>
    <row r="440" spans="1:28" x14ac:dyDescent="0.25">
      <c r="A440" t="s">
        <v>1702</v>
      </c>
      <c r="B440">
        <v>212</v>
      </c>
      <c r="C440" t="s">
        <v>1709</v>
      </c>
      <c r="D440">
        <v>25</v>
      </c>
      <c r="E440" t="s">
        <v>1708</v>
      </c>
      <c r="F440" t="s">
        <v>1705</v>
      </c>
      <c r="G440" t="s">
        <v>1707</v>
      </c>
      <c r="H440">
        <v>2001365</v>
      </c>
      <c r="I440">
        <f t="shared" si="15"/>
        <v>2435.58</v>
      </c>
      <c r="J440" t="s">
        <v>1727</v>
      </c>
      <c r="K440">
        <v>1</v>
      </c>
      <c r="U440" s="1"/>
      <c r="V440" s="1" t="s">
        <v>1707</v>
      </c>
      <c r="W440">
        <v>5</v>
      </c>
      <c r="X440">
        <v>1</v>
      </c>
      <c r="Y440">
        <v>2001372</v>
      </c>
      <c r="AB440" t="str">
        <f t="shared" si="16"/>
        <v>2001372</v>
      </c>
    </row>
    <row r="441" spans="1:28" x14ac:dyDescent="0.25">
      <c r="A441" t="s">
        <v>1702</v>
      </c>
      <c r="B441">
        <v>212</v>
      </c>
      <c r="C441" t="s">
        <v>1709</v>
      </c>
      <c r="D441">
        <v>25</v>
      </c>
      <c r="E441" t="s">
        <v>1708</v>
      </c>
      <c r="F441" t="s">
        <v>1705</v>
      </c>
      <c r="G441" t="s">
        <v>1707</v>
      </c>
      <c r="H441">
        <v>2001366</v>
      </c>
      <c r="I441">
        <f t="shared" si="15"/>
        <v>2538.13</v>
      </c>
      <c r="J441" t="s">
        <v>1727</v>
      </c>
      <c r="K441">
        <v>1</v>
      </c>
      <c r="U441" s="1"/>
      <c r="V441" s="1"/>
      <c r="W441">
        <v>10</v>
      </c>
      <c r="X441">
        <v>1</v>
      </c>
      <c r="Y441">
        <v>2001365</v>
      </c>
      <c r="Z441">
        <v>2435.58</v>
      </c>
      <c r="AB441" t="str">
        <f t="shared" si="16"/>
        <v>20013652435.58</v>
      </c>
    </row>
    <row r="442" spans="1:28" x14ac:dyDescent="0.25">
      <c r="A442" t="s">
        <v>1702</v>
      </c>
      <c r="B442">
        <v>212</v>
      </c>
      <c r="C442" t="s">
        <v>1709</v>
      </c>
      <c r="D442">
        <v>25</v>
      </c>
      <c r="E442" t="s">
        <v>1708</v>
      </c>
      <c r="F442" t="s">
        <v>1705</v>
      </c>
      <c r="G442" t="s">
        <v>1707</v>
      </c>
      <c r="H442">
        <v>2001367</v>
      </c>
      <c r="I442">
        <f t="shared" si="15"/>
        <v>3129.01</v>
      </c>
      <c r="J442" t="s">
        <v>1727</v>
      </c>
      <c r="K442">
        <v>1</v>
      </c>
      <c r="U442" s="1"/>
      <c r="V442" s="1"/>
      <c r="X442">
        <v>8</v>
      </c>
      <c r="Y442">
        <v>2001372</v>
      </c>
      <c r="AB442" t="str">
        <f t="shared" si="16"/>
        <v>2001372</v>
      </c>
    </row>
    <row r="443" spans="1:28" x14ac:dyDescent="0.25">
      <c r="A443" t="s">
        <v>1702</v>
      </c>
      <c r="B443">
        <v>212</v>
      </c>
      <c r="C443" t="s">
        <v>1709</v>
      </c>
      <c r="D443">
        <v>25</v>
      </c>
      <c r="E443" t="s">
        <v>1708</v>
      </c>
      <c r="F443" t="s">
        <v>1705</v>
      </c>
      <c r="G443" t="s">
        <v>1707</v>
      </c>
      <c r="H443">
        <v>2001368</v>
      </c>
      <c r="I443">
        <f t="shared" si="15"/>
        <v>3501.14</v>
      </c>
      <c r="J443" t="s">
        <v>1727</v>
      </c>
      <c r="K443">
        <v>1</v>
      </c>
      <c r="U443" s="1"/>
      <c r="V443" s="1"/>
      <c r="X443">
        <v>1</v>
      </c>
      <c r="Y443">
        <v>2001375</v>
      </c>
      <c r="AB443" t="str">
        <f t="shared" si="16"/>
        <v>2001375</v>
      </c>
    </row>
    <row r="444" spans="1:28" x14ac:dyDescent="0.25">
      <c r="A444" t="s">
        <v>1702</v>
      </c>
      <c r="B444">
        <v>212</v>
      </c>
      <c r="C444" t="s">
        <v>1709</v>
      </c>
      <c r="D444">
        <v>37</v>
      </c>
      <c r="E444" t="s">
        <v>1710</v>
      </c>
      <c r="F444" t="s">
        <v>1705</v>
      </c>
      <c r="G444" t="s">
        <v>1707</v>
      </c>
      <c r="H444" t="s">
        <v>1392</v>
      </c>
      <c r="I444">
        <f t="shared" si="15"/>
        <v>0</v>
      </c>
      <c r="J444" t="s">
        <v>1727</v>
      </c>
      <c r="K444">
        <v>12</v>
      </c>
      <c r="U444" s="1"/>
      <c r="V444" s="1"/>
      <c r="X444">
        <v>3</v>
      </c>
      <c r="Y444" t="s">
        <v>1392</v>
      </c>
      <c r="AB444" t="str">
        <f t="shared" si="16"/>
        <v>-</v>
      </c>
    </row>
    <row r="445" spans="1:28" x14ac:dyDescent="0.25">
      <c r="A445" t="s">
        <v>1702</v>
      </c>
      <c r="B445">
        <v>212</v>
      </c>
      <c r="C445" t="s">
        <v>1709</v>
      </c>
      <c r="D445">
        <v>37</v>
      </c>
      <c r="E445" t="s">
        <v>1710</v>
      </c>
      <c r="F445" t="s">
        <v>1705</v>
      </c>
      <c r="G445" t="s">
        <v>1707</v>
      </c>
      <c r="H445">
        <v>2001367</v>
      </c>
      <c r="I445">
        <f t="shared" si="15"/>
        <v>3129.01</v>
      </c>
      <c r="J445" t="s">
        <v>1727</v>
      </c>
      <c r="K445">
        <v>1</v>
      </c>
      <c r="U445" s="1"/>
      <c r="V445" s="1"/>
      <c r="W445">
        <v>15</v>
      </c>
      <c r="X445">
        <v>1</v>
      </c>
      <c r="Y445">
        <v>2001366</v>
      </c>
      <c r="Z445">
        <v>2538.13</v>
      </c>
      <c r="AB445" t="str">
        <f t="shared" si="16"/>
        <v>20013662538.13</v>
      </c>
    </row>
    <row r="446" spans="1:28" x14ac:dyDescent="0.25">
      <c r="A446" t="s">
        <v>1702</v>
      </c>
      <c r="B446">
        <v>212</v>
      </c>
      <c r="C446" t="s">
        <v>1709</v>
      </c>
      <c r="D446">
        <v>37</v>
      </c>
      <c r="E446" t="s">
        <v>1708</v>
      </c>
      <c r="F446" t="s">
        <v>1705</v>
      </c>
      <c r="G446" t="s">
        <v>1707</v>
      </c>
      <c r="H446">
        <v>2001365</v>
      </c>
      <c r="I446">
        <f t="shared" si="15"/>
        <v>2435.58</v>
      </c>
      <c r="J446" t="s">
        <v>1727</v>
      </c>
      <c r="K446">
        <v>1</v>
      </c>
      <c r="U446" s="1"/>
      <c r="V446" s="1"/>
      <c r="X446">
        <v>7</v>
      </c>
      <c r="Y446">
        <v>2001373</v>
      </c>
      <c r="AB446" t="str">
        <f t="shared" si="16"/>
        <v>2001373</v>
      </c>
    </row>
    <row r="447" spans="1:28" x14ac:dyDescent="0.25">
      <c r="A447" t="s">
        <v>1702</v>
      </c>
      <c r="B447">
        <v>212</v>
      </c>
      <c r="C447" t="s">
        <v>1709</v>
      </c>
      <c r="D447">
        <v>37</v>
      </c>
      <c r="E447" t="s">
        <v>1708</v>
      </c>
      <c r="F447" t="s">
        <v>1705</v>
      </c>
      <c r="G447" t="s">
        <v>1707</v>
      </c>
      <c r="H447">
        <v>2001367</v>
      </c>
      <c r="I447">
        <f t="shared" si="15"/>
        <v>3129.01</v>
      </c>
      <c r="J447" t="s">
        <v>1727</v>
      </c>
      <c r="K447">
        <v>1</v>
      </c>
      <c r="U447" s="1"/>
      <c r="V447" s="1"/>
      <c r="X447">
        <v>3</v>
      </c>
      <c r="Y447" t="s">
        <v>1392</v>
      </c>
      <c r="AB447" t="str">
        <f t="shared" si="16"/>
        <v>-</v>
      </c>
    </row>
    <row r="448" spans="1:28" x14ac:dyDescent="0.25">
      <c r="A448" t="s">
        <v>1702</v>
      </c>
      <c r="B448">
        <v>212</v>
      </c>
      <c r="C448" t="s">
        <v>1709</v>
      </c>
      <c r="D448">
        <v>37.5</v>
      </c>
      <c r="E448" t="s">
        <v>1710</v>
      </c>
      <c r="F448" t="s">
        <v>1705</v>
      </c>
      <c r="G448" t="s">
        <v>1707</v>
      </c>
      <c r="H448">
        <v>2001355</v>
      </c>
      <c r="I448">
        <f t="shared" si="15"/>
        <v>0</v>
      </c>
      <c r="J448" t="s">
        <v>1727</v>
      </c>
      <c r="K448">
        <v>1</v>
      </c>
      <c r="U448" s="1"/>
      <c r="V448" s="1"/>
      <c r="W448">
        <v>25</v>
      </c>
      <c r="X448">
        <v>10</v>
      </c>
      <c r="Y448">
        <v>2001374</v>
      </c>
      <c r="AB448" t="str">
        <f t="shared" si="16"/>
        <v>2001374</v>
      </c>
    </row>
    <row r="449" spans="1:28" x14ac:dyDescent="0.25">
      <c r="A449" t="s">
        <v>1702</v>
      </c>
      <c r="B449">
        <v>212</v>
      </c>
      <c r="C449" t="s">
        <v>1709</v>
      </c>
      <c r="D449">
        <v>50</v>
      </c>
      <c r="E449" t="s">
        <v>1710</v>
      </c>
      <c r="F449" t="s">
        <v>1705</v>
      </c>
      <c r="G449" t="s">
        <v>1707</v>
      </c>
      <c r="H449" t="s">
        <v>1392</v>
      </c>
      <c r="I449">
        <f t="shared" si="15"/>
        <v>0</v>
      </c>
      <c r="J449" t="s">
        <v>1727</v>
      </c>
      <c r="K449">
        <v>7</v>
      </c>
      <c r="U449" s="1"/>
      <c r="V449" s="1"/>
      <c r="X449">
        <v>4</v>
      </c>
      <c r="Y449" t="s">
        <v>1392</v>
      </c>
      <c r="AB449" t="str">
        <f t="shared" si="16"/>
        <v>-</v>
      </c>
    </row>
    <row r="450" spans="1:28" x14ac:dyDescent="0.25">
      <c r="A450" t="s">
        <v>1702</v>
      </c>
      <c r="B450">
        <v>212</v>
      </c>
      <c r="C450" t="s">
        <v>1709</v>
      </c>
      <c r="D450">
        <v>50</v>
      </c>
      <c r="E450" t="s">
        <v>1710</v>
      </c>
      <c r="F450" t="s">
        <v>1705</v>
      </c>
      <c r="G450" t="s">
        <v>1707</v>
      </c>
      <c r="H450">
        <v>2001365</v>
      </c>
      <c r="I450">
        <f t="shared" si="15"/>
        <v>2435.58</v>
      </c>
      <c r="J450" t="s">
        <v>1727</v>
      </c>
      <c r="K450">
        <v>1</v>
      </c>
      <c r="U450" s="1"/>
      <c r="V450" s="1"/>
      <c r="W450">
        <v>37</v>
      </c>
      <c r="X450">
        <v>3</v>
      </c>
      <c r="Y450" t="s">
        <v>1392</v>
      </c>
      <c r="AB450" t="str">
        <f t="shared" si="16"/>
        <v>-</v>
      </c>
    </row>
    <row r="451" spans="1:28" x14ac:dyDescent="0.25">
      <c r="A451" t="s">
        <v>1702</v>
      </c>
      <c r="B451">
        <v>212</v>
      </c>
      <c r="C451" t="s">
        <v>1709</v>
      </c>
      <c r="D451">
        <v>50</v>
      </c>
      <c r="E451" t="s">
        <v>1708</v>
      </c>
      <c r="F451" t="s">
        <v>1705</v>
      </c>
      <c r="G451" t="s">
        <v>1707</v>
      </c>
      <c r="H451">
        <v>2001368</v>
      </c>
      <c r="I451">
        <f t="shared" ref="I451:I514" si="17">+_xlfn.XLOOKUP(H451,AG:AG,AH:AH,0)</f>
        <v>3501.14</v>
      </c>
      <c r="J451" t="s">
        <v>1727</v>
      </c>
      <c r="K451">
        <v>1</v>
      </c>
      <c r="U451" s="1"/>
      <c r="V451" s="1"/>
      <c r="W451">
        <v>37.5</v>
      </c>
      <c r="X451">
        <v>17</v>
      </c>
      <c r="Y451">
        <v>2001375</v>
      </c>
      <c r="AB451" t="str">
        <f t="shared" ref="AB451:AB514" si="18">+Y451&amp;Z451</f>
        <v>2001375</v>
      </c>
    </row>
    <row r="452" spans="1:28" x14ac:dyDescent="0.25">
      <c r="A452" t="s">
        <v>1702</v>
      </c>
      <c r="B452">
        <v>212</v>
      </c>
      <c r="C452" t="s">
        <v>1709</v>
      </c>
      <c r="D452">
        <v>50</v>
      </c>
      <c r="E452" t="s">
        <v>1711</v>
      </c>
      <c r="F452" t="s">
        <v>1705</v>
      </c>
      <c r="G452" t="s">
        <v>1707</v>
      </c>
      <c r="H452" t="s">
        <v>1392</v>
      </c>
      <c r="I452">
        <f t="shared" si="17"/>
        <v>0</v>
      </c>
      <c r="J452" t="s">
        <v>1727</v>
      </c>
      <c r="K452">
        <v>3</v>
      </c>
      <c r="U452" s="1"/>
      <c r="V452" s="1"/>
      <c r="W452">
        <v>50</v>
      </c>
      <c r="X452">
        <v>1</v>
      </c>
      <c r="Y452">
        <v>2001340</v>
      </c>
      <c r="AB452" t="str">
        <f t="shared" si="18"/>
        <v>2001340</v>
      </c>
    </row>
    <row r="453" spans="1:28" x14ac:dyDescent="0.25">
      <c r="A453" t="s">
        <v>1702</v>
      </c>
      <c r="B453">
        <v>212</v>
      </c>
      <c r="C453" t="s">
        <v>1709</v>
      </c>
      <c r="D453">
        <v>75</v>
      </c>
      <c r="E453" t="s">
        <v>1710</v>
      </c>
      <c r="F453" t="s">
        <v>1705</v>
      </c>
      <c r="G453" t="s">
        <v>1707</v>
      </c>
      <c r="H453" t="s">
        <v>1392</v>
      </c>
      <c r="I453">
        <f t="shared" si="17"/>
        <v>0</v>
      </c>
      <c r="J453" t="s">
        <v>1727</v>
      </c>
      <c r="K453">
        <v>1</v>
      </c>
      <c r="U453" s="1"/>
      <c r="V453" s="1"/>
      <c r="X453">
        <v>2</v>
      </c>
      <c r="Y453">
        <v>2001369</v>
      </c>
      <c r="Z453">
        <v>3847.75</v>
      </c>
      <c r="AB453" t="str">
        <f t="shared" si="18"/>
        <v>20013693847.75</v>
      </c>
    </row>
    <row r="454" spans="1:28" x14ac:dyDescent="0.25">
      <c r="A454" t="s">
        <v>1702</v>
      </c>
      <c r="B454">
        <v>212</v>
      </c>
      <c r="C454" t="s">
        <v>1709</v>
      </c>
      <c r="D454">
        <v>75</v>
      </c>
      <c r="E454" t="s">
        <v>1710</v>
      </c>
      <c r="F454" t="s">
        <v>1705</v>
      </c>
      <c r="G454" t="s">
        <v>1707</v>
      </c>
      <c r="H454">
        <v>2001367</v>
      </c>
      <c r="I454">
        <f t="shared" si="17"/>
        <v>3129.01</v>
      </c>
      <c r="J454" t="s">
        <v>1727</v>
      </c>
      <c r="K454">
        <v>1</v>
      </c>
      <c r="U454" s="1"/>
      <c r="V454" s="1"/>
      <c r="X454">
        <v>1</v>
      </c>
      <c r="Y454">
        <v>2001374</v>
      </c>
      <c r="AB454" t="str">
        <f t="shared" si="18"/>
        <v>2001374</v>
      </c>
    </row>
    <row r="455" spans="1:28" x14ac:dyDescent="0.25">
      <c r="A455" t="s">
        <v>1702</v>
      </c>
      <c r="B455">
        <v>212</v>
      </c>
      <c r="C455" t="s">
        <v>1709</v>
      </c>
      <c r="D455">
        <v>75</v>
      </c>
      <c r="E455" t="s">
        <v>1708</v>
      </c>
      <c r="F455" t="s">
        <v>1705</v>
      </c>
      <c r="G455" t="s">
        <v>1707</v>
      </c>
      <c r="H455" t="s">
        <v>1392</v>
      </c>
      <c r="I455">
        <f t="shared" si="17"/>
        <v>0</v>
      </c>
      <c r="J455" t="s">
        <v>1727</v>
      </c>
      <c r="K455">
        <v>1</v>
      </c>
      <c r="U455" s="1"/>
      <c r="V455" s="1"/>
      <c r="X455">
        <v>9</v>
      </c>
      <c r="Y455">
        <v>2001376</v>
      </c>
      <c r="AB455" t="str">
        <f t="shared" si="18"/>
        <v>2001376</v>
      </c>
    </row>
    <row r="456" spans="1:28" x14ac:dyDescent="0.25">
      <c r="A456" t="s">
        <v>1702</v>
      </c>
      <c r="B456">
        <v>212</v>
      </c>
      <c r="C456" t="s">
        <v>1709</v>
      </c>
      <c r="D456">
        <v>75</v>
      </c>
      <c r="E456" t="s">
        <v>1711</v>
      </c>
      <c r="F456" t="s">
        <v>1705</v>
      </c>
      <c r="G456" t="s">
        <v>1707</v>
      </c>
      <c r="H456" t="s">
        <v>1392</v>
      </c>
      <c r="I456">
        <f t="shared" si="17"/>
        <v>0</v>
      </c>
      <c r="J456" t="s">
        <v>1727</v>
      </c>
      <c r="K456">
        <v>2</v>
      </c>
      <c r="U456" s="1"/>
      <c r="V456" s="1"/>
      <c r="X456">
        <v>3</v>
      </c>
      <c r="Y456" t="s">
        <v>1392</v>
      </c>
      <c r="AB456" t="str">
        <f t="shared" si="18"/>
        <v>-</v>
      </c>
    </row>
    <row r="457" spans="1:28" x14ac:dyDescent="0.25">
      <c r="A457" t="s">
        <v>1702</v>
      </c>
      <c r="B457">
        <v>212</v>
      </c>
      <c r="C457" t="s">
        <v>1723</v>
      </c>
      <c r="D457">
        <v>10</v>
      </c>
      <c r="E457" t="s">
        <v>1711</v>
      </c>
      <c r="F457" t="s">
        <v>1705</v>
      </c>
      <c r="G457" t="s">
        <v>1707</v>
      </c>
      <c r="H457">
        <v>2001355</v>
      </c>
      <c r="I457">
        <f t="shared" si="17"/>
        <v>0</v>
      </c>
      <c r="J457" t="s">
        <v>1727</v>
      </c>
      <c r="K457">
        <v>3</v>
      </c>
      <c r="U457" s="1"/>
      <c r="V457" s="1"/>
      <c r="W457">
        <v>75</v>
      </c>
      <c r="X457">
        <v>1</v>
      </c>
      <c r="Y457">
        <v>2001369</v>
      </c>
      <c r="Z457">
        <v>3847.75</v>
      </c>
      <c r="AB457" t="str">
        <f t="shared" si="18"/>
        <v>20013693847.75</v>
      </c>
    </row>
    <row r="458" spans="1:28" x14ac:dyDescent="0.25">
      <c r="A458" t="s">
        <v>1702</v>
      </c>
      <c r="B458">
        <v>213</v>
      </c>
      <c r="C458" t="s">
        <v>1703</v>
      </c>
      <c r="D458">
        <v>0</v>
      </c>
      <c r="E458" t="s">
        <v>1704</v>
      </c>
      <c r="F458" t="s">
        <v>1705</v>
      </c>
      <c r="G458" t="s">
        <v>1707</v>
      </c>
      <c r="H458" t="s">
        <v>1392</v>
      </c>
      <c r="I458">
        <f t="shared" si="17"/>
        <v>0</v>
      </c>
      <c r="J458" t="s">
        <v>1718</v>
      </c>
      <c r="K458">
        <v>10</v>
      </c>
      <c r="U458" s="1"/>
      <c r="V458" s="1"/>
      <c r="X458">
        <v>5</v>
      </c>
      <c r="Y458">
        <v>2001377</v>
      </c>
      <c r="AB458" t="str">
        <f t="shared" si="18"/>
        <v>2001377</v>
      </c>
    </row>
    <row r="459" spans="1:28" x14ac:dyDescent="0.25">
      <c r="A459" t="s">
        <v>1702</v>
      </c>
      <c r="B459">
        <v>213</v>
      </c>
      <c r="C459" t="s">
        <v>1703</v>
      </c>
      <c r="D459">
        <v>1.5</v>
      </c>
      <c r="E459" t="s">
        <v>1704</v>
      </c>
      <c r="F459" t="s">
        <v>1705</v>
      </c>
      <c r="G459" t="s">
        <v>1707</v>
      </c>
      <c r="H459">
        <v>2001363</v>
      </c>
      <c r="I459">
        <f t="shared" si="17"/>
        <v>0</v>
      </c>
      <c r="J459" t="s">
        <v>1718</v>
      </c>
      <c r="K459">
        <v>7</v>
      </c>
      <c r="U459" s="1"/>
      <c r="V459" s="1"/>
      <c r="X459">
        <v>1</v>
      </c>
      <c r="Y459" t="s">
        <v>1392</v>
      </c>
      <c r="AB459" t="str">
        <f t="shared" si="18"/>
        <v>-</v>
      </c>
    </row>
    <row r="460" spans="1:28" x14ac:dyDescent="0.25">
      <c r="A460" t="s">
        <v>1702</v>
      </c>
      <c r="B460">
        <v>213</v>
      </c>
      <c r="C460" t="s">
        <v>1703</v>
      </c>
      <c r="D460">
        <v>5</v>
      </c>
      <c r="E460" t="s">
        <v>1704</v>
      </c>
      <c r="F460" t="s">
        <v>1705</v>
      </c>
      <c r="G460" t="s">
        <v>1707</v>
      </c>
      <c r="H460" t="s">
        <v>1392</v>
      </c>
      <c r="I460">
        <f t="shared" si="17"/>
        <v>0</v>
      </c>
      <c r="J460" t="s">
        <v>1718</v>
      </c>
      <c r="K460">
        <v>25</v>
      </c>
      <c r="U460" s="1"/>
      <c r="V460" s="1"/>
      <c r="W460">
        <v>100</v>
      </c>
      <c r="X460">
        <v>1</v>
      </c>
      <c r="Y460">
        <v>2001368</v>
      </c>
      <c r="Z460">
        <v>3501.14</v>
      </c>
      <c r="AB460" t="str">
        <f t="shared" si="18"/>
        <v>20013683501.14</v>
      </c>
    </row>
    <row r="461" spans="1:28" x14ac:dyDescent="0.25">
      <c r="A461" t="s">
        <v>1702</v>
      </c>
      <c r="B461">
        <v>213</v>
      </c>
      <c r="C461" t="s">
        <v>1703</v>
      </c>
      <c r="D461">
        <v>5</v>
      </c>
      <c r="E461" t="s">
        <v>1704</v>
      </c>
      <c r="F461" t="s">
        <v>1705</v>
      </c>
      <c r="G461" t="s">
        <v>1707</v>
      </c>
      <c r="H461">
        <v>2001364</v>
      </c>
      <c r="I461">
        <f t="shared" si="17"/>
        <v>0</v>
      </c>
      <c r="J461" t="s">
        <v>1718</v>
      </c>
      <c r="K461">
        <v>3</v>
      </c>
      <c r="U461" s="1"/>
      <c r="V461" s="1"/>
      <c r="X461">
        <v>2</v>
      </c>
      <c r="Y461">
        <v>2001369</v>
      </c>
      <c r="Z461">
        <v>3847.75</v>
      </c>
      <c r="AB461" t="str">
        <f t="shared" si="18"/>
        <v>20013693847.75</v>
      </c>
    </row>
    <row r="462" spans="1:28" x14ac:dyDescent="0.25">
      <c r="A462" t="s">
        <v>1702</v>
      </c>
      <c r="B462">
        <v>213</v>
      </c>
      <c r="C462" t="s">
        <v>1703</v>
      </c>
      <c r="D462">
        <v>10</v>
      </c>
      <c r="E462" t="s">
        <v>1710</v>
      </c>
      <c r="F462" t="s">
        <v>1705</v>
      </c>
      <c r="G462" t="s">
        <v>1707</v>
      </c>
      <c r="H462" t="s">
        <v>1392</v>
      </c>
      <c r="I462">
        <f t="shared" si="17"/>
        <v>0</v>
      </c>
      <c r="J462" t="s">
        <v>1718</v>
      </c>
      <c r="K462">
        <v>1</v>
      </c>
      <c r="U462" s="1"/>
      <c r="V462" s="1"/>
      <c r="X462">
        <v>4</v>
      </c>
      <c r="Y462">
        <v>2001378</v>
      </c>
      <c r="AB462" t="str">
        <f t="shared" si="18"/>
        <v>2001378</v>
      </c>
    </row>
    <row r="463" spans="1:28" x14ac:dyDescent="0.25">
      <c r="A463" t="s">
        <v>1702</v>
      </c>
      <c r="B463">
        <v>213</v>
      </c>
      <c r="C463" t="s">
        <v>1703</v>
      </c>
      <c r="D463">
        <v>10</v>
      </c>
      <c r="E463" t="s">
        <v>1710</v>
      </c>
      <c r="F463" t="s">
        <v>1705</v>
      </c>
      <c r="G463" t="s">
        <v>1707</v>
      </c>
      <c r="H463">
        <v>2001365</v>
      </c>
      <c r="I463">
        <f t="shared" si="17"/>
        <v>2435.58</v>
      </c>
      <c r="J463" t="s">
        <v>1718</v>
      </c>
      <c r="K463">
        <v>5</v>
      </c>
      <c r="U463" s="1"/>
      <c r="V463" s="1"/>
      <c r="X463">
        <v>3</v>
      </c>
      <c r="Y463" t="s">
        <v>1392</v>
      </c>
      <c r="AB463" t="str">
        <f t="shared" si="18"/>
        <v>-</v>
      </c>
    </row>
    <row r="464" spans="1:28" x14ac:dyDescent="0.25">
      <c r="A464" t="s">
        <v>1702</v>
      </c>
      <c r="B464">
        <v>213</v>
      </c>
      <c r="C464" t="s">
        <v>1703</v>
      </c>
      <c r="D464">
        <v>10</v>
      </c>
      <c r="E464" t="s">
        <v>1710</v>
      </c>
      <c r="F464" t="s">
        <v>1705</v>
      </c>
      <c r="G464" t="s">
        <v>1707</v>
      </c>
      <c r="H464">
        <v>2001367</v>
      </c>
      <c r="I464">
        <f t="shared" si="17"/>
        <v>3129.01</v>
      </c>
      <c r="J464" t="s">
        <v>1718</v>
      </c>
      <c r="K464">
        <v>1</v>
      </c>
      <c r="U464" s="1"/>
      <c r="V464" s="1"/>
      <c r="W464">
        <v>167</v>
      </c>
      <c r="X464">
        <v>1</v>
      </c>
      <c r="Y464">
        <v>2001365</v>
      </c>
      <c r="Z464">
        <v>2435.58</v>
      </c>
      <c r="AB464" t="str">
        <f t="shared" si="18"/>
        <v>20013652435.58</v>
      </c>
    </row>
    <row r="465" spans="1:28" x14ac:dyDescent="0.25">
      <c r="A465" t="s">
        <v>1702</v>
      </c>
      <c r="B465">
        <v>213</v>
      </c>
      <c r="C465" t="s">
        <v>1703</v>
      </c>
      <c r="D465">
        <v>10</v>
      </c>
      <c r="E465" t="s">
        <v>1704</v>
      </c>
      <c r="F465" t="s">
        <v>1705</v>
      </c>
      <c r="G465" t="s">
        <v>1392</v>
      </c>
      <c r="H465" t="s">
        <v>1392</v>
      </c>
      <c r="I465">
        <f t="shared" si="17"/>
        <v>0</v>
      </c>
      <c r="J465" t="s">
        <v>1718</v>
      </c>
      <c r="K465">
        <v>1</v>
      </c>
      <c r="U465" s="1"/>
      <c r="V465" s="1"/>
      <c r="X465">
        <v>2</v>
      </c>
      <c r="Y465">
        <v>2001367</v>
      </c>
      <c r="Z465">
        <v>3129.01</v>
      </c>
      <c r="AB465" t="str">
        <f t="shared" si="18"/>
        <v>20013673129.01</v>
      </c>
    </row>
    <row r="466" spans="1:28" x14ac:dyDescent="0.25">
      <c r="A466" t="s">
        <v>1702</v>
      </c>
      <c r="B466">
        <v>213</v>
      </c>
      <c r="C466" t="s">
        <v>1703</v>
      </c>
      <c r="D466">
        <v>10</v>
      </c>
      <c r="E466" t="s">
        <v>1704</v>
      </c>
      <c r="F466" t="s">
        <v>1705</v>
      </c>
      <c r="G466" t="s">
        <v>1715</v>
      </c>
      <c r="H466">
        <v>2001365</v>
      </c>
      <c r="I466">
        <f t="shared" si="17"/>
        <v>2435.58</v>
      </c>
      <c r="J466" t="s">
        <v>1718</v>
      </c>
      <c r="K466">
        <v>1</v>
      </c>
      <c r="U466" s="1"/>
      <c r="V466" s="1"/>
      <c r="X466">
        <v>1</v>
      </c>
      <c r="Y466">
        <v>2001368</v>
      </c>
      <c r="Z466">
        <v>3501.14</v>
      </c>
      <c r="AB466" t="str">
        <f t="shared" si="18"/>
        <v>20013683501.14</v>
      </c>
    </row>
    <row r="467" spans="1:28" x14ac:dyDescent="0.25">
      <c r="A467" t="s">
        <v>1702</v>
      </c>
      <c r="B467">
        <v>213</v>
      </c>
      <c r="C467" t="s">
        <v>1703</v>
      </c>
      <c r="D467">
        <v>10</v>
      </c>
      <c r="E467" t="s">
        <v>1704</v>
      </c>
      <c r="F467" t="s">
        <v>1705</v>
      </c>
      <c r="G467" t="s">
        <v>1707</v>
      </c>
      <c r="H467" t="s">
        <v>1392</v>
      </c>
      <c r="I467">
        <f t="shared" si="17"/>
        <v>0</v>
      </c>
      <c r="J467" t="s">
        <v>1718</v>
      </c>
      <c r="K467">
        <v>68</v>
      </c>
      <c r="U467" s="1"/>
      <c r="V467" s="1"/>
      <c r="X467">
        <v>4</v>
      </c>
      <c r="Y467">
        <v>2001370</v>
      </c>
      <c r="Z467">
        <v>4665.41</v>
      </c>
      <c r="AB467" t="str">
        <f t="shared" si="18"/>
        <v>20013704665.41</v>
      </c>
    </row>
    <row r="468" spans="1:28" x14ac:dyDescent="0.25">
      <c r="A468" t="s">
        <v>1702</v>
      </c>
      <c r="B468">
        <v>213</v>
      </c>
      <c r="C468" t="s">
        <v>1703</v>
      </c>
      <c r="D468">
        <v>10</v>
      </c>
      <c r="E468" t="s">
        <v>1704</v>
      </c>
      <c r="F468" t="s">
        <v>1705</v>
      </c>
      <c r="G468" t="s">
        <v>1707</v>
      </c>
      <c r="H468">
        <v>2001364</v>
      </c>
      <c r="I468">
        <f t="shared" si="17"/>
        <v>0</v>
      </c>
      <c r="J468" t="s">
        <v>1718</v>
      </c>
      <c r="K468">
        <v>1</v>
      </c>
      <c r="U468" s="1"/>
      <c r="V468" s="1"/>
      <c r="X468">
        <v>24</v>
      </c>
      <c r="Y468">
        <v>2001371</v>
      </c>
      <c r="Z468">
        <v>6665.64</v>
      </c>
      <c r="AB468" t="str">
        <f t="shared" si="18"/>
        <v>20013716665.64</v>
      </c>
    </row>
    <row r="469" spans="1:28" x14ac:dyDescent="0.25">
      <c r="A469" t="s">
        <v>1702</v>
      </c>
      <c r="B469">
        <v>213</v>
      </c>
      <c r="C469" t="s">
        <v>1703</v>
      </c>
      <c r="D469">
        <v>10</v>
      </c>
      <c r="E469" t="s">
        <v>1704</v>
      </c>
      <c r="F469" t="s">
        <v>1705</v>
      </c>
      <c r="G469" t="s">
        <v>1707</v>
      </c>
      <c r="H469">
        <v>2001365</v>
      </c>
      <c r="I469">
        <f t="shared" si="17"/>
        <v>2435.58</v>
      </c>
      <c r="J469" t="s">
        <v>1718</v>
      </c>
      <c r="K469">
        <v>2952</v>
      </c>
      <c r="U469" s="1"/>
      <c r="V469" s="1"/>
      <c r="X469">
        <v>1</v>
      </c>
      <c r="Y469">
        <v>2001375</v>
      </c>
      <c r="AB469" t="str">
        <f t="shared" si="18"/>
        <v>2001375</v>
      </c>
    </row>
    <row r="470" spans="1:28" x14ac:dyDescent="0.25">
      <c r="A470" t="s">
        <v>1702</v>
      </c>
      <c r="B470">
        <v>213</v>
      </c>
      <c r="C470" t="s">
        <v>1703</v>
      </c>
      <c r="D470">
        <v>10</v>
      </c>
      <c r="E470" t="s">
        <v>1704</v>
      </c>
      <c r="F470" t="s">
        <v>1705</v>
      </c>
      <c r="G470" t="s">
        <v>1707</v>
      </c>
      <c r="H470">
        <v>2001367</v>
      </c>
      <c r="I470">
        <f t="shared" si="17"/>
        <v>3129.01</v>
      </c>
      <c r="J470" t="s">
        <v>1718</v>
      </c>
      <c r="K470">
        <v>1</v>
      </c>
      <c r="U470" s="1"/>
      <c r="V470" s="1"/>
      <c r="X470">
        <v>1</v>
      </c>
      <c r="Y470">
        <v>2001378</v>
      </c>
      <c r="AB470" t="str">
        <f t="shared" si="18"/>
        <v>2001378</v>
      </c>
    </row>
    <row r="471" spans="1:28" x14ac:dyDescent="0.25">
      <c r="A471" t="s">
        <v>1702</v>
      </c>
      <c r="B471">
        <v>213</v>
      </c>
      <c r="C471" t="s">
        <v>1703</v>
      </c>
      <c r="D471">
        <v>10</v>
      </c>
      <c r="E471" t="s">
        <v>1704</v>
      </c>
      <c r="F471" t="s">
        <v>1705</v>
      </c>
      <c r="G471" t="s">
        <v>1707</v>
      </c>
      <c r="H471">
        <v>2001368</v>
      </c>
      <c r="I471">
        <f t="shared" si="17"/>
        <v>3501.14</v>
      </c>
      <c r="J471" t="s">
        <v>1718</v>
      </c>
      <c r="K471">
        <v>2</v>
      </c>
      <c r="U471" s="1"/>
      <c r="V471" s="1"/>
      <c r="X471">
        <v>175</v>
      </c>
      <c r="Y471">
        <v>2001379</v>
      </c>
      <c r="Z471">
        <v>8316.74</v>
      </c>
      <c r="AB471" t="str">
        <f t="shared" si="18"/>
        <v>20013798316.74</v>
      </c>
    </row>
    <row r="472" spans="1:28" x14ac:dyDescent="0.25">
      <c r="A472" t="s">
        <v>1702</v>
      </c>
      <c r="B472">
        <v>213</v>
      </c>
      <c r="C472" t="s">
        <v>1703</v>
      </c>
      <c r="D472">
        <v>10</v>
      </c>
      <c r="E472" t="s">
        <v>1704</v>
      </c>
      <c r="F472" t="s">
        <v>1705</v>
      </c>
      <c r="G472" t="s">
        <v>1707</v>
      </c>
      <c r="H472">
        <v>2001372</v>
      </c>
      <c r="I472">
        <f t="shared" si="17"/>
        <v>0</v>
      </c>
      <c r="J472" t="s">
        <v>1718</v>
      </c>
      <c r="K472">
        <v>1</v>
      </c>
      <c r="U472" s="1"/>
      <c r="V472" s="1"/>
      <c r="X472">
        <v>3</v>
      </c>
      <c r="Y472">
        <v>2001380</v>
      </c>
      <c r="Z472">
        <v>9737.66</v>
      </c>
      <c r="AB472" t="str">
        <f t="shared" si="18"/>
        <v>20013809737.66</v>
      </c>
    </row>
    <row r="473" spans="1:28" x14ac:dyDescent="0.25">
      <c r="A473" t="s">
        <v>1702</v>
      </c>
      <c r="B473">
        <v>213</v>
      </c>
      <c r="C473" t="s">
        <v>1703</v>
      </c>
      <c r="D473">
        <v>10</v>
      </c>
      <c r="E473" t="s">
        <v>1704</v>
      </c>
      <c r="F473" t="s">
        <v>1705</v>
      </c>
      <c r="G473" t="s">
        <v>1722</v>
      </c>
      <c r="H473">
        <v>2001365</v>
      </c>
      <c r="I473">
        <f t="shared" si="17"/>
        <v>2435.58</v>
      </c>
      <c r="J473" t="s">
        <v>1718</v>
      </c>
      <c r="K473">
        <v>1</v>
      </c>
      <c r="U473" s="1"/>
      <c r="V473" s="1"/>
      <c r="X473">
        <v>6</v>
      </c>
      <c r="Y473" t="s">
        <v>1392</v>
      </c>
      <c r="AB473" t="str">
        <f t="shared" si="18"/>
        <v>-</v>
      </c>
    </row>
    <row r="474" spans="1:28" x14ac:dyDescent="0.25">
      <c r="A474" t="s">
        <v>1702</v>
      </c>
      <c r="B474">
        <v>213</v>
      </c>
      <c r="C474" t="s">
        <v>1703</v>
      </c>
      <c r="D474">
        <v>10</v>
      </c>
      <c r="E474" t="s">
        <v>1708</v>
      </c>
      <c r="F474" t="s">
        <v>1705</v>
      </c>
      <c r="G474" t="s">
        <v>1707</v>
      </c>
      <c r="H474">
        <v>2001365</v>
      </c>
      <c r="I474">
        <f t="shared" si="17"/>
        <v>2435.58</v>
      </c>
      <c r="J474" t="s">
        <v>1718</v>
      </c>
      <c r="K474">
        <v>5</v>
      </c>
      <c r="U474" s="1"/>
      <c r="V474" s="1"/>
      <c r="W474">
        <v>250</v>
      </c>
      <c r="X474">
        <v>1</v>
      </c>
      <c r="Y474">
        <v>2001367</v>
      </c>
      <c r="Z474">
        <v>3129.01</v>
      </c>
      <c r="AB474" t="str">
        <f t="shared" si="18"/>
        <v>20013673129.01</v>
      </c>
    </row>
    <row r="475" spans="1:28" x14ac:dyDescent="0.25">
      <c r="A475" t="s">
        <v>1702</v>
      </c>
      <c r="B475">
        <v>213</v>
      </c>
      <c r="C475" t="s">
        <v>1703</v>
      </c>
      <c r="D475">
        <v>10</v>
      </c>
      <c r="E475" t="s">
        <v>1711</v>
      </c>
      <c r="F475" t="s">
        <v>1705</v>
      </c>
      <c r="G475" t="s">
        <v>1707</v>
      </c>
      <c r="H475">
        <v>2001365</v>
      </c>
      <c r="I475">
        <f t="shared" si="17"/>
        <v>2435.58</v>
      </c>
      <c r="J475" t="s">
        <v>1718</v>
      </c>
      <c r="K475">
        <v>2</v>
      </c>
      <c r="U475" s="1"/>
      <c r="V475" s="1"/>
      <c r="X475">
        <v>1</v>
      </c>
      <c r="Y475">
        <v>2001371</v>
      </c>
      <c r="Z475">
        <v>6665.64</v>
      </c>
      <c r="AB475" t="str">
        <f t="shared" si="18"/>
        <v>20013716665.64</v>
      </c>
    </row>
    <row r="476" spans="1:28" x14ac:dyDescent="0.25">
      <c r="A476" t="s">
        <v>1702</v>
      </c>
      <c r="B476">
        <v>213</v>
      </c>
      <c r="C476" t="s">
        <v>1703</v>
      </c>
      <c r="D476">
        <v>15</v>
      </c>
      <c r="E476" t="s">
        <v>1710</v>
      </c>
      <c r="F476" t="s">
        <v>1705</v>
      </c>
      <c r="G476" t="s">
        <v>1707</v>
      </c>
      <c r="H476">
        <v>2001366</v>
      </c>
      <c r="I476">
        <f t="shared" si="17"/>
        <v>2538.13</v>
      </c>
      <c r="J476" t="s">
        <v>1718</v>
      </c>
      <c r="K476">
        <v>12</v>
      </c>
      <c r="U476" s="1"/>
      <c r="V476" s="1"/>
      <c r="X476">
        <v>2</v>
      </c>
      <c r="Y476">
        <v>2001379</v>
      </c>
      <c r="Z476">
        <v>8316.74</v>
      </c>
      <c r="AB476" t="str">
        <f t="shared" si="18"/>
        <v>20013798316.74</v>
      </c>
    </row>
    <row r="477" spans="1:28" x14ac:dyDescent="0.25">
      <c r="A477" t="s">
        <v>1702</v>
      </c>
      <c r="B477">
        <v>213</v>
      </c>
      <c r="C477" t="s">
        <v>1703</v>
      </c>
      <c r="D477">
        <v>15</v>
      </c>
      <c r="E477" t="s">
        <v>1704</v>
      </c>
      <c r="F477" t="s">
        <v>1705</v>
      </c>
      <c r="G477" t="s">
        <v>1707</v>
      </c>
      <c r="H477" t="s">
        <v>1392</v>
      </c>
      <c r="I477">
        <f t="shared" si="17"/>
        <v>0</v>
      </c>
      <c r="J477" t="s">
        <v>1718</v>
      </c>
      <c r="K477">
        <v>174</v>
      </c>
      <c r="U477" s="1"/>
      <c r="V477" s="1"/>
      <c r="X477">
        <v>10</v>
      </c>
      <c r="Y477">
        <v>2001380</v>
      </c>
      <c r="Z477">
        <v>9737.66</v>
      </c>
      <c r="AB477" t="str">
        <f t="shared" si="18"/>
        <v>20013809737.66</v>
      </c>
    </row>
    <row r="478" spans="1:28" x14ac:dyDescent="0.25">
      <c r="A478" t="s">
        <v>1702</v>
      </c>
      <c r="B478">
        <v>213</v>
      </c>
      <c r="C478" t="s">
        <v>1703</v>
      </c>
      <c r="D478">
        <v>15</v>
      </c>
      <c r="E478" t="s">
        <v>1704</v>
      </c>
      <c r="F478" t="s">
        <v>1705</v>
      </c>
      <c r="G478" t="s">
        <v>1707</v>
      </c>
      <c r="H478">
        <v>2001365</v>
      </c>
      <c r="I478">
        <f t="shared" si="17"/>
        <v>2435.58</v>
      </c>
      <c r="J478" t="s">
        <v>1718</v>
      </c>
      <c r="K478">
        <v>1</v>
      </c>
      <c r="U478" s="1"/>
      <c r="V478" s="1"/>
      <c r="X478">
        <v>15</v>
      </c>
      <c r="Y478" t="s">
        <v>1392</v>
      </c>
      <c r="AB478" t="str">
        <f t="shared" si="18"/>
        <v>-</v>
      </c>
    </row>
    <row r="479" spans="1:28" x14ac:dyDescent="0.25">
      <c r="A479" t="s">
        <v>1702</v>
      </c>
      <c r="B479">
        <v>213</v>
      </c>
      <c r="C479" t="s">
        <v>1703</v>
      </c>
      <c r="D479">
        <v>15</v>
      </c>
      <c r="E479" t="s">
        <v>1704</v>
      </c>
      <c r="F479" t="s">
        <v>1705</v>
      </c>
      <c r="G479" t="s">
        <v>1707</v>
      </c>
      <c r="H479">
        <v>2001366</v>
      </c>
      <c r="I479">
        <f t="shared" si="17"/>
        <v>2538.13</v>
      </c>
      <c r="J479" t="s">
        <v>1718</v>
      </c>
      <c r="K479">
        <v>8356</v>
      </c>
      <c r="U479" s="1"/>
      <c r="V479" s="1"/>
      <c r="W479">
        <v>667</v>
      </c>
      <c r="X479">
        <v>3</v>
      </c>
      <c r="Y479" t="s">
        <v>1392</v>
      </c>
      <c r="AB479" t="str">
        <f t="shared" si="18"/>
        <v>-</v>
      </c>
    </row>
    <row r="480" spans="1:28" x14ac:dyDescent="0.25">
      <c r="A480" t="s">
        <v>1702</v>
      </c>
      <c r="B480">
        <v>213</v>
      </c>
      <c r="C480" t="s">
        <v>1703</v>
      </c>
      <c r="D480">
        <v>15</v>
      </c>
      <c r="E480" t="s">
        <v>1704</v>
      </c>
      <c r="F480" t="s">
        <v>1705</v>
      </c>
      <c r="G480" t="s">
        <v>1707</v>
      </c>
      <c r="H480">
        <v>2001367</v>
      </c>
      <c r="I480">
        <f t="shared" si="17"/>
        <v>3129.01</v>
      </c>
      <c r="J480" t="s">
        <v>1718</v>
      </c>
      <c r="K480">
        <v>1</v>
      </c>
      <c r="U480" s="181"/>
      <c r="V480" s="1" t="s">
        <v>1721</v>
      </c>
      <c r="W480">
        <v>167</v>
      </c>
      <c r="X480">
        <v>1</v>
      </c>
      <c r="Y480">
        <v>2001429</v>
      </c>
      <c r="AB480" t="str">
        <f t="shared" si="18"/>
        <v>2001429</v>
      </c>
    </row>
    <row r="481" spans="1:28" x14ac:dyDescent="0.25">
      <c r="A481" t="s">
        <v>1702</v>
      </c>
      <c r="B481">
        <v>213</v>
      </c>
      <c r="C481" t="s">
        <v>1703</v>
      </c>
      <c r="D481">
        <v>15</v>
      </c>
      <c r="E481" t="s">
        <v>1704</v>
      </c>
      <c r="F481" t="s">
        <v>1705</v>
      </c>
      <c r="G481" t="s">
        <v>1707</v>
      </c>
      <c r="H481">
        <v>2001376</v>
      </c>
      <c r="I481">
        <f t="shared" si="17"/>
        <v>0</v>
      </c>
      <c r="J481" t="s">
        <v>1718</v>
      </c>
      <c r="K481">
        <v>1</v>
      </c>
      <c r="U481" s="1"/>
      <c r="V481" s="1"/>
      <c r="AB481" t="str">
        <f t="shared" si="18"/>
        <v/>
      </c>
    </row>
    <row r="482" spans="1:28" x14ac:dyDescent="0.25">
      <c r="A482" t="s">
        <v>1702</v>
      </c>
      <c r="B482">
        <v>213</v>
      </c>
      <c r="C482" t="s">
        <v>1703</v>
      </c>
      <c r="D482">
        <v>15</v>
      </c>
      <c r="E482" t="s">
        <v>1708</v>
      </c>
      <c r="F482" t="s">
        <v>1705</v>
      </c>
      <c r="G482" t="s">
        <v>1707</v>
      </c>
      <c r="H482">
        <v>2001366</v>
      </c>
      <c r="I482">
        <f t="shared" si="17"/>
        <v>2538.13</v>
      </c>
      <c r="J482" t="s">
        <v>1718</v>
      </c>
      <c r="K482">
        <v>26</v>
      </c>
      <c r="U482" s="1">
        <v>215</v>
      </c>
      <c r="V482" s="1" t="s">
        <v>1715</v>
      </c>
      <c r="W482">
        <v>500</v>
      </c>
      <c r="X482">
        <v>1</v>
      </c>
      <c r="Y482">
        <v>2001392</v>
      </c>
      <c r="AB482" t="str">
        <f t="shared" si="18"/>
        <v>2001392</v>
      </c>
    </row>
    <row r="483" spans="1:28" x14ac:dyDescent="0.25">
      <c r="A483" t="s">
        <v>1702</v>
      </c>
      <c r="B483">
        <v>213</v>
      </c>
      <c r="C483" t="s">
        <v>1703</v>
      </c>
      <c r="D483">
        <v>15</v>
      </c>
      <c r="E483" t="s">
        <v>1711</v>
      </c>
      <c r="F483" t="s">
        <v>1705</v>
      </c>
      <c r="G483" t="s">
        <v>1707</v>
      </c>
      <c r="H483">
        <v>2001366</v>
      </c>
      <c r="I483">
        <f t="shared" si="17"/>
        <v>2538.13</v>
      </c>
      <c r="J483" t="s">
        <v>1718</v>
      </c>
      <c r="K483">
        <v>15</v>
      </c>
      <c r="U483" s="1"/>
      <c r="V483" s="1" t="s">
        <v>1707</v>
      </c>
      <c r="W483">
        <v>10</v>
      </c>
      <c r="X483">
        <v>1</v>
      </c>
      <c r="Y483" t="s">
        <v>1392</v>
      </c>
      <c r="AB483" t="str">
        <f t="shared" si="18"/>
        <v>-</v>
      </c>
    </row>
    <row r="484" spans="1:28" x14ac:dyDescent="0.25">
      <c r="A484" t="s">
        <v>1702</v>
      </c>
      <c r="B484">
        <v>213</v>
      </c>
      <c r="C484" t="s">
        <v>1703</v>
      </c>
      <c r="D484">
        <v>25</v>
      </c>
      <c r="E484" t="s">
        <v>1720</v>
      </c>
      <c r="F484" t="s">
        <v>1705</v>
      </c>
      <c r="G484" t="s">
        <v>1707</v>
      </c>
      <c r="H484">
        <v>2001367</v>
      </c>
      <c r="I484">
        <f t="shared" si="17"/>
        <v>3129.01</v>
      </c>
      <c r="J484" t="s">
        <v>1718</v>
      </c>
      <c r="K484">
        <v>3</v>
      </c>
      <c r="U484" s="1"/>
      <c r="V484" s="1"/>
      <c r="W484">
        <v>15</v>
      </c>
      <c r="X484">
        <v>1</v>
      </c>
      <c r="Y484">
        <v>2001383</v>
      </c>
      <c r="AB484" t="str">
        <f t="shared" si="18"/>
        <v>2001383</v>
      </c>
    </row>
    <row r="485" spans="1:28" x14ac:dyDescent="0.25">
      <c r="A485" t="s">
        <v>1702</v>
      </c>
      <c r="B485">
        <v>213</v>
      </c>
      <c r="C485" t="s">
        <v>1703</v>
      </c>
      <c r="D485">
        <v>25</v>
      </c>
      <c r="E485" t="s">
        <v>1710</v>
      </c>
      <c r="F485" t="s">
        <v>1705</v>
      </c>
      <c r="G485" t="s">
        <v>1707</v>
      </c>
      <c r="H485" t="s">
        <v>1392</v>
      </c>
      <c r="I485">
        <f t="shared" si="17"/>
        <v>0</v>
      </c>
      <c r="J485" t="s">
        <v>1718</v>
      </c>
      <c r="K485">
        <v>1</v>
      </c>
      <c r="U485" s="1"/>
      <c r="V485" s="1"/>
      <c r="X485">
        <v>3</v>
      </c>
      <c r="Y485" t="s">
        <v>1392</v>
      </c>
      <c r="AB485" t="str">
        <f t="shared" si="18"/>
        <v>-</v>
      </c>
    </row>
    <row r="486" spans="1:28" x14ac:dyDescent="0.25">
      <c r="A486" t="s">
        <v>1702</v>
      </c>
      <c r="B486">
        <v>213</v>
      </c>
      <c r="C486" t="s">
        <v>1703</v>
      </c>
      <c r="D486">
        <v>25</v>
      </c>
      <c r="E486" t="s">
        <v>1710</v>
      </c>
      <c r="F486" t="s">
        <v>1705</v>
      </c>
      <c r="G486" t="s">
        <v>1707</v>
      </c>
      <c r="H486">
        <v>2001367</v>
      </c>
      <c r="I486">
        <f t="shared" si="17"/>
        <v>3129.01</v>
      </c>
      <c r="J486" t="s">
        <v>1718</v>
      </c>
      <c r="K486">
        <v>40</v>
      </c>
      <c r="U486" s="1"/>
      <c r="V486" s="1"/>
      <c r="W486">
        <v>25</v>
      </c>
      <c r="X486">
        <v>1</v>
      </c>
      <c r="Y486" t="s">
        <v>1392</v>
      </c>
      <c r="AB486" t="str">
        <f t="shared" si="18"/>
        <v>-</v>
      </c>
    </row>
    <row r="487" spans="1:28" x14ac:dyDescent="0.25">
      <c r="A487" t="s">
        <v>1702</v>
      </c>
      <c r="B487">
        <v>213</v>
      </c>
      <c r="C487" t="s">
        <v>1703</v>
      </c>
      <c r="D487">
        <v>25</v>
      </c>
      <c r="E487" t="s">
        <v>1710</v>
      </c>
      <c r="F487" t="s">
        <v>1705</v>
      </c>
      <c r="G487" t="s">
        <v>1707</v>
      </c>
      <c r="H487">
        <v>2001371</v>
      </c>
      <c r="I487">
        <f t="shared" si="17"/>
        <v>6665.64</v>
      </c>
      <c r="J487" t="s">
        <v>1718</v>
      </c>
      <c r="K487">
        <v>1</v>
      </c>
      <c r="U487" s="1"/>
      <c r="V487" s="1"/>
      <c r="W487">
        <v>37</v>
      </c>
      <c r="X487">
        <v>1</v>
      </c>
      <c r="Y487" t="s">
        <v>1392</v>
      </c>
      <c r="AB487" t="str">
        <f t="shared" si="18"/>
        <v>-</v>
      </c>
    </row>
    <row r="488" spans="1:28" x14ac:dyDescent="0.25">
      <c r="A488" t="s">
        <v>1702</v>
      </c>
      <c r="B488">
        <v>213</v>
      </c>
      <c r="C488" t="s">
        <v>1703</v>
      </c>
      <c r="D488">
        <v>25</v>
      </c>
      <c r="E488" t="s">
        <v>1728</v>
      </c>
      <c r="F488" t="s">
        <v>1705</v>
      </c>
      <c r="G488" t="s">
        <v>1707</v>
      </c>
      <c r="H488">
        <v>2001367</v>
      </c>
      <c r="I488">
        <f t="shared" si="17"/>
        <v>3129.01</v>
      </c>
      <c r="J488" t="s">
        <v>1718</v>
      </c>
      <c r="K488">
        <v>3</v>
      </c>
      <c r="U488" s="1"/>
      <c r="V488" s="1"/>
      <c r="W488">
        <v>100</v>
      </c>
      <c r="X488">
        <v>1</v>
      </c>
      <c r="Y488" t="s">
        <v>1392</v>
      </c>
      <c r="AB488" t="str">
        <f t="shared" si="18"/>
        <v>-</v>
      </c>
    </row>
    <row r="489" spans="1:28" x14ac:dyDescent="0.25">
      <c r="A489" t="s">
        <v>1702</v>
      </c>
      <c r="B489">
        <v>213</v>
      </c>
      <c r="C489" t="s">
        <v>1703</v>
      </c>
      <c r="D489">
        <v>25</v>
      </c>
      <c r="E489" t="s">
        <v>1704</v>
      </c>
      <c r="F489" t="s">
        <v>1705</v>
      </c>
      <c r="G489">
        <v>120</v>
      </c>
      <c r="H489">
        <v>2001343</v>
      </c>
      <c r="I489">
        <f t="shared" si="17"/>
        <v>0</v>
      </c>
      <c r="J489" t="s">
        <v>1718</v>
      </c>
      <c r="K489">
        <v>1</v>
      </c>
      <c r="U489" s="181"/>
      <c r="V489" s="1"/>
      <c r="W489">
        <v>333</v>
      </c>
      <c r="X489">
        <v>1</v>
      </c>
      <c r="Y489">
        <v>2001391</v>
      </c>
      <c r="AB489" t="str">
        <f t="shared" si="18"/>
        <v>2001391</v>
      </c>
    </row>
    <row r="490" spans="1:28" x14ac:dyDescent="0.25">
      <c r="A490" t="s">
        <v>1702</v>
      </c>
      <c r="B490">
        <v>213</v>
      </c>
      <c r="C490" t="s">
        <v>1703</v>
      </c>
      <c r="D490">
        <v>25</v>
      </c>
      <c r="E490" t="s">
        <v>1704</v>
      </c>
      <c r="F490" t="s">
        <v>1705</v>
      </c>
      <c r="G490" t="s">
        <v>1715</v>
      </c>
      <c r="H490">
        <v>2001367</v>
      </c>
      <c r="I490">
        <f t="shared" si="17"/>
        <v>3129.01</v>
      </c>
      <c r="J490" t="s">
        <v>1718</v>
      </c>
      <c r="K490">
        <v>2</v>
      </c>
      <c r="U490" s="1"/>
      <c r="V490" s="1"/>
      <c r="AB490" t="str">
        <f t="shared" si="18"/>
        <v/>
      </c>
    </row>
    <row r="491" spans="1:28" x14ac:dyDescent="0.25">
      <c r="A491" t="s">
        <v>1702</v>
      </c>
      <c r="B491">
        <v>213</v>
      </c>
      <c r="C491" t="s">
        <v>1703</v>
      </c>
      <c r="D491">
        <v>25</v>
      </c>
      <c r="E491" t="s">
        <v>1704</v>
      </c>
      <c r="F491" t="s">
        <v>1705</v>
      </c>
      <c r="G491" t="s">
        <v>1707</v>
      </c>
      <c r="H491" t="s">
        <v>1392</v>
      </c>
      <c r="I491">
        <f t="shared" si="17"/>
        <v>0</v>
      </c>
      <c r="J491" t="s">
        <v>1718</v>
      </c>
      <c r="K491">
        <v>335</v>
      </c>
      <c r="U491" s="1">
        <v>218</v>
      </c>
      <c r="V491" s="1" t="s">
        <v>1707</v>
      </c>
      <c r="W491">
        <v>37</v>
      </c>
      <c r="X491">
        <v>1</v>
      </c>
      <c r="Y491" t="s">
        <v>1392</v>
      </c>
      <c r="AB491" t="str">
        <f t="shared" si="18"/>
        <v>-</v>
      </c>
    </row>
    <row r="492" spans="1:28" x14ac:dyDescent="0.25">
      <c r="A492" t="s">
        <v>1702</v>
      </c>
      <c r="B492">
        <v>213</v>
      </c>
      <c r="C492" t="s">
        <v>1703</v>
      </c>
      <c r="D492">
        <v>25</v>
      </c>
      <c r="E492" t="s">
        <v>1704</v>
      </c>
      <c r="F492" t="s">
        <v>1705</v>
      </c>
      <c r="G492" t="s">
        <v>1707</v>
      </c>
      <c r="H492">
        <v>2001364</v>
      </c>
      <c r="I492">
        <f t="shared" si="17"/>
        <v>0</v>
      </c>
      <c r="J492" t="s">
        <v>1718</v>
      </c>
      <c r="K492">
        <v>1</v>
      </c>
      <c r="U492" s="181"/>
      <c r="V492" s="1" t="s">
        <v>1722</v>
      </c>
      <c r="W492">
        <v>50</v>
      </c>
      <c r="X492">
        <v>1</v>
      </c>
      <c r="Y492" t="s">
        <v>1392</v>
      </c>
      <c r="AB492" t="str">
        <f t="shared" si="18"/>
        <v>-</v>
      </c>
    </row>
    <row r="493" spans="1:28" x14ac:dyDescent="0.25">
      <c r="A493" t="s">
        <v>1702</v>
      </c>
      <c r="B493">
        <v>213</v>
      </c>
      <c r="C493" t="s">
        <v>1703</v>
      </c>
      <c r="D493">
        <v>25</v>
      </c>
      <c r="E493" t="s">
        <v>1704</v>
      </c>
      <c r="F493" t="s">
        <v>1705</v>
      </c>
      <c r="G493" t="s">
        <v>1707</v>
      </c>
      <c r="H493">
        <v>2001365</v>
      </c>
      <c r="I493">
        <f t="shared" si="17"/>
        <v>2435.58</v>
      </c>
      <c r="J493" t="s">
        <v>1718</v>
      </c>
      <c r="K493">
        <v>2</v>
      </c>
      <c r="U493" s="1"/>
      <c r="V493" s="1"/>
      <c r="AB493" t="str">
        <f t="shared" si="18"/>
        <v/>
      </c>
    </row>
    <row r="494" spans="1:28" x14ac:dyDescent="0.25">
      <c r="A494" t="s">
        <v>1702</v>
      </c>
      <c r="B494">
        <v>213</v>
      </c>
      <c r="C494" t="s">
        <v>1703</v>
      </c>
      <c r="D494">
        <v>25</v>
      </c>
      <c r="E494" t="s">
        <v>1704</v>
      </c>
      <c r="F494" t="s">
        <v>1705</v>
      </c>
      <c r="G494" t="s">
        <v>1707</v>
      </c>
      <c r="H494">
        <v>2001366</v>
      </c>
      <c r="I494">
        <f t="shared" si="17"/>
        <v>2538.13</v>
      </c>
      <c r="J494" t="s">
        <v>1718</v>
      </c>
      <c r="K494">
        <v>2</v>
      </c>
      <c r="U494" s="1">
        <v>219</v>
      </c>
      <c r="V494" s="1" t="s">
        <v>1722</v>
      </c>
      <c r="W494">
        <v>25</v>
      </c>
      <c r="X494">
        <v>5</v>
      </c>
      <c r="Y494">
        <v>2001394</v>
      </c>
      <c r="AB494" t="str">
        <f t="shared" si="18"/>
        <v>2001394</v>
      </c>
    </row>
    <row r="495" spans="1:28" x14ac:dyDescent="0.25">
      <c r="A495" t="s">
        <v>1702</v>
      </c>
      <c r="B495">
        <v>213</v>
      </c>
      <c r="C495" t="s">
        <v>1703</v>
      </c>
      <c r="D495">
        <v>25</v>
      </c>
      <c r="E495" t="s">
        <v>1704</v>
      </c>
      <c r="F495" t="s">
        <v>1705</v>
      </c>
      <c r="G495" t="s">
        <v>1707</v>
      </c>
      <c r="H495">
        <v>2001367</v>
      </c>
      <c r="I495">
        <f t="shared" si="17"/>
        <v>3129.01</v>
      </c>
      <c r="J495" t="s">
        <v>1718</v>
      </c>
      <c r="K495">
        <v>22459</v>
      </c>
      <c r="U495" s="181"/>
      <c r="V495" s="1"/>
      <c r="W495">
        <v>37</v>
      </c>
      <c r="X495">
        <v>1</v>
      </c>
      <c r="Y495" t="s">
        <v>1392</v>
      </c>
      <c r="AB495" t="str">
        <f t="shared" si="18"/>
        <v>-</v>
      </c>
    </row>
    <row r="496" spans="1:28" x14ac:dyDescent="0.25">
      <c r="A496" t="s">
        <v>1702</v>
      </c>
      <c r="B496">
        <v>213</v>
      </c>
      <c r="C496" t="s">
        <v>1703</v>
      </c>
      <c r="D496">
        <v>25</v>
      </c>
      <c r="E496" t="s">
        <v>1704</v>
      </c>
      <c r="F496" t="s">
        <v>1705</v>
      </c>
      <c r="G496" t="s">
        <v>1707</v>
      </c>
      <c r="H496">
        <v>2001487</v>
      </c>
      <c r="I496">
        <f t="shared" si="17"/>
        <v>0</v>
      </c>
      <c r="J496" t="s">
        <v>1718</v>
      </c>
      <c r="K496">
        <v>1</v>
      </c>
      <c r="U496" s="1"/>
      <c r="V496" s="1"/>
      <c r="AB496" t="str">
        <f t="shared" si="18"/>
        <v/>
      </c>
    </row>
    <row r="497" spans="1:28" x14ac:dyDescent="0.25">
      <c r="A497" t="s">
        <v>1702</v>
      </c>
      <c r="B497">
        <v>213</v>
      </c>
      <c r="C497" t="s">
        <v>1703</v>
      </c>
      <c r="D497">
        <v>25</v>
      </c>
      <c r="E497" t="s">
        <v>1704</v>
      </c>
      <c r="F497" t="s">
        <v>1705</v>
      </c>
      <c r="G497" t="s">
        <v>1722</v>
      </c>
      <c r="H497">
        <v>2001367</v>
      </c>
      <c r="I497">
        <f t="shared" si="17"/>
        <v>3129.01</v>
      </c>
      <c r="J497" t="s">
        <v>1718</v>
      </c>
      <c r="K497">
        <v>5</v>
      </c>
      <c r="U497" s="1">
        <v>221</v>
      </c>
      <c r="V497" s="1" t="s">
        <v>1707</v>
      </c>
      <c r="W497">
        <v>10</v>
      </c>
      <c r="X497">
        <v>1</v>
      </c>
      <c r="Y497" t="s">
        <v>1392</v>
      </c>
      <c r="AB497" t="str">
        <f t="shared" si="18"/>
        <v>-</v>
      </c>
    </row>
    <row r="498" spans="1:28" x14ac:dyDescent="0.25">
      <c r="A498" t="s">
        <v>1702</v>
      </c>
      <c r="B498">
        <v>213</v>
      </c>
      <c r="C498" t="s">
        <v>1703</v>
      </c>
      <c r="D498">
        <v>25</v>
      </c>
      <c r="E498" t="s">
        <v>1704</v>
      </c>
      <c r="F498" t="s">
        <v>1705</v>
      </c>
      <c r="G498" t="s">
        <v>1721</v>
      </c>
      <c r="H498">
        <v>2001367</v>
      </c>
      <c r="I498">
        <f t="shared" si="17"/>
        <v>3129.01</v>
      </c>
      <c r="J498" t="s">
        <v>1718</v>
      </c>
      <c r="K498">
        <v>1</v>
      </c>
      <c r="U498" s="181"/>
      <c r="V498" s="1" t="s">
        <v>1722</v>
      </c>
      <c r="W498">
        <v>37</v>
      </c>
      <c r="X498">
        <v>1</v>
      </c>
      <c r="Y498" t="s">
        <v>1392</v>
      </c>
      <c r="AB498" t="str">
        <f t="shared" si="18"/>
        <v>-</v>
      </c>
    </row>
    <row r="499" spans="1:28" x14ac:dyDescent="0.25">
      <c r="A499" t="s">
        <v>1702</v>
      </c>
      <c r="B499">
        <v>213</v>
      </c>
      <c r="C499" t="s">
        <v>1703</v>
      </c>
      <c r="D499">
        <v>25</v>
      </c>
      <c r="E499" t="s">
        <v>1708</v>
      </c>
      <c r="F499" t="s">
        <v>1705</v>
      </c>
      <c r="G499" t="s">
        <v>1707</v>
      </c>
      <c r="H499" t="s">
        <v>1392</v>
      </c>
      <c r="I499">
        <f t="shared" si="17"/>
        <v>0</v>
      </c>
      <c r="J499" t="s">
        <v>1718</v>
      </c>
      <c r="K499">
        <v>1</v>
      </c>
      <c r="U499" s="1"/>
      <c r="V499" s="1"/>
      <c r="AB499" t="str">
        <f t="shared" si="18"/>
        <v/>
      </c>
    </row>
    <row r="500" spans="1:28" x14ac:dyDescent="0.25">
      <c r="A500" t="s">
        <v>1702</v>
      </c>
      <c r="B500">
        <v>213</v>
      </c>
      <c r="C500" t="s">
        <v>1703</v>
      </c>
      <c r="D500">
        <v>25</v>
      </c>
      <c r="E500" t="s">
        <v>1708</v>
      </c>
      <c r="F500" t="s">
        <v>1705</v>
      </c>
      <c r="G500" t="s">
        <v>1707</v>
      </c>
      <c r="H500">
        <v>2001365</v>
      </c>
      <c r="I500">
        <f t="shared" si="17"/>
        <v>2435.58</v>
      </c>
      <c r="J500" t="s">
        <v>1718</v>
      </c>
      <c r="K500">
        <v>1</v>
      </c>
      <c r="U500" s="1">
        <v>222</v>
      </c>
      <c r="V500" s="1" t="s">
        <v>1715</v>
      </c>
      <c r="W500">
        <v>50</v>
      </c>
      <c r="X500">
        <v>1</v>
      </c>
      <c r="Y500">
        <v>2001405</v>
      </c>
      <c r="AB500" t="str">
        <f t="shared" si="18"/>
        <v>2001405</v>
      </c>
    </row>
    <row r="501" spans="1:28" x14ac:dyDescent="0.25">
      <c r="A501" t="s">
        <v>1702</v>
      </c>
      <c r="B501">
        <v>213</v>
      </c>
      <c r="C501" t="s">
        <v>1703</v>
      </c>
      <c r="D501">
        <v>25</v>
      </c>
      <c r="E501" t="s">
        <v>1708</v>
      </c>
      <c r="F501" t="s">
        <v>1705</v>
      </c>
      <c r="G501" t="s">
        <v>1707</v>
      </c>
      <c r="H501">
        <v>2001367</v>
      </c>
      <c r="I501">
        <f t="shared" si="17"/>
        <v>3129.01</v>
      </c>
      <c r="J501" t="s">
        <v>1718</v>
      </c>
      <c r="K501">
        <v>76</v>
      </c>
      <c r="U501" s="1"/>
      <c r="V501" s="1" t="s">
        <v>1707</v>
      </c>
      <c r="W501">
        <v>25</v>
      </c>
      <c r="X501">
        <v>1</v>
      </c>
      <c r="Y501">
        <v>2001365</v>
      </c>
      <c r="Z501">
        <v>2435.58</v>
      </c>
      <c r="AB501" t="str">
        <f t="shared" si="18"/>
        <v>20013652435.58</v>
      </c>
    </row>
    <row r="502" spans="1:28" x14ac:dyDescent="0.25">
      <c r="A502" t="s">
        <v>1702</v>
      </c>
      <c r="B502">
        <v>213</v>
      </c>
      <c r="C502" t="s">
        <v>1703</v>
      </c>
      <c r="D502">
        <v>25</v>
      </c>
      <c r="E502" t="s">
        <v>1711</v>
      </c>
      <c r="F502" t="s">
        <v>1705</v>
      </c>
      <c r="G502" t="s">
        <v>1707</v>
      </c>
      <c r="H502">
        <v>2001366</v>
      </c>
      <c r="I502">
        <f t="shared" si="17"/>
        <v>2538.13</v>
      </c>
      <c r="J502" t="s">
        <v>1718</v>
      </c>
      <c r="K502">
        <v>1</v>
      </c>
      <c r="U502" s="1"/>
      <c r="V502" s="1"/>
      <c r="X502">
        <v>32</v>
      </c>
      <c r="Y502">
        <v>2001405</v>
      </c>
      <c r="AB502" t="str">
        <f t="shared" si="18"/>
        <v>2001405</v>
      </c>
    </row>
    <row r="503" spans="1:28" x14ac:dyDescent="0.25">
      <c r="A503" t="s">
        <v>1702</v>
      </c>
      <c r="B503">
        <v>213</v>
      </c>
      <c r="C503" t="s">
        <v>1703</v>
      </c>
      <c r="D503">
        <v>25</v>
      </c>
      <c r="E503" t="s">
        <v>1711</v>
      </c>
      <c r="F503" t="s">
        <v>1705</v>
      </c>
      <c r="G503" t="s">
        <v>1707</v>
      </c>
      <c r="H503">
        <v>2001367</v>
      </c>
      <c r="I503">
        <f t="shared" si="17"/>
        <v>3129.01</v>
      </c>
      <c r="J503" t="s">
        <v>1718</v>
      </c>
      <c r="K503">
        <v>18</v>
      </c>
      <c r="U503" s="1"/>
      <c r="V503" s="1"/>
      <c r="X503">
        <v>8</v>
      </c>
      <c r="Y503" t="s">
        <v>1392</v>
      </c>
      <c r="AB503" t="str">
        <f t="shared" si="18"/>
        <v>-</v>
      </c>
    </row>
    <row r="504" spans="1:28" x14ac:dyDescent="0.25">
      <c r="A504" t="s">
        <v>1702</v>
      </c>
      <c r="B504">
        <v>213</v>
      </c>
      <c r="C504" t="s">
        <v>1703</v>
      </c>
      <c r="D504">
        <v>37</v>
      </c>
      <c r="E504" t="s">
        <v>1710</v>
      </c>
      <c r="F504" t="s">
        <v>1705</v>
      </c>
      <c r="G504" t="s">
        <v>1707</v>
      </c>
      <c r="H504">
        <v>2001366</v>
      </c>
      <c r="I504">
        <f t="shared" si="17"/>
        <v>2538.13</v>
      </c>
      <c r="J504" t="s">
        <v>1718</v>
      </c>
      <c r="K504">
        <v>2</v>
      </c>
      <c r="U504" s="1"/>
      <c r="V504" s="1"/>
      <c r="W504">
        <v>37</v>
      </c>
      <c r="X504">
        <v>13</v>
      </c>
      <c r="Y504" t="s">
        <v>1392</v>
      </c>
      <c r="AB504" t="str">
        <f t="shared" si="18"/>
        <v>-</v>
      </c>
    </row>
    <row r="505" spans="1:28" x14ac:dyDescent="0.25">
      <c r="A505" t="s">
        <v>1702</v>
      </c>
      <c r="B505">
        <v>213</v>
      </c>
      <c r="C505" t="s">
        <v>1703</v>
      </c>
      <c r="D505">
        <v>37</v>
      </c>
      <c r="E505" t="s">
        <v>1704</v>
      </c>
      <c r="F505" t="s">
        <v>1705</v>
      </c>
      <c r="G505" t="s">
        <v>1715</v>
      </c>
      <c r="H505">
        <v>2001368</v>
      </c>
      <c r="I505">
        <f t="shared" si="17"/>
        <v>3501.14</v>
      </c>
      <c r="J505" t="s">
        <v>1718</v>
      </c>
      <c r="K505">
        <v>3</v>
      </c>
      <c r="U505" s="1"/>
      <c r="V505" s="1"/>
      <c r="W505">
        <v>37.5</v>
      </c>
      <c r="X505">
        <v>1</v>
      </c>
      <c r="Y505">
        <v>2001368</v>
      </c>
      <c r="Z505">
        <v>3501.14</v>
      </c>
      <c r="AB505" t="str">
        <f t="shared" si="18"/>
        <v>20013683501.14</v>
      </c>
    </row>
    <row r="506" spans="1:28" x14ac:dyDescent="0.25">
      <c r="A506" t="s">
        <v>1702</v>
      </c>
      <c r="B506">
        <v>213</v>
      </c>
      <c r="C506" t="s">
        <v>1703</v>
      </c>
      <c r="D506">
        <v>37</v>
      </c>
      <c r="E506" t="s">
        <v>1704</v>
      </c>
      <c r="F506" t="s">
        <v>1705</v>
      </c>
      <c r="G506" t="s">
        <v>1707</v>
      </c>
      <c r="H506" t="s">
        <v>1392</v>
      </c>
      <c r="I506">
        <f t="shared" si="17"/>
        <v>0</v>
      </c>
      <c r="J506" t="s">
        <v>1718</v>
      </c>
      <c r="K506">
        <v>288</v>
      </c>
      <c r="U506" s="1"/>
      <c r="V506" s="1"/>
      <c r="W506">
        <v>50</v>
      </c>
      <c r="X506">
        <v>1</v>
      </c>
      <c r="Y506">
        <v>2001364</v>
      </c>
      <c r="AB506" t="str">
        <f t="shared" si="18"/>
        <v>2001364</v>
      </c>
    </row>
    <row r="507" spans="1:28" x14ac:dyDescent="0.25">
      <c r="A507" t="s">
        <v>1702</v>
      </c>
      <c r="B507">
        <v>213</v>
      </c>
      <c r="C507" t="s">
        <v>1703</v>
      </c>
      <c r="D507">
        <v>37</v>
      </c>
      <c r="E507" t="s">
        <v>1704</v>
      </c>
      <c r="F507" t="s">
        <v>1705</v>
      </c>
      <c r="G507" t="s">
        <v>1707</v>
      </c>
      <c r="H507">
        <v>2001365</v>
      </c>
      <c r="I507">
        <f t="shared" si="17"/>
        <v>2435.58</v>
      </c>
      <c r="J507" t="s">
        <v>1718</v>
      </c>
      <c r="K507">
        <v>1</v>
      </c>
      <c r="U507" s="1"/>
      <c r="V507" s="1"/>
      <c r="X507">
        <v>7</v>
      </c>
      <c r="Y507">
        <v>2001405</v>
      </c>
      <c r="AB507" t="str">
        <f t="shared" si="18"/>
        <v>2001405</v>
      </c>
    </row>
    <row r="508" spans="1:28" x14ac:dyDescent="0.25">
      <c r="A508" t="s">
        <v>1702</v>
      </c>
      <c r="B508">
        <v>213</v>
      </c>
      <c r="C508" t="s">
        <v>1703</v>
      </c>
      <c r="D508">
        <v>37</v>
      </c>
      <c r="E508" t="s">
        <v>1704</v>
      </c>
      <c r="F508" t="s">
        <v>1705</v>
      </c>
      <c r="G508" t="s">
        <v>1707</v>
      </c>
      <c r="H508">
        <v>2001366</v>
      </c>
      <c r="I508">
        <f t="shared" si="17"/>
        <v>2538.13</v>
      </c>
      <c r="J508" t="s">
        <v>1718</v>
      </c>
      <c r="K508">
        <v>1</v>
      </c>
      <c r="U508" s="1"/>
      <c r="V508" s="1"/>
      <c r="X508">
        <v>6</v>
      </c>
      <c r="Y508" t="s">
        <v>1392</v>
      </c>
      <c r="AB508" t="str">
        <f t="shared" si="18"/>
        <v>-</v>
      </c>
    </row>
    <row r="509" spans="1:28" x14ac:dyDescent="0.25">
      <c r="A509" t="s">
        <v>1702</v>
      </c>
      <c r="B509">
        <v>213</v>
      </c>
      <c r="C509" t="s">
        <v>1703</v>
      </c>
      <c r="D509">
        <v>37</v>
      </c>
      <c r="E509" t="s">
        <v>1704</v>
      </c>
      <c r="F509" t="s">
        <v>1705</v>
      </c>
      <c r="G509" t="s">
        <v>1707</v>
      </c>
      <c r="H509">
        <v>2001368</v>
      </c>
      <c r="I509">
        <f t="shared" si="17"/>
        <v>3501.14</v>
      </c>
      <c r="J509" t="s">
        <v>1718</v>
      </c>
      <c r="K509">
        <v>6730</v>
      </c>
      <c r="U509" s="1"/>
      <c r="V509" s="1"/>
      <c r="W509">
        <v>75</v>
      </c>
      <c r="X509">
        <v>7</v>
      </c>
      <c r="Y509" t="s">
        <v>1392</v>
      </c>
      <c r="AB509" t="str">
        <f t="shared" si="18"/>
        <v>-</v>
      </c>
    </row>
    <row r="510" spans="1:28" x14ac:dyDescent="0.25">
      <c r="A510" t="s">
        <v>1702</v>
      </c>
      <c r="B510">
        <v>213</v>
      </c>
      <c r="C510" t="s">
        <v>1703</v>
      </c>
      <c r="D510">
        <v>37</v>
      </c>
      <c r="E510" t="s">
        <v>1704</v>
      </c>
      <c r="F510" t="s">
        <v>1705</v>
      </c>
      <c r="G510" t="s">
        <v>1722</v>
      </c>
      <c r="H510">
        <v>2001368</v>
      </c>
      <c r="I510">
        <f t="shared" si="17"/>
        <v>3501.14</v>
      </c>
      <c r="J510" t="s">
        <v>1718</v>
      </c>
      <c r="K510">
        <v>2</v>
      </c>
      <c r="U510" s="1"/>
      <c r="V510" s="1"/>
      <c r="W510">
        <v>100</v>
      </c>
      <c r="X510">
        <v>1</v>
      </c>
      <c r="Y510" t="s">
        <v>1392</v>
      </c>
      <c r="AB510" t="str">
        <f t="shared" si="18"/>
        <v>-</v>
      </c>
    </row>
    <row r="511" spans="1:28" x14ac:dyDescent="0.25">
      <c r="A511" t="s">
        <v>1702</v>
      </c>
      <c r="B511">
        <v>213</v>
      </c>
      <c r="C511" t="s">
        <v>1703</v>
      </c>
      <c r="D511">
        <v>37.5</v>
      </c>
      <c r="E511" t="s">
        <v>1720</v>
      </c>
      <c r="F511" t="s">
        <v>1705</v>
      </c>
      <c r="G511" t="s">
        <v>1707</v>
      </c>
      <c r="H511">
        <v>2001368</v>
      </c>
      <c r="I511">
        <f t="shared" si="17"/>
        <v>3501.14</v>
      </c>
      <c r="J511" t="s">
        <v>1718</v>
      </c>
      <c r="K511">
        <v>1</v>
      </c>
      <c r="U511" s="1"/>
      <c r="V511" s="1"/>
      <c r="W511">
        <v>167</v>
      </c>
      <c r="X511">
        <v>3</v>
      </c>
      <c r="Y511" t="s">
        <v>1392</v>
      </c>
      <c r="AB511" t="str">
        <f t="shared" si="18"/>
        <v>-</v>
      </c>
    </row>
    <row r="512" spans="1:28" x14ac:dyDescent="0.25">
      <c r="A512" t="s">
        <v>1702</v>
      </c>
      <c r="B512">
        <v>213</v>
      </c>
      <c r="C512" t="s">
        <v>1703</v>
      </c>
      <c r="D512">
        <v>37.5</v>
      </c>
      <c r="E512" t="s">
        <v>1719</v>
      </c>
      <c r="F512" t="s">
        <v>1705</v>
      </c>
      <c r="G512" t="s">
        <v>1707</v>
      </c>
      <c r="H512">
        <v>2001368</v>
      </c>
      <c r="I512">
        <f t="shared" si="17"/>
        <v>3501.14</v>
      </c>
      <c r="J512" t="s">
        <v>1718</v>
      </c>
      <c r="K512">
        <v>1</v>
      </c>
      <c r="U512" s="1"/>
      <c r="V512" s="1" t="s">
        <v>1722</v>
      </c>
      <c r="W512">
        <v>15</v>
      </c>
      <c r="X512">
        <v>1</v>
      </c>
      <c r="Y512" t="s">
        <v>1392</v>
      </c>
      <c r="AB512" t="str">
        <f t="shared" si="18"/>
        <v>-</v>
      </c>
    </row>
    <row r="513" spans="1:28" x14ac:dyDescent="0.25">
      <c r="A513" t="s">
        <v>1702</v>
      </c>
      <c r="B513">
        <v>213</v>
      </c>
      <c r="C513" t="s">
        <v>1703</v>
      </c>
      <c r="D513">
        <v>37.5</v>
      </c>
      <c r="E513" t="s">
        <v>1710</v>
      </c>
      <c r="F513" t="s">
        <v>1705</v>
      </c>
      <c r="G513" t="s">
        <v>1707</v>
      </c>
      <c r="H513">
        <v>2001364</v>
      </c>
      <c r="I513">
        <f t="shared" si="17"/>
        <v>0</v>
      </c>
      <c r="J513" t="s">
        <v>1718</v>
      </c>
      <c r="K513">
        <v>1</v>
      </c>
      <c r="U513" s="1"/>
      <c r="V513" s="1"/>
      <c r="W513">
        <v>25</v>
      </c>
      <c r="X513">
        <v>1</v>
      </c>
      <c r="Y513">
        <v>2001367</v>
      </c>
      <c r="Z513">
        <v>3129.01</v>
      </c>
      <c r="AB513" t="str">
        <f t="shared" si="18"/>
        <v>20013673129.01</v>
      </c>
    </row>
    <row r="514" spans="1:28" x14ac:dyDescent="0.25">
      <c r="A514" t="s">
        <v>1702</v>
      </c>
      <c r="B514">
        <v>213</v>
      </c>
      <c r="C514" t="s">
        <v>1703</v>
      </c>
      <c r="D514">
        <v>37.5</v>
      </c>
      <c r="E514" t="s">
        <v>1710</v>
      </c>
      <c r="F514" t="s">
        <v>1705</v>
      </c>
      <c r="G514" t="s">
        <v>1707</v>
      </c>
      <c r="H514">
        <v>2001366</v>
      </c>
      <c r="I514">
        <f t="shared" si="17"/>
        <v>2538.13</v>
      </c>
      <c r="J514" t="s">
        <v>1718</v>
      </c>
      <c r="K514">
        <v>1</v>
      </c>
      <c r="U514" s="1"/>
      <c r="V514" s="1"/>
      <c r="X514">
        <v>325</v>
      </c>
      <c r="Y514">
        <v>2001405</v>
      </c>
      <c r="AB514" t="str">
        <f t="shared" si="18"/>
        <v>2001405</v>
      </c>
    </row>
    <row r="515" spans="1:28" x14ac:dyDescent="0.25">
      <c r="A515" t="s">
        <v>1702</v>
      </c>
      <c r="B515">
        <v>213</v>
      </c>
      <c r="C515" t="s">
        <v>1703</v>
      </c>
      <c r="D515">
        <v>37.5</v>
      </c>
      <c r="E515" t="s">
        <v>1710</v>
      </c>
      <c r="F515" t="s">
        <v>1705</v>
      </c>
      <c r="G515" t="s">
        <v>1707</v>
      </c>
      <c r="H515">
        <v>2001368</v>
      </c>
      <c r="I515">
        <f t="shared" ref="I515:I578" si="19">+_xlfn.XLOOKUP(H515,AG:AG,AH:AH,0)</f>
        <v>3501.14</v>
      </c>
      <c r="J515" t="s">
        <v>1718</v>
      </c>
      <c r="K515">
        <v>39</v>
      </c>
      <c r="U515" s="1"/>
      <c r="V515" s="1"/>
      <c r="X515">
        <v>2</v>
      </c>
      <c r="Y515">
        <v>2001406</v>
      </c>
      <c r="AB515" t="str">
        <f t="shared" ref="AB515:AB578" si="20">+Y515&amp;Z515</f>
        <v>2001406</v>
      </c>
    </row>
    <row r="516" spans="1:28" x14ac:dyDescent="0.25">
      <c r="A516" t="s">
        <v>1702</v>
      </c>
      <c r="B516">
        <v>213</v>
      </c>
      <c r="C516" t="s">
        <v>1703</v>
      </c>
      <c r="D516">
        <v>37.5</v>
      </c>
      <c r="E516" t="s">
        <v>1710</v>
      </c>
      <c r="F516" t="s">
        <v>1705</v>
      </c>
      <c r="G516" t="s">
        <v>1707</v>
      </c>
      <c r="H516">
        <v>2001369</v>
      </c>
      <c r="I516">
        <f t="shared" si="19"/>
        <v>3847.75</v>
      </c>
      <c r="J516" t="s">
        <v>1718</v>
      </c>
      <c r="K516">
        <v>1</v>
      </c>
      <c r="U516" s="1"/>
      <c r="V516" s="1"/>
      <c r="X516">
        <v>60</v>
      </c>
      <c r="Y516" t="s">
        <v>1392</v>
      </c>
      <c r="AB516" t="str">
        <f t="shared" si="20"/>
        <v>-</v>
      </c>
    </row>
    <row r="517" spans="1:28" x14ac:dyDescent="0.25">
      <c r="A517" t="s">
        <v>1702</v>
      </c>
      <c r="B517">
        <v>213</v>
      </c>
      <c r="C517" t="s">
        <v>1703</v>
      </c>
      <c r="D517">
        <v>37.5</v>
      </c>
      <c r="E517" t="s">
        <v>1704</v>
      </c>
      <c r="F517" t="s">
        <v>1705</v>
      </c>
      <c r="G517" t="s">
        <v>1707</v>
      </c>
      <c r="H517" t="s">
        <v>1392</v>
      </c>
      <c r="I517">
        <f t="shared" si="19"/>
        <v>0</v>
      </c>
      <c r="J517" t="s">
        <v>1718</v>
      </c>
      <c r="K517">
        <v>1</v>
      </c>
      <c r="U517" s="1"/>
      <c r="V517" s="1"/>
      <c r="W517">
        <v>37</v>
      </c>
      <c r="X517">
        <v>46</v>
      </c>
      <c r="Y517" t="s">
        <v>1392</v>
      </c>
      <c r="AB517" t="str">
        <f t="shared" si="20"/>
        <v>-</v>
      </c>
    </row>
    <row r="518" spans="1:28" x14ac:dyDescent="0.25">
      <c r="A518" t="s">
        <v>1702</v>
      </c>
      <c r="B518">
        <v>213</v>
      </c>
      <c r="C518" t="s">
        <v>1703</v>
      </c>
      <c r="D518">
        <v>37.5</v>
      </c>
      <c r="E518" t="s">
        <v>1704</v>
      </c>
      <c r="F518" t="s">
        <v>1705</v>
      </c>
      <c r="G518" t="s">
        <v>1707</v>
      </c>
      <c r="H518">
        <v>2001349</v>
      </c>
      <c r="I518">
        <f t="shared" si="19"/>
        <v>0</v>
      </c>
      <c r="J518" t="s">
        <v>1718</v>
      </c>
      <c r="K518">
        <v>2</v>
      </c>
      <c r="U518" s="1"/>
      <c r="V518" s="1"/>
      <c r="W518">
        <v>37.5</v>
      </c>
      <c r="X518">
        <v>1</v>
      </c>
      <c r="Y518">
        <v>2001405</v>
      </c>
      <c r="AB518" t="str">
        <f t="shared" si="20"/>
        <v>2001405</v>
      </c>
    </row>
    <row r="519" spans="1:28" x14ac:dyDescent="0.25">
      <c r="A519" t="s">
        <v>1702</v>
      </c>
      <c r="B519">
        <v>213</v>
      </c>
      <c r="C519" t="s">
        <v>1703</v>
      </c>
      <c r="D519">
        <v>37.5</v>
      </c>
      <c r="E519" t="s">
        <v>1704</v>
      </c>
      <c r="F519" t="s">
        <v>1705</v>
      </c>
      <c r="G519" t="s">
        <v>1707</v>
      </c>
      <c r="H519">
        <v>2001357</v>
      </c>
      <c r="I519">
        <f t="shared" si="19"/>
        <v>0</v>
      </c>
      <c r="J519" t="s">
        <v>1718</v>
      </c>
      <c r="K519">
        <v>1</v>
      </c>
      <c r="U519" s="1"/>
      <c r="V519" s="1"/>
      <c r="X519">
        <v>105</v>
      </c>
      <c r="Y519">
        <v>2001406</v>
      </c>
      <c r="AB519" t="str">
        <f t="shared" si="20"/>
        <v>2001406</v>
      </c>
    </row>
    <row r="520" spans="1:28" x14ac:dyDescent="0.25">
      <c r="A520" t="s">
        <v>1702</v>
      </c>
      <c r="B520">
        <v>213</v>
      </c>
      <c r="C520" t="s">
        <v>1703</v>
      </c>
      <c r="D520">
        <v>37.5</v>
      </c>
      <c r="E520" t="s">
        <v>1704</v>
      </c>
      <c r="F520" t="s">
        <v>1705</v>
      </c>
      <c r="G520" t="s">
        <v>1707</v>
      </c>
      <c r="H520">
        <v>2001364</v>
      </c>
      <c r="I520">
        <f t="shared" si="19"/>
        <v>0</v>
      </c>
      <c r="J520" t="s">
        <v>1718</v>
      </c>
      <c r="K520">
        <v>1</v>
      </c>
      <c r="U520" s="1"/>
      <c r="V520" s="1"/>
      <c r="X520">
        <v>3</v>
      </c>
      <c r="Y520">
        <v>2001407</v>
      </c>
      <c r="Z520">
        <v>3686.62</v>
      </c>
      <c r="AB520" t="str">
        <f t="shared" si="20"/>
        <v>20014073686.62</v>
      </c>
    </row>
    <row r="521" spans="1:28" x14ac:dyDescent="0.25">
      <c r="A521" t="s">
        <v>1702</v>
      </c>
      <c r="B521">
        <v>213</v>
      </c>
      <c r="C521" t="s">
        <v>1703</v>
      </c>
      <c r="D521">
        <v>37.5</v>
      </c>
      <c r="E521" t="s">
        <v>1704</v>
      </c>
      <c r="F521" t="s">
        <v>1705</v>
      </c>
      <c r="G521" t="s">
        <v>1707</v>
      </c>
      <c r="H521">
        <v>2001367</v>
      </c>
      <c r="I521">
        <f t="shared" si="19"/>
        <v>3129.01</v>
      </c>
      <c r="J521" t="s">
        <v>1718</v>
      </c>
      <c r="K521">
        <v>2</v>
      </c>
      <c r="U521" s="1"/>
      <c r="V521" s="1"/>
      <c r="W521">
        <v>50</v>
      </c>
      <c r="X521">
        <v>2</v>
      </c>
      <c r="Y521">
        <v>2001405</v>
      </c>
      <c r="AB521" t="str">
        <f t="shared" si="20"/>
        <v>2001405</v>
      </c>
    </row>
    <row r="522" spans="1:28" x14ac:dyDescent="0.25">
      <c r="A522" t="s">
        <v>1702</v>
      </c>
      <c r="B522">
        <v>213</v>
      </c>
      <c r="C522" t="s">
        <v>1703</v>
      </c>
      <c r="D522">
        <v>37.5</v>
      </c>
      <c r="E522" t="s">
        <v>1704</v>
      </c>
      <c r="F522" t="s">
        <v>1705</v>
      </c>
      <c r="G522" t="s">
        <v>1707</v>
      </c>
      <c r="H522">
        <v>2001368</v>
      </c>
      <c r="I522">
        <f t="shared" si="19"/>
        <v>3501.14</v>
      </c>
      <c r="J522" t="s">
        <v>1718</v>
      </c>
      <c r="K522">
        <v>9952</v>
      </c>
      <c r="U522" s="1"/>
      <c r="V522" s="1"/>
      <c r="X522">
        <v>97</v>
      </c>
      <c r="Y522">
        <v>2001407</v>
      </c>
      <c r="Z522">
        <v>3686.62</v>
      </c>
      <c r="AB522" t="str">
        <f t="shared" si="20"/>
        <v>20014073686.62</v>
      </c>
    </row>
    <row r="523" spans="1:28" x14ac:dyDescent="0.25">
      <c r="A523" t="s">
        <v>1702</v>
      </c>
      <c r="B523">
        <v>213</v>
      </c>
      <c r="C523" t="s">
        <v>1703</v>
      </c>
      <c r="D523">
        <v>37.5</v>
      </c>
      <c r="E523" t="s">
        <v>1704</v>
      </c>
      <c r="F523" t="s">
        <v>1705</v>
      </c>
      <c r="G523" t="s">
        <v>1707</v>
      </c>
      <c r="I523">
        <f t="shared" si="19"/>
        <v>0</v>
      </c>
      <c r="J523" t="s">
        <v>1718</v>
      </c>
      <c r="K523">
        <v>1</v>
      </c>
      <c r="U523" s="1"/>
      <c r="V523" s="1"/>
      <c r="X523">
        <v>6</v>
      </c>
      <c r="Y523">
        <v>2001408</v>
      </c>
      <c r="AB523" t="str">
        <f t="shared" si="20"/>
        <v>2001408</v>
      </c>
    </row>
    <row r="524" spans="1:28" x14ac:dyDescent="0.25">
      <c r="A524" t="s">
        <v>1702</v>
      </c>
      <c r="B524">
        <v>213</v>
      </c>
      <c r="C524" t="s">
        <v>1703</v>
      </c>
      <c r="D524">
        <v>37.5</v>
      </c>
      <c r="E524" t="s">
        <v>1708</v>
      </c>
      <c r="F524" t="s">
        <v>1705</v>
      </c>
      <c r="G524" t="s">
        <v>1707</v>
      </c>
      <c r="H524">
        <v>2001368</v>
      </c>
      <c r="I524">
        <f t="shared" si="19"/>
        <v>3501.14</v>
      </c>
      <c r="J524" t="s">
        <v>1718</v>
      </c>
      <c r="K524">
        <v>42</v>
      </c>
      <c r="U524" s="1"/>
      <c r="V524" s="1"/>
      <c r="X524">
        <v>26</v>
      </c>
      <c r="Y524" t="s">
        <v>1392</v>
      </c>
      <c r="AB524" t="str">
        <f t="shared" si="20"/>
        <v>-</v>
      </c>
    </row>
    <row r="525" spans="1:28" x14ac:dyDescent="0.25">
      <c r="A525" t="s">
        <v>1702</v>
      </c>
      <c r="B525">
        <v>213</v>
      </c>
      <c r="C525" t="s">
        <v>1703</v>
      </c>
      <c r="D525">
        <v>37.5</v>
      </c>
      <c r="E525" t="s">
        <v>1711</v>
      </c>
      <c r="F525" t="s">
        <v>1705</v>
      </c>
      <c r="G525" t="s">
        <v>1707</v>
      </c>
      <c r="H525">
        <v>2001368</v>
      </c>
      <c r="I525">
        <f t="shared" si="19"/>
        <v>3501.14</v>
      </c>
      <c r="J525" t="s">
        <v>1718</v>
      </c>
      <c r="K525">
        <v>16</v>
      </c>
      <c r="U525" s="1"/>
      <c r="V525" s="1"/>
      <c r="W525">
        <v>75</v>
      </c>
      <c r="X525">
        <v>54</v>
      </c>
      <c r="Y525">
        <v>2001408</v>
      </c>
      <c r="AB525" t="str">
        <f t="shared" si="20"/>
        <v>2001408</v>
      </c>
    </row>
    <row r="526" spans="1:28" x14ac:dyDescent="0.25">
      <c r="A526" t="s">
        <v>1702</v>
      </c>
      <c r="B526">
        <v>213</v>
      </c>
      <c r="C526" t="s">
        <v>1703</v>
      </c>
      <c r="D526">
        <v>50</v>
      </c>
      <c r="E526" t="s">
        <v>1719</v>
      </c>
      <c r="F526" t="s">
        <v>1705</v>
      </c>
      <c r="G526" t="s">
        <v>1707</v>
      </c>
      <c r="H526">
        <v>2001369</v>
      </c>
      <c r="I526">
        <f t="shared" si="19"/>
        <v>3847.75</v>
      </c>
      <c r="J526" t="s">
        <v>1718</v>
      </c>
      <c r="K526">
        <v>2</v>
      </c>
      <c r="U526" s="1"/>
      <c r="V526" s="1"/>
      <c r="X526">
        <v>28</v>
      </c>
      <c r="Y526" t="s">
        <v>1392</v>
      </c>
      <c r="AB526" t="str">
        <f t="shared" si="20"/>
        <v>-</v>
      </c>
    </row>
    <row r="527" spans="1:28" x14ac:dyDescent="0.25">
      <c r="A527" t="s">
        <v>1702</v>
      </c>
      <c r="B527">
        <v>213</v>
      </c>
      <c r="C527" t="s">
        <v>1703</v>
      </c>
      <c r="D527">
        <v>50</v>
      </c>
      <c r="E527" t="s">
        <v>1710</v>
      </c>
      <c r="F527" t="s">
        <v>1705</v>
      </c>
      <c r="G527" t="s">
        <v>1707</v>
      </c>
      <c r="H527">
        <v>2001368</v>
      </c>
      <c r="I527">
        <f t="shared" si="19"/>
        <v>3501.14</v>
      </c>
      <c r="J527" t="s">
        <v>1718</v>
      </c>
      <c r="K527">
        <v>1</v>
      </c>
      <c r="U527" s="1"/>
      <c r="V527" s="1"/>
      <c r="W527">
        <v>100</v>
      </c>
      <c r="X527">
        <v>20</v>
      </c>
      <c r="Y527">
        <v>2001409</v>
      </c>
      <c r="AB527" t="str">
        <f t="shared" si="20"/>
        <v>2001409</v>
      </c>
    </row>
    <row r="528" spans="1:28" x14ac:dyDescent="0.25">
      <c r="A528" t="s">
        <v>1702</v>
      </c>
      <c r="B528">
        <v>213</v>
      </c>
      <c r="C528" t="s">
        <v>1703</v>
      </c>
      <c r="D528">
        <v>50</v>
      </c>
      <c r="E528" t="s">
        <v>1710</v>
      </c>
      <c r="F528" t="s">
        <v>1705</v>
      </c>
      <c r="G528" t="s">
        <v>1707</v>
      </c>
      <c r="H528">
        <v>2001369</v>
      </c>
      <c r="I528">
        <f t="shared" si="19"/>
        <v>3847.75</v>
      </c>
      <c r="J528" t="s">
        <v>1718</v>
      </c>
      <c r="K528">
        <v>53</v>
      </c>
      <c r="U528" s="1"/>
      <c r="V528" s="1"/>
      <c r="X528">
        <v>33</v>
      </c>
      <c r="Y528" t="s">
        <v>1392</v>
      </c>
      <c r="AB528" t="str">
        <f t="shared" si="20"/>
        <v>-</v>
      </c>
    </row>
    <row r="529" spans="1:28" x14ac:dyDescent="0.25">
      <c r="A529" t="s">
        <v>1702</v>
      </c>
      <c r="B529">
        <v>213</v>
      </c>
      <c r="C529" t="s">
        <v>1703</v>
      </c>
      <c r="D529">
        <v>50</v>
      </c>
      <c r="E529" t="s">
        <v>1728</v>
      </c>
      <c r="F529" t="s">
        <v>1705</v>
      </c>
      <c r="G529" t="s">
        <v>1707</v>
      </c>
      <c r="H529">
        <v>2001369</v>
      </c>
      <c r="I529">
        <f t="shared" si="19"/>
        <v>3847.75</v>
      </c>
      <c r="J529" t="s">
        <v>1718</v>
      </c>
      <c r="K529">
        <v>1</v>
      </c>
      <c r="U529" s="1"/>
      <c r="V529" s="1"/>
      <c r="W529">
        <v>167</v>
      </c>
      <c r="X529">
        <v>13</v>
      </c>
      <c r="Y529">
        <v>2001410</v>
      </c>
      <c r="AB529" t="str">
        <f t="shared" si="20"/>
        <v>2001410</v>
      </c>
    </row>
    <row r="530" spans="1:28" x14ac:dyDescent="0.25">
      <c r="A530" t="s">
        <v>1702</v>
      </c>
      <c r="B530">
        <v>213</v>
      </c>
      <c r="C530" t="s">
        <v>1703</v>
      </c>
      <c r="D530">
        <v>50</v>
      </c>
      <c r="E530" t="s">
        <v>1704</v>
      </c>
      <c r="F530" t="s">
        <v>1705</v>
      </c>
      <c r="G530" t="s">
        <v>1707</v>
      </c>
      <c r="H530" t="s">
        <v>1392</v>
      </c>
      <c r="I530">
        <f t="shared" si="19"/>
        <v>0</v>
      </c>
      <c r="J530" t="s">
        <v>1718</v>
      </c>
      <c r="K530">
        <v>195</v>
      </c>
      <c r="U530" s="1"/>
      <c r="V530" s="1"/>
      <c r="X530">
        <v>10</v>
      </c>
      <c r="Y530" t="s">
        <v>1392</v>
      </c>
      <c r="AB530" t="str">
        <f t="shared" si="20"/>
        <v>-</v>
      </c>
    </row>
    <row r="531" spans="1:28" x14ac:dyDescent="0.25">
      <c r="A531" t="s">
        <v>1702</v>
      </c>
      <c r="B531">
        <v>213</v>
      </c>
      <c r="C531" t="s">
        <v>1703</v>
      </c>
      <c r="D531">
        <v>50</v>
      </c>
      <c r="E531" t="s">
        <v>1704</v>
      </c>
      <c r="F531" t="s">
        <v>1705</v>
      </c>
      <c r="G531" t="s">
        <v>1707</v>
      </c>
      <c r="H531">
        <v>2001340</v>
      </c>
      <c r="I531">
        <f t="shared" si="19"/>
        <v>0</v>
      </c>
      <c r="J531" t="s">
        <v>1718</v>
      </c>
      <c r="K531">
        <v>1</v>
      </c>
      <c r="U531" s="1"/>
      <c r="V531" s="1" t="s">
        <v>1721</v>
      </c>
      <c r="W531">
        <v>25</v>
      </c>
      <c r="X531">
        <v>3</v>
      </c>
      <c r="Y531">
        <v>2001405</v>
      </c>
      <c r="AB531" t="str">
        <f t="shared" si="20"/>
        <v>2001405</v>
      </c>
    </row>
    <row r="532" spans="1:28" x14ac:dyDescent="0.25">
      <c r="A532" t="s">
        <v>1702</v>
      </c>
      <c r="B532">
        <v>213</v>
      </c>
      <c r="C532" t="s">
        <v>1703</v>
      </c>
      <c r="D532">
        <v>50</v>
      </c>
      <c r="E532" t="s">
        <v>1704</v>
      </c>
      <c r="F532" t="s">
        <v>1705</v>
      </c>
      <c r="G532" t="s">
        <v>1707</v>
      </c>
      <c r="H532">
        <v>2001349</v>
      </c>
      <c r="I532">
        <f t="shared" si="19"/>
        <v>0</v>
      </c>
      <c r="J532" t="s">
        <v>1718</v>
      </c>
      <c r="K532">
        <v>1</v>
      </c>
      <c r="U532" s="1"/>
      <c r="V532" s="1"/>
      <c r="X532">
        <v>6</v>
      </c>
      <c r="Y532" t="s">
        <v>1392</v>
      </c>
      <c r="AB532" t="str">
        <f t="shared" si="20"/>
        <v>-</v>
      </c>
    </row>
    <row r="533" spans="1:28" x14ac:dyDescent="0.25">
      <c r="A533" t="s">
        <v>1702</v>
      </c>
      <c r="B533">
        <v>213</v>
      </c>
      <c r="C533" t="s">
        <v>1703</v>
      </c>
      <c r="D533">
        <v>50</v>
      </c>
      <c r="E533" t="s">
        <v>1704</v>
      </c>
      <c r="F533" t="s">
        <v>1705</v>
      </c>
      <c r="G533" t="s">
        <v>1707</v>
      </c>
      <c r="H533">
        <v>2001350</v>
      </c>
      <c r="I533">
        <f t="shared" si="19"/>
        <v>0</v>
      </c>
      <c r="J533" t="s">
        <v>1718</v>
      </c>
      <c r="K533">
        <v>3</v>
      </c>
      <c r="U533" s="1"/>
      <c r="V533" s="1"/>
      <c r="W533">
        <v>37</v>
      </c>
      <c r="X533">
        <v>6</v>
      </c>
      <c r="Y533" t="s">
        <v>1392</v>
      </c>
      <c r="AB533" t="str">
        <f t="shared" si="20"/>
        <v>-</v>
      </c>
    </row>
    <row r="534" spans="1:28" x14ac:dyDescent="0.25">
      <c r="A534" t="s">
        <v>1702</v>
      </c>
      <c r="B534">
        <v>213</v>
      </c>
      <c r="C534" t="s">
        <v>1703</v>
      </c>
      <c r="D534">
        <v>50</v>
      </c>
      <c r="E534" t="s">
        <v>1704</v>
      </c>
      <c r="F534" t="s">
        <v>1705</v>
      </c>
      <c r="G534" t="s">
        <v>1707</v>
      </c>
      <c r="H534">
        <v>2001365</v>
      </c>
      <c r="I534">
        <f t="shared" si="19"/>
        <v>2435.58</v>
      </c>
      <c r="J534" t="s">
        <v>1718</v>
      </c>
      <c r="K534">
        <v>1</v>
      </c>
      <c r="U534" s="1"/>
      <c r="V534" s="1"/>
      <c r="W534">
        <v>50</v>
      </c>
      <c r="X534">
        <v>1</v>
      </c>
      <c r="Y534">
        <v>2001405</v>
      </c>
      <c r="AB534" t="str">
        <f t="shared" si="20"/>
        <v>2001405</v>
      </c>
    </row>
    <row r="535" spans="1:28" x14ac:dyDescent="0.25">
      <c r="A535" t="s">
        <v>1702</v>
      </c>
      <c r="B535">
        <v>213</v>
      </c>
      <c r="C535" t="s">
        <v>1703</v>
      </c>
      <c r="D535">
        <v>50</v>
      </c>
      <c r="E535" t="s">
        <v>1704</v>
      </c>
      <c r="F535" t="s">
        <v>1705</v>
      </c>
      <c r="G535" t="s">
        <v>1707</v>
      </c>
      <c r="H535">
        <v>2001366</v>
      </c>
      <c r="I535">
        <f t="shared" si="19"/>
        <v>2538.13</v>
      </c>
      <c r="J535" t="s">
        <v>1718</v>
      </c>
      <c r="K535">
        <v>3</v>
      </c>
      <c r="U535" s="1"/>
      <c r="V535" s="1"/>
      <c r="X535">
        <v>2</v>
      </c>
      <c r="Y535" t="s">
        <v>1392</v>
      </c>
      <c r="AB535" t="str">
        <f t="shared" si="20"/>
        <v>-</v>
      </c>
    </row>
    <row r="536" spans="1:28" x14ac:dyDescent="0.25">
      <c r="A536" t="s">
        <v>1702</v>
      </c>
      <c r="B536">
        <v>213</v>
      </c>
      <c r="C536" t="s">
        <v>1703</v>
      </c>
      <c r="D536">
        <v>50</v>
      </c>
      <c r="E536" t="s">
        <v>1704</v>
      </c>
      <c r="F536" t="s">
        <v>1705</v>
      </c>
      <c r="G536" t="s">
        <v>1707</v>
      </c>
      <c r="H536">
        <v>2001367</v>
      </c>
      <c r="I536">
        <f t="shared" si="19"/>
        <v>3129.01</v>
      </c>
      <c r="J536" t="s">
        <v>1718</v>
      </c>
      <c r="K536">
        <v>1</v>
      </c>
      <c r="U536" s="1"/>
      <c r="V536" s="1"/>
      <c r="W536">
        <v>75</v>
      </c>
      <c r="X536">
        <v>6</v>
      </c>
      <c r="Y536">
        <v>2001408</v>
      </c>
      <c r="AB536" t="str">
        <f t="shared" si="20"/>
        <v>2001408</v>
      </c>
    </row>
    <row r="537" spans="1:28" x14ac:dyDescent="0.25">
      <c r="A537" t="s">
        <v>1702</v>
      </c>
      <c r="B537">
        <v>213</v>
      </c>
      <c r="C537" t="s">
        <v>1703</v>
      </c>
      <c r="D537">
        <v>50</v>
      </c>
      <c r="E537" t="s">
        <v>1704</v>
      </c>
      <c r="F537" t="s">
        <v>1705</v>
      </c>
      <c r="G537" t="s">
        <v>1707</v>
      </c>
      <c r="H537">
        <v>2001368</v>
      </c>
      <c r="I537">
        <f t="shared" si="19"/>
        <v>3501.14</v>
      </c>
      <c r="J537" t="s">
        <v>1718</v>
      </c>
      <c r="K537">
        <v>1</v>
      </c>
      <c r="U537" s="1"/>
      <c r="V537" s="1"/>
      <c r="W537">
        <v>100</v>
      </c>
      <c r="X537">
        <v>3</v>
      </c>
      <c r="Y537" t="s">
        <v>1392</v>
      </c>
      <c r="AB537" t="str">
        <f t="shared" si="20"/>
        <v>-</v>
      </c>
    </row>
    <row r="538" spans="1:28" x14ac:dyDescent="0.25">
      <c r="A538" t="s">
        <v>1702</v>
      </c>
      <c r="B538">
        <v>213</v>
      </c>
      <c r="C538" t="s">
        <v>1703</v>
      </c>
      <c r="D538">
        <v>50</v>
      </c>
      <c r="E538" t="s">
        <v>1704</v>
      </c>
      <c r="F538" t="s">
        <v>1705</v>
      </c>
      <c r="G538" t="s">
        <v>1707</v>
      </c>
      <c r="H538">
        <v>2001369</v>
      </c>
      <c r="I538">
        <f t="shared" si="19"/>
        <v>3847.75</v>
      </c>
      <c r="J538" t="s">
        <v>1718</v>
      </c>
      <c r="K538">
        <v>11728</v>
      </c>
      <c r="U538" s="1"/>
      <c r="V538" s="1"/>
      <c r="W538">
        <v>167</v>
      </c>
      <c r="X538">
        <v>2</v>
      </c>
      <c r="Y538">
        <v>2001424</v>
      </c>
      <c r="AB538" t="str">
        <f t="shared" si="20"/>
        <v>2001424</v>
      </c>
    </row>
    <row r="539" spans="1:28" x14ac:dyDescent="0.25">
      <c r="A539" t="s">
        <v>1702</v>
      </c>
      <c r="B539">
        <v>213</v>
      </c>
      <c r="C539" t="s">
        <v>1703</v>
      </c>
      <c r="D539">
        <v>50</v>
      </c>
      <c r="E539" t="s">
        <v>1704</v>
      </c>
      <c r="F539" t="s">
        <v>1705</v>
      </c>
      <c r="G539" t="s">
        <v>1707</v>
      </c>
      <c r="H539">
        <v>2001370</v>
      </c>
      <c r="I539">
        <f t="shared" si="19"/>
        <v>4665.41</v>
      </c>
      <c r="J539" t="s">
        <v>1718</v>
      </c>
      <c r="K539">
        <v>1</v>
      </c>
      <c r="U539" s="181"/>
      <c r="V539" s="1"/>
      <c r="W539">
        <v>250</v>
      </c>
      <c r="X539">
        <v>3</v>
      </c>
      <c r="Y539" t="s">
        <v>1392</v>
      </c>
      <c r="AB539" t="str">
        <f t="shared" si="20"/>
        <v>-</v>
      </c>
    </row>
    <row r="540" spans="1:28" x14ac:dyDescent="0.25">
      <c r="A540" t="s">
        <v>1702</v>
      </c>
      <c r="B540">
        <v>213</v>
      </c>
      <c r="C540" t="s">
        <v>1703</v>
      </c>
      <c r="D540">
        <v>50</v>
      </c>
      <c r="E540" t="s">
        <v>1708</v>
      </c>
      <c r="F540" t="s">
        <v>1705</v>
      </c>
      <c r="G540" t="s">
        <v>1707</v>
      </c>
      <c r="H540">
        <v>2001369</v>
      </c>
      <c r="I540">
        <f t="shared" si="19"/>
        <v>3847.75</v>
      </c>
      <c r="J540" t="s">
        <v>1718</v>
      </c>
      <c r="K540">
        <v>42</v>
      </c>
      <c r="U540" s="1"/>
      <c r="V540" s="1"/>
      <c r="AB540" t="str">
        <f t="shared" si="20"/>
        <v/>
      </c>
    </row>
    <row r="541" spans="1:28" x14ac:dyDescent="0.25">
      <c r="A541" t="s">
        <v>1702</v>
      </c>
      <c r="B541">
        <v>213</v>
      </c>
      <c r="C541" t="s">
        <v>1703</v>
      </c>
      <c r="D541">
        <v>50</v>
      </c>
      <c r="E541" t="s">
        <v>1711</v>
      </c>
      <c r="F541" t="s">
        <v>1705</v>
      </c>
      <c r="G541" t="s">
        <v>1707</v>
      </c>
      <c r="H541">
        <v>2001369</v>
      </c>
      <c r="I541">
        <f t="shared" si="19"/>
        <v>3847.75</v>
      </c>
      <c r="J541" t="s">
        <v>1718</v>
      </c>
      <c r="K541">
        <v>17</v>
      </c>
      <c r="U541" s="1">
        <v>223</v>
      </c>
      <c r="V541" s="1" t="s">
        <v>1707</v>
      </c>
      <c r="W541">
        <v>25</v>
      </c>
      <c r="X541">
        <v>1</v>
      </c>
      <c r="Y541" t="s">
        <v>1392</v>
      </c>
      <c r="AB541" t="str">
        <f t="shared" si="20"/>
        <v>-</v>
      </c>
    </row>
    <row r="542" spans="1:28" x14ac:dyDescent="0.25">
      <c r="A542" t="s">
        <v>1702</v>
      </c>
      <c r="B542">
        <v>213</v>
      </c>
      <c r="C542" t="s">
        <v>1703</v>
      </c>
      <c r="D542">
        <v>75</v>
      </c>
      <c r="E542" t="s">
        <v>1710</v>
      </c>
      <c r="F542" t="s">
        <v>1705</v>
      </c>
      <c r="G542" t="s">
        <v>1707</v>
      </c>
      <c r="H542">
        <v>2001369</v>
      </c>
      <c r="I542">
        <f t="shared" si="19"/>
        <v>3847.75</v>
      </c>
      <c r="J542" t="s">
        <v>1718</v>
      </c>
      <c r="K542">
        <v>1</v>
      </c>
      <c r="U542" s="181"/>
      <c r="V542" s="1" t="s">
        <v>1722</v>
      </c>
      <c r="W542">
        <v>25</v>
      </c>
      <c r="X542">
        <v>3</v>
      </c>
      <c r="Y542">
        <v>2001414</v>
      </c>
      <c r="AB542" t="str">
        <f t="shared" si="20"/>
        <v>2001414</v>
      </c>
    </row>
    <row r="543" spans="1:28" x14ac:dyDescent="0.25">
      <c r="A543" t="s">
        <v>1702</v>
      </c>
      <c r="B543">
        <v>213</v>
      </c>
      <c r="C543" t="s">
        <v>1703</v>
      </c>
      <c r="D543">
        <v>75</v>
      </c>
      <c r="E543" t="s">
        <v>1710</v>
      </c>
      <c r="F543" t="s">
        <v>1705</v>
      </c>
      <c r="G543" t="s">
        <v>1707</v>
      </c>
      <c r="H543">
        <v>2001370</v>
      </c>
      <c r="I543">
        <f t="shared" si="19"/>
        <v>4665.41</v>
      </c>
      <c r="J543" t="s">
        <v>1718</v>
      </c>
      <c r="K543">
        <v>14</v>
      </c>
      <c r="U543" s="1"/>
      <c r="V543" s="1"/>
      <c r="AB543" t="str">
        <f t="shared" si="20"/>
        <v/>
      </c>
    </row>
    <row r="544" spans="1:28" x14ac:dyDescent="0.25">
      <c r="A544" t="s">
        <v>1702</v>
      </c>
      <c r="B544">
        <v>213</v>
      </c>
      <c r="C544" t="s">
        <v>1703</v>
      </c>
      <c r="D544">
        <v>75</v>
      </c>
      <c r="E544" t="s">
        <v>1704</v>
      </c>
      <c r="F544" t="s">
        <v>1705</v>
      </c>
      <c r="G544" t="s">
        <v>1715</v>
      </c>
      <c r="H544">
        <v>2001370</v>
      </c>
      <c r="I544">
        <f t="shared" si="19"/>
        <v>4665.41</v>
      </c>
      <c r="J544" t="s">
        <v>1718</v>
      </c>
      <c r="K544">
        <v>1</v>
      </c>
      <c r="U544" s="1">
        <v>227</v>
      </c>
      <c r="V544" s="1" t="s">
        <v>1707</v>
      </c>
      <c r="W544">
        <v>50</v>
      </c>
      <c r="X544">
        <v>3</v>
      </c>
      <c r="Y544" t="s">
        <v>1392</v>
      </c>
      <c r="AB544" t="str">
        <f t="shared" si="20"/>
        <v>-</v>
      </c>
    </row>
    <row r="545" spans="1:28" x14ac:dyDescent="0.25">
      <c r="A545" t="s">
        <v>1702</v>
      </c>
      <c r="B545">
        <v>213</v>
      </c>
      <c r="C545" t="s">
        <v>1703</v>
      </c>
      <c r="D545">
        <v>75</v>
      </c>
      <c r="E545" t="s">
        <v>1704</v>
      </c>
      <c r="F545" t="s">
        <v>1705</v>
      </c>
      <c r="G545" t="s">
        <v>1707</v>
      </c>
      <c r="H545" t="s">
        <v>1392</v>
      </c>
      <c r="I545">
        <f t="shared" si="19"/>
        <v>0</v>
      </c>
      <c r="J545" t="s">
        <v>1718</v>
      </c>
      <c r="K545">
        <v>20</v>
      </c>
      <c r="U545" s="1"/>
      <c r="V545" s="1" t="s">
        <v>1721</v>
      </c>
      <c r="W545">
        <v>50</v>
      </c>
      <c r="X545">
        <v>3</v>
      </c>
      <c r="Y545" t="s">
        <v>1392</v>
      </c>
      <c r="AB545" t="str">
        <f t="shared" si="20"/>
        <v>-</v>
      </c>
    </row>
    <row r="546" spans="1:28" x14ac:dyDescent="0.25">
      <c r="A546" t="s">
        <v>1702</v>
      </c>
      <c r="B546">
        <v>213</v>
      </c>
      <c r="C546" t="s">
        <v>1703</v>
      </c>
      <c r="D546">
        <v>75</v>
      </c>
      <c r="E546" t="s">
        <v>1704</v>
      </c>
      <c r="F546" t="s">
        <v>1705</v>
      </c>
      <c r="G546" t="s">
        <v>1707</v>
      </c>
      <c r="H546">
        <v>2001366</v>
      </c>
      <c r="I546">
        <f t="shared" si="19"/>
        <v>2538.13</v>
      </c>
      <c r="J546" t="s">
        <v>1718</v>
      </c>
      <c r="K546">
        <v>1</v>
      </c>
      <c r="U546" s="1"/>
      <c r="V546" s="1"/>
      <c r="W546">
        <v>100</v>
      </c>
      <c r="X546">
        <v>3</v>
      </c>
      <c r="Y546" t="s">
        <v>1392</v>
      </c>
      <c r="AB546" t="str">
        <f t="shared" si="20"/>
        <v>-</v>
      </c>
    </row>
    <row r="547" spans="1:28" x14ac:dyDescent="0.25">
      <c r="A547" t="s">
        <v>1702</v>
      </c>
      <c r="B547">
        <v>213</v>
      </c>
      <c r="C547" t="s">
        <v>1703</v>
      </c>
      <c r="D547">
        <v>75</v>
      </c>
      <c r="E547" t="s">
        <v>1704</v>
      </c>
      <c r="F547" t="s">
        <v>1705</v>
      </c>
      <c r="G547" t="s">
        <v>1707</v>
      </c>
      <c r="H547">
        <v>2001370</v>
      </c>
      <c r="I547">
        <f t="shared" si="19"/>
        <v>4665.41</v>
      </c>
      <c r="J547" t="s">
        <v>1718</v>
      </c>
      <c r="K547">
        <v>2209</v>
      </c>
      <c r="U547" s="181"/>
      <c r="V547" s="1"/>
      <c r="W547">
        <v>167</v>
      </c>
      <c r="X547">
        <v>1</v>
      </c>
      <c r="Y547">
        <v>2001424</v>
      </c>
      <c r="AB547" t="str">
        <f t="shared" si="20"/>
        <v>2001424</v>
      </c>
    </row>
    <row r="548" spans="1:28" x14ac:dyDescent="0.25">
      <c r="A548" t="s">
        <v>1702</v>
      </c>
      <c r="B548">
        <v>213</v>
      </c>
      <c r="C548" t="s">
        <v>1703</v>
      </c>
      <c r="D548">
        <v>75</v>
      </c>
      <c r="E548" t="s">
        <v>1704</v>
      </c>
      <c r="F548" t="s">
        <v>1705</v>
      </c>
      <c r="G548" t="s">
        <v>1722</v>
      </c>
      <c r="H548">
        <v>2001370</v>
      </c>
      <c r="I548">
        <f t="shared" si="19"/>
        <v>4665.41</v>
      </c>
      <c r="J548" t="s">
        <v>1718</v>
      </c>
      <c r="K548">
        <v>2</v>
      </c>
      <c r="U548" s="1"/>
      <c r="V548" s="1"/>
      <c r="AB548" t="str">
        <f t="shared" si="20"/>
        <v/>
      </c>
    </row>
    <row r="549" spans="1:28" x14ac:dyDescent="0.25">
      <c r="A549" t="s">
        <v>1702</v>
      </c>
      <c r="B549">
        <v>213</v>
      </c>
      <c r="C549" t="s">
        <v>1703</v>
      </c>
      <c r="D549">
        <v>75</v>
      </c>
      <c r="E549" t="s">
        <v>1708</v>
      </c>
      <c r="F549" t="s">
        <v>1705</v>
      </c>
      <c r="G549" t="s">
        <v>1707</v>
      </c>
      <c r="H549">
        <v>2001370</v>
      </c>
      <c r="I549">
        <f t="shared" si="19"/>
        <v>4665.41</v>
      </c>
      <c r="J549" t="s">
        <v>1718</v>
      </c>
      <c r="K549">
        <v>17</v>
      </c>
      <c r="U549" s="1">
        <v>230</v>
      </c>
      <c r="V549" s="1" t="s">
        <v>1707</v>
      </c>
      <c r="W549">
        <v>25</v>
      </c>
      <c r="X549">
        <v>1</v>
      </c>
      <c r="Y549">
        <v>2001366</v>
      </c>
      <c r="Z549">
        <v>2538.13</v>
      </c>
      <c r="AB549" t="str">
        <f t="shared" si="20"/>
        <v>20013662538.13</v>
      </c>
    </row>
    <row r="550" spans="1:28" x14ac:dyDescent="0.25">
      <c r="A550" t="s">
        <v>1702</v>
      </c>
      <c r="B550">
        <v>213</v>
      </c>
      <c r="C550" t="s">
        <v>1703</v>
      </c>
      <c r="D550">
        <v>75</v>
      </c>
      <c r="E550" t="s">
        <v>1711</v>
      </c>
      <c r="F550" t="s">
        <v>1705</v>
      </c>
      <c r="G550" t="s">
        <v>1707</v>
      </c>
      <c r="H550">
        <v>2001366</v>
      </c>
      <c r="I550">
        <f t="shared" si="19"/>
        <v>2538.13</v>
      </c>
      <c r="J550" t="s">
        <v>1718</v>
      </c>
      <c r="K550">
        <v>1</v>
      </c>
      <c r="U550" s="1"/>
      <c r="V550" s="1"/>
      <c r="X550">
        <v>93</v>
      </c>
      <c r="Y550">
        <v>2001425</v>
      </c>
      <c r="AB550" t="str">
        <f t="shared" si="20"/>
        <v>2001425</v>
      </c>
    </row>
    <row r="551" spans="1:28" x14ac:dyDescent="0.25">
      <c r="A551" t="s">
        <v>1702</v>
      </c>
      <c r="B551">
        <v>213</v>
      </c>
      <c r="C551" t="s">
        <v>1703</v>
      </c>
      <c r="D551">
        <v>75</v>
      </c>
      <c r="E551" t="s">
        <v>1711</v>
      </c>
      <c r="F551" t="s">
        <v>1705</v>
      </c>
      <c r="G551" t="s">
        <v>1707</v>
      </c>
      <c r="H551">
        <v>2001370</v>
      </c>
      <c r="I551">
        <f t="shared" si="19"/>
        <v>4665.41</v>
      </c>
      <c r="J551" t="s">
        <v>1718</v>
      </c>
      <c r="K551">
        <v>3</v>
      </c>
      <c r="U551" s="1"/>
      <c r="V551" s="1"/>
      <c r="X551">
        <v>1</v>
      </c>
      <c r="Y551" t="s">
        <v>1392</v>
      </c>
      <c r="AB551" t="str">
        <f t="shared" si="20"/>
        <v>-</v>
      </c>
    </row>
    <row r="552" spans="1:28" x14ac:dyDescent="0.25">
      <c r="A552" t="s">
        <v>1702</v>
      </c>
      <c r="B552">
        <v>213</v>
      </c>
      <c r="C552" t="s">
        <v>1703</v>
      </c>
      <c r="D552">
        <v>100</v>
      </c>
      <c r="E552" t="s">
        <v>1710</v>
      </c>
      <c r="F552" t="s">
        <v>1705</v>
      </c>
      <c r="G552" t="s">
        <v>1707</v>
      </c>
      <c r="H552">
        <v>2001371</v>
      </c>
      <c r="I552">
        <f t="shared" si="19"/>
        <v>6665.64</v>
      </c>
      <c r="J552" t="s">
        <v>1718</v>
      </c>
      <c r="K552">
        <v>1</v>
      </c>
      <c r="U552" s="1"/>
      <c r="V552" s="1"/>
      <c r="W552">
        <v>37</v>
      </c>
      <c r="X552">
        <v>30</v>
      </c>
      <c r="Y552">
        <v>2001426</v>
      </c>
      <c r="AB552" t="str">
        <f t="shared" si="20"/>
        <v>2001426</v>
      </c>
    </row>
    <row r="553" spans="1:28" x14ac:dyDescent="0.25">
      <c r="A553" t="s">
        <v>1702</v>
      </c>
      <c r="B553">
        <v>213</v>
      </c>
      <c r="C553" t="s">
        <v>1703</v>
      </c>
      <c r="D553">
        <v>100</v>
      </c>
      <c r="E553" t="s">
        <v>1704</v>
      </c>
      <c r="F553" t="s">
        <v>1705</v>
      </c>
      <c r="G553" t="s">
        <v>1707</v>
      </c>
      <c r="H553" t="s">
        <v>1392</v>
      </c>
      <c r="I553">
        <f t="shared" si="19"/>
        <v>0</v>
      </c>
      <c r="J553" t="s">
        <v>1718</v>
      </c>
      <c r="K553">
        <v>8</v>
      </c>
      <c r="U553" s="1"/>
      <c r="V553" s="1"/>
      <c r="W553">
        <v>50</v>
      </c>
      <c r="X553">
        <v>35</v>
      </c>
      <c r="Y553">
        <v>2001427</v>
      </c>
      <c r="AB553" t="str">
        <f t="shared" si="20"/>
        <v>2001427</v>
      </c>
    </row>
    <row r="554" spans="1:28" x14ac:dyDescent="0.25">
      <c r="A554" t="s">
        <v>1702</v>
      </c>
      <c r="B554">
        <v>213</v>
      </c>
      <c r="C554" t="s">
        <v>1703</v>
      </c>
      <c r="D554">
        <v>100</v>
      </c>
      <c r="E554" t="s">
        <v>1704</v>
      </c>
      <c r="F554" t="s">
        <v>1705</v>
      </c>
      <c r="G554" t="s">
        <v>1707</v>
      </c>
      <c r="H554">
        <v>2001367</v>
      </c>
      <c r="I554">
        <f t="shared" si="19"/>
        <v>3129.01</v>
      </c>
      <c r="J554" t="s">
        <v>1718</v>
      </c>
      <c r="K554">
        <v>1</v>
      </c>
      <c r="U554" s="1"/>
      <c r="V554" s="1"/>
      <c r="X554">
        <v>1</v>
      </c>
      <c r="Y554" t="s">
        <v>1392</v>
      </c>
      <c r="AB554" t="str">
        <f t="shared" si="20"/>
        <v>-</v>
      </c>
    </row>
    <row r="555" spans="1:28" x14ac:dyDescent="0.25">
      <c r="A555" t="s">
        <v>1702</v>
      </c>
      <c r="B555">
        <v>213</v>
      </c>
      <c r="C555" t="s">
        <v>1703</v>
      </c>
      <c r="D555">
        <v>100</v>
      </c>
      <c r="E555" t="s">
        <v>1704</v>
      </c>
      <c r="F555" t="s">
        <v>1705</v>
      </c>
      <c r="G555" t="s">
        <v>1707</v>
      </c>
      <c r="H555">
        <v>2001371</v>
      </c>
      <c r="I555">
        <f t="shared" si="19"/>
        <v>6665.64</v>
      </c>
      <c r="J555" t="s">
        <v>1718</v>
      </c>
      <c r="K555">
        <v>399</v>
      </c>
      <c r="U555" s="1"/>
      <c r="V555" s="1"/>
      <c r="W555">
        <v>75</v>
      </c>
      <c r="X555">
        <v>1</v>
      </c>
      <c r="Y555">
        <v>2001427</v>
      </c>
      <c r="AB555" t="str">
        <f t="shared" si="20"/>
        <v>2001427</v>
      </c>
    </row>
    <row r="556" spans="1:28" x14ac:dyDescent="0.25">
      <c r="A556" t="s">
        <v>1702</v>
      </c>
      <c r="B556">
        <v>213</v>
      </c>
      <c r="C556" t="s">
        <v>1703</v>
      </c>
      <c r="D556">
        <v>100</v>
      </c>
      <c r="E556" t="s">
        <v>1708</v>
      </c>
      <c r="F556" t="s">
        <v>1705</v>
      </c>
      <c r="G556" t="s">
        <v>1707</v>
      </c>
      <c r="H556">
        <v>2001371</v>
      </c>
      <c r="I556">
        <f t="shared" si="19"/>
        <v>6665.64</v>
      </c>
      <c r="J556" t="s">
        <v>1718</v>
      </c>
      <c r="K556">
        <v>2</v>
      </c>
      <c r="U556" s="1"/>
      <c r="V556" s="1"/>
      <c r="X556">
        <v>36</v>
      </c>
      <c r="Y556" t="s">
        <v>1392</v>
      </c>
      <c r="AB556" t="str">
        <f t="shared" si="20"/>
        <v>-</v>
      </c>
    </row>
    <row r="557" spans="1:28" x14ac:dyDescent="0.25">
      <c r="A557" t="s">
        <v>1702</v>
      </c>
      <c r="B557">
        <v>213</v>
      </c>
      <c r="C557" t="s">
        <v>1703</v>
      </c>
      <c r="D557">
        <v>167</v>
      </c>
      <c r="E557" t="s">
        <v>1704</v>
      </c>
      <c r="F557" t="s">
        <v>1705</v>
      </c>
      <c r="G557" t="s">
        <v>1707</v>
      </c>
      <c r="H557" t="s">
        <v>1392</v>
      </c>
      <c r="I557">
        <f t="shared" si="19"/>
        <v>0</v>
      </c>
      <c r="J557" t="s">
        <v>1718</v>
      </c>
      <c r="K557">
        <v>13</v>
      </c>
      <c r="U557" s="1"/>
      <c r="V557" s="1"/>
      <c r="W557">
        <v>100</v>
      </c>
      <c r="X557">
        <v>27</v>
      </c>
      <c r="Y557">
        <v>2001429</v>
      </c>
      <c r="AB557" t="str">
        <f t="shared" si="20"/>
        <v>2001429</v>
      </c>
    </row>
    <row r="558" spans="1:28" x14ac:dyDescent="0.25">
      <c r="A558" t="s">
        <v>1702</v>
      </c>
      <c r="B558">
        <v>213</v>
      </c>
      <c r="C558" t="s">
        <v>1709</v>
      </c>
      <c r="D558">
        <v>5</v>
      </c>
      <c r="E558" t="s">
        <v>1710</v>
      </c>
      <c r="F558" t="s">
        <v>1705</v>
      </c>
      <c r="G558">
        <v>120</v>
      </c>
      <c r="H558">
        <v>2001339</v>
      </c>
      <c r="I558">
        <f t="shared" si="19"/>
        <v>0</v>
      </c>
      <c r="J558" t="s">
        <v>1718</v>
      </c>
      <c r="K558">
        <v>1</v>
      </c>
      <c r="U558" s="1"/>
      <c r="V558" s="1"/>
      <c r="X558">
        <v>2</v>
      </c>
      <c r="Y558" t="s">
        <v>1392</v>
      </c>
      <c r="AB558" t="str">
        <f t="shared" si="20"/>
        <v>-</v>
      </c>
    </row>
    <row r="559" spans="1:28" x14ac:dyDescent="0.25">
      <c r="A559" t="s">
        <v>1702</v>
      </c>
      <c r="B559">
        <v>213</v>
      </c>
      <c r="C559" t="s">
        <v>1709</v>
      </c>
      <c r="D559">
        <v>5</v>
      </c>
      <c r="E559" t="s">
        <v>1710</v>
      </c>
      <c r="F559" t="s">
        <v>1705</v>
      </c>
      <c r="G559" t="s">
        <v>1707</v>
      </c>
      <c r="H559">
        <v>2001364</v>
      </c>
      <c r="I559">
        <f t="shared" si="19"/>
        <v>0</v>
      </c>
      <c r="J559" t="s">
        <v>1718</v>
      </c>
      <c r="K559">
        <v>12</v>
      </c>
      <c r="U559" s="1"/>
      <c r="V559" s="1"/>
      <c r="W559">
        <v>167</v>
      </c>
      <c r="X559">
        <v>9</v>
      </c>
      <c r="Y559">
        <v>2001430</v>
      </c>
      <c r="AB559" t="str">
        <f t="shared" si="20"/>
        <v>2001430</v>
      </c>
    </row>
    <row r="560" spans="1:28" x14ac:dyDescent="0.25">
      <c r="A560" t="s">
        <v>1702</v>
      </c>
      <c r="B560">
        <v>213</v>
      </c>
      <c r="C560" t="s">
        <v>1709</v>
      </c>
      <c r="D560">
        <v>5</v>
      </c>
      <c r="E560" t="s">
        <v>1710</v>
      </c>
      <c r="F560" t="s">
        <v>1705</v>
      </c>
      <c r="G560" t="s">
        <v>1707</v>
      </c>
      <c r="H560">
        <v>2001365</v>
      </c>
      <c r="I560">
        <f t="shared" si="19"/>
        <v>2435.58</v>
      </c>
      <c r="J560" t="s">
        <v>1718</v>
      </c>
      <c r="K560">
        <v>3</v>
      </c>
      <c r="U560" s="1"/>
      <c r="V560" s="1"/>
      <c r="X560">
        <v>1</v>
      </c>
      <c r="Y560" t="s">
        <v>1392</v>
      </c>
      <c r="AB560" t="str">
        <f t="shared" si="20"/>
        <v>-</v>
      </c>
    </row>
    <row r="561" spans="1:28" x14ac:dyDescent="0.25">
      <c r="A561" t="s">
        <v>1702</v>
      </c>
      <c r="B561">
        <v>213</v>
      </c>
      <c r="C561" t="s">
        <v>1709</v>
      </c>
      <c r="D561">
        <v>5</v>
      </c>
      <c r="E561" t="s">
        <v>1710</v>
      </c>
      <c r="F561" t="s">
        <v>1705</v>
      </c>
      <c r="G561" t="s">
        <v>1707</v>
      </c>
      <c r="H561">
        <v>2001366</v>
      </c>
      <c r="I561">
        <f t="shared" si="19"/>
        <v>2538.13</v>
      </c>
      <c r="J561" t="s">
        <v>1718</v>
      </c>
      <c r="K561">
        <v>5</v>
      </c>
      <c r="U561" s="1"/>
      <c r="V561" s="1" t="s">
        <v>1722</v>
      </c>
      <c r="W561">
        <v>25</v>
      </c>
      <c r="X561">
        <v>2</v>
      </c>
      <c r="Y561" t="s">
        <v>1392</v>
      </c>
      <c r="AB561" t="str">
        <f t="shared" si="20"/>
        <v>-</v>
      </c>
    </row>
    <row r="562" spans="1:28" x14ac:dyDescent="0.25">
      <c r="A562" t="s">
        <v>1702</v>
      </c>
      <c r="B562">
        <v>213</v>
      </c>
      <c r="C562" t="s">
        <v>1709</v>
      </c>
      <c r="D562">
        <v>5</v>
      </c>
      <c r="E562" t="s">
        <v>1710</v>
      </c>
      <c r="F562" t="s">
        <v>1705</v>
      </c>
      <c r="G562" t="s">
        <v>1707</v>
      </c>
      <c r="H562">
        <v>2001367</v>
      </c>
      <c r="I562">
        <f t="shared" si="19"/>
        <v>3129.01</v>
      </c>
      <c r="J562" t="s">
        <v>1718</v>
      </c>
      <c r="K562">
        <v>5</v>
      </c>
      <c r="U562" s="1"/>
      <c r="V562" s="1" t="s">
        <v>1721</v>
      </c>
      <c r="W562">
        <v>25</v>
      </c>
      <c r="X562">
        <v>4</v>
      </c>
      <c r="Y562">
        <v>2001367</v>
      </c>
      <c r="Z562">
        <v>3129.01</v>
      </c>
      <c r="AB562" t="str">
        <f t="shared" si="20"/>
        <v>20013673129.01</v>
      </c>
    </row>
    <row r="563" spans="1:28" x14ac:dyDescent="0.25">
      <c r="A563" t="s">
        <v>1702</v>
      </c>
      <c r="B563">
        <v>213</v>
      </c>
      <c r="C563" t="s">
        <v>1709</v>
      </c>
      <c r="D563">
        <v>5</v>
      </c>
      <c r="E563" t="s">
        <v>1710</v>
      </c>
      <c r="F563" t="s">
        <v>1705</v>
      </c>
      <c r="G563" t="s">
        <v>1707</v>
      </c>
      <c r="H563">
        <v>2001368</v>
      </c>
      <c r="I563">
        <f t="shared" si="19"/>
        <v>3501.14</v>
      </c>
      <c r="J563" t="s">
        <v>1718</v>
      </c>
      <c r="K563">
        <v>7</v>
      </c>
      <c r="U563" s="1"/>
      <c r="V563" s="1"/>
      <c r="X563">
        <v>1493</v>
      </c>
      <c r="Y563">
        <v>2001425</v>
      </c>
      <c r="AB563" t="str">
        <f t="shared" si="20"/>
        <v>2001425</v>
      </c>
    </row>
    <row r="564" spans="1:28" x14ac:dyDescent="0.25">
      <c r="A564" t="s">
        <v>1702</v>
      </c>
      <c r="B564">
        <v>213</v>
      </c>
      <c r="C564" t="s">
        <v>1709</v>
      </c>
      <c r="D564">
        <v>5</v>
      </c>
      <c r="E564" t="s">
        <v>1710</v>
      </c>
      <c r="F564" t="s">
        <v>1705</v>
      </c>
      <c r="G564" t="s">
        <v>1707</v>
      </c>
      <c r="H564">
        <v>2001369</v>
      </c>
      <c r="I564">
        <f t="shared" si="19"/>
        <v>3847.75</v>
      </c>
      <c r="J564" t="s">
        <v>1718</v>
      </c>
      <c r="K564">
        <v>1</v>
      </c>
      <c r="U564" s="1"/>
      <c r="V564" s="1"/>
      <c r="X564">
        <v>5</v>
      </c>
      <c r="Y564">
        <v>2001426</v>
      </c>
      <c r="AB564" t="str">
        <f t="shared" si="20"/>
        <v>2001426</v>
      </c>
    </row>
    <row r="565" spans="1:28" x14ac:dyDescent="0.25">
      <c r="A565" t="s">
        <v>1702</v>
      </c>
      <c r="B565">
        <v>213</v>
      </c>
      <c r="C565" t="s">
        <v>1709</v>
      </c>
      <c r="D565">
        <v>5</v>
      </c>
      <c r="E565" t="s">
        <v>1704</v>
      </c>
      <c r="F565" t="s">
        <v>1705</v>
      </c>
      <c r="G565" t="s">
        <v>1707</v>
      </c>
      <c r="H565">
        <v>2001364</v>
      </c>
      <c r="I565">
        <f t="shared" si="19"/>
        <v>0</v>
      </c>
      <c r="J565" t="s">
        <v>1718</v>
      </c>
      <c r="K565">
        <v>1</v>
      </c>
      <c r="U565" s="1"/>
      <c r="V565" s="1"/>
      <c r="X565">
        <v>1</v>
      </c>
      <c r="Y565" t="s">
        <v>1392</v>
      </c>
      <c r="AB565" t="str">
        <f t="shared" si="20"/>
        <v>-</v>
      </c>
    </row>
    <row r="566" spans="1:28" x14ac:dyDescent="0.25">
      <c r="A566" t="s">
        <v>1702</v>
      </c>
      <c r="B566">
        <v>213</v>
      </c>
      <c r="C566" t="s">
        <v>1709</v>
      </c>
      <c r="D566">
        <v>10</v>
      </c>
      <c r="E566" t="s">
        <v>1719</v>
      </c>
      <c r="F566" t="s">
        <v>1705</v>
      </c>
      <c r="G566" t="s">
        <v>1707</v>
      </c>
      <c r="H566">
        <v>2001366</v>
      </c>
      <c r="I566">
        <f t="shared" si="19"/>
        <v>2538.13</v>
      </c>
      <c r="J566" t="s">
        <v>1718</v>
      </c>
      <c r="K566">
        <v>2</v>
      </c>
      <c r="U566" s="1"/>
      <c r="V566" s="1"/>
      <c r="W566">
        <v>37</v>
      </c>
      <c r="X566">
        <v>159</v>
      </c>
      <c r="Y566">
        <v>2001426</v>
      </c>
      <c r="AB566" t="str">
        <f t="shared" si="20"/>
        <v>2001426</v>
      </c>
    </row>
    <row r="567" spans="1:28" x14ac:dyDescent="0.25">
      <c r="A567" t="s">
        <v>1702</v>
      </c>
      <c r="B567">
        <v>213</v>
      </c>
      <c r="C567" t="s">
        <v>1709</v>
      </c>
      <c r="D567">
        <v>10</v>
      </c>
      <c r="E567" t="s">
        <v>1710</v>
      </c>
      <c r="F567" t="s">
        <v>1705</v>
      </c>
      <c r="G567" t="s">
        <v>1707</v>
      </c>
      <c r="H567" t="s">
        <v>1392</v>
      </c>
      <c r="I567">
        <f t="shared" si="19"/>
        <v>0</v>
      </c>
      <c r="J567" t="s">
        <v>1718</v>
      </c>
      <c r="K567">
        <v>12</v>
      </c>
      <c r="U567" s="1"/>
      <c r="V567" s="1"/>
      <c r="W567">
        <v>37.5</v>
      </c>
      <c r="X567">
        <v>464</v>
      </c>
      <c r="Y567">
        <v>2001426</v>
      </c>
      <c r="AB567" t="str">
        <f t="shared" si="20"/>
        <v>2001426</v>
      </c>
    </row>
    <row r="568" spans="1:28" x14ac:dyDescent="0.25">
      <c r="A568" t="s">
        <v>1702</v>
      </c>
      <c r="B568">
        <v>213</v>
      </c>
      <c r="C568" t="s">
        <v>1709</v>
      </c>
      <c r="D568">
        <v>10</v>
      </c>
      <c r="E568" t="s">
        <v>1710</v>
      </c>
      <c r="F568" t="s">
        <v>1705</v>
      </c>
      <c r="G568" t="s">
        <v>1707</v>
      </c>
      <c r="H568">
        <v>2001365</v>
      </c>
      <c r="I568">
        <f t="shared" si="19"/>
        <v>2435.58</v>
      </c>
      <c r="J568" t="s">
        <v>1718</v>
      </c>
      <c r="K568">
        <v>1040</v>
      </c>
      <c r="U568" s="1"/>
      <c r="V568" s="1"/>
      <c r="W568">
        <v>50</v>
      </c>
      <c r="X568">
        <v>709</v>
      </c>
      <c r="Y568">
        <v>2001427</v>
      </c>
      <c r="AB568" t="str">
        <f t="shared" si="20"/>
        <v>2001427</v>
      </c>
    </row>
    <row r="569" spans="1:28" x14ac:dyDescent="0.25">
      <c r="A569" t="s">
        <v>1702</v>
      </c>
      <c r="B569">
        <v>213</v>
      </c>
      <c r="C569" t="s">
        <v>1709</v>
      </c>
      <c r="D569">
        <v>10</v>
      </c>
      <c r="E569" t="s">
        <v>1710</v>
      </c>
      <c r="F569" t="s">
        <v>1705</v>
      </c>
      <c r="G569" t="s">
        <v>1707</v>
      </c>
      <c r="H569">
        <v>2001366</v>
      </c>
      <c r="I569">
        <f t="shared" si="19"/>
        <v>2538.13</v>
      </c>
      <c r="J569" t="s">
        <v>1718</v>
      </c>
      <c r="K569">
        <v>133</v>
      </c>
      <c r="U569" s="1"/>
      <c r="V569" s="1"/>
      <c r="X569">
        <v>2</v>
      </c>
      <c r="Y569">
        <v>2001428</v>
      </c>
      <c r="AB569" t="str">
        <f t="shared" si="20"/>
        <v>2001428</v>
      </c>
    </row>
    <row r="570" spans="1:28" x14ac:dyDescent="0.25">
      <c r="A570" t="s">
        <v>1702</v>
      </c>
      <c r="B570">
        <v>213</v>
      </c>
      <c r="C570" t="s">
        <v>1709</v>
      </c>
      <c r="D570">
        <v>10</v>
      </c>
      <c r="E570" t="s">
        <v>1710</v>
      </c>
      <c r="F570" t="s">
        <v>1705</v>
      </c>
      <c r="G570" t="s">
        <v>1707</v>
      </c>
      <c r="H570">
        <v>2001367</v>
      </c>
      <c r="I570">
        <f t="shared" si="19"/>
        <v>3129.01</v>
      </c>
      <c r="J570" t="s">
        <v>1718</v>
      </c>
      <c r="K570">
        <v>274</v>
      </c>
      <c r="U570" s="1"/>
      <c r="V570" s="1"/>
      <c r="W570">
        <v>75</v>
      </c>
      <c r="X570">
        <v>2</v>
      </c>
      <c r="Y570">
        <v>2001370</v>
      </c>
      <c r="AB570" t="str">
        <f t="shared" si="20"/>
        <v>2001370</v>
      </c>
    </row>
    <row r="571" spans="1:28" x14ac:dyDescent="0.25">
      <c r="A571" t="s">
        <v>1702</v>
      </c>
      <c r="B571">
        <v>213</v>
      </c>
      <c r="C571" t="s">
        <v>1709</v>
      </c>
      <c r="D571">
        <v>10</v>
      </c>
      <c r="E571" t="s">
        <v>1710</v>
      </c>
      <c r="F571" t="s">
        <v>1705</v>
      </c>
      <c r="G571" t="s">
        <v>1707</v>
      </c>
      <c r="H571">
        <v>2001368</v>
      </c>
      <c r="I571">
        <f t="shared" si="19"/>
        <v>3501.14</v>
      </c>
      <c r="J571" t="s">
        <v>1718</v>
      </c>
      <c r="K571">
        <v>206</v>
      </c>
      <c r="U571" s="1"/>
      <c r="V571" s="1"/>
      <c r="X571">
        <v>166</v>
      </c>
      <c r="Y571">
        <v>2001427</v>
      </c>
      <c r="AB571" t="str">
        <f t="shared" si="20"/>
        <v>2001427</v>
      </c>
    </row>
    <row r="572" spans="1:28" x14ac:dyDescent="0.25">
      <c r="A572" t="s">
        <v>1702</v>
      </c>
      <c r="B572">
        <v>213</v>
      </c>
      <c r="C572" t="s">
        <v>1709</v>
      </c>
      <c r="D572">
        <v>10</v>
      </c>
      <c r="E572" t="s">
        <v>1710</v>
      </c>
      <c r="F572" t="s">
        <v>1705</v>
      </c>
      <c r="G572" t="s">
        <v>1707</v>
      </c>
      <c r="H572">
        <v>2001369</v>
      </c>
      <c r="I572">
        <f t="shared" si="19"/>
        <v>3847.75</v>
      </c>
      <c r="J572" t="s">
        <v>1718</v>
      </c>
      <c r="K572">
        <v>117</v>
      </c>
      <c r="U572" s="1"/>
      <c r="V572" s="1"/>
      <c r="X572">
        <v>134</v>
      </c>
      <c r="Y572">
        <v>2001428</v>
      </c>
      <c r="AB572" t="str">
        <f t="shared" si="20"/>
        <v>2001428</v>
      </c>
    </row>
    <row r="573" spans="1:28" x14ac:dyDescent="0.25">
      <c r="A573" t="s">
        <v>1702</v>
      </c>
      <c r="B573">
        <v>213</v>
      </c>
      <c r="C573" t="s">
        <v>1709</v>
      </c>
      <c r="D573">
        <v>10</v>
      </c>
      <c r="E573" t="s">
        <v>1710</v>
      </c>
      <c r="F573" t="s">
        <v>1705</v>
      </c>
      <c r="G573" t="s">
        <v>1707</v>
      </c>
      <c r="H573">
        <v>2001370</v>
      </c>
      <c r="I573">
        <f t="shared" si="19"/>
        <v>4665.41</v>
      </c>
      <c r="J573" t="s">
        <v>1718</v>
      </c>
      <c r="K573">
        <v>16</v>
      </c>
      <c r="U573" s="1"/>
      <c r="V573" s="1"/>
      <c r="X573">
        <v>136</v>
      </c>
      <c r="Y573" t="s">
        <v>1392</v>
      </c>
      <c r="AB573" t="str">
        <f t="shared" si="20"/>
        <v>-</v>
      </c>
    </row>
    <row r="574" spans="1:28" x14ac:dyDescent="0.25">
      <c r="A574" t="s">
        <v>1702</v>
      </c>
      <c r="B574">
        <v>213</v>
      </c>
      <c r="C574" t="s">
        <v>1709</v>
      </c>
      <c r="D574">
        <v>10</v>
      </c>
      <c r="E574" t="s">
        <v>1710</v>
      </c>
      <c r="F574" t="s">
        <v>1705</v>
      </c>
      <c r="G574" t="s">
        <v>1707</v>
      </c>
      <c r="H574">
        <v>2001371</v>
      </c>
      <c r="I574">
        <f t="shared" si="19"/>
        <v>6665.64</v>
      </c>
      <c r="J574" t="s">
        <v>1718</v>
      </c>
      <c r="K574">
        <v>2</v>
      </c>
      <c r="U574" s="1"/>
      <c r="V574" s="1"/>
      <c r="W574">
        <v>100</v>
      </c>
      <c r="X574">
        <v>1</v>
      </c>
      <c r="Y574">
        <v>2001427</v>
      </c>
      <c r="AB574" t="str">
        <f t="shared" si="20"/>
        <v>2001427</v>
      </c>
    </row>
    <row r="575" spans="1:28" x14ac:dyDescent="0.25">
      <c r="A575" t="s">
        <v>1702</v>
      </c>
      <c r="B575">
        <v>213</v>
      </c>
      <c r="C575" t="s">
        <v>1709</v>
      </c>
      <c r="D575">
        <v>10</v>
      </c>
      <c r="E575" t="s">
        <v>1710</v>
      </c>
      <c r="F575" t="s">
        <v>1705</v>
      </c>
      <c r="G575" t="s">
        <v>1722</v>
      </c>
      <c r="H575">
        <v>2001365</v>
      </c>
      <c r="I575">
        <f t="shared" si="19"/>
        <v>2435.58</v>
      </c>
      <c r="J575" t="s">
        <v>1718</v>
      </c>
      <c r="K575">
        <v>1</v>
      </c>
      <c r="U575" s="1"/>
      <c r="V575" s="1"/>
      <c r="X575">
        <v>399</v>
      </c>
      <c r="Y575">
        <v>2001429</v>
      </c>
      <c r="AB575" t="str">
        <f t="shared" si="20"/>
        <v>2001429</v>
      </c>
    </row>
    <row r="576" spans="1:28" x14ac:dyDescent="0.25">
      <c r="A576" t="s">
        <v>1702</v>
      </c>
      <c r="B576">
        <v>213</v>
      </c>
      <c r="C576" t="s">
        <v>1709</v>
      </c>
      <c r="D576">
        <v>10</v>
      </c>
      <c r="E576" t="s">
        <v>1710</v>
      </c>
      <c r="F576" t="s">
        <v>1705</v>
      </c>
      <c r="G576" t="s">
        <v>1721</v>
      </c>
      <c r="H576">
        <v>2001365</v>
      </c>
      <c r="I576">
        <f t="shared" si="19"/>
        <v>2435.58</v>
      </c>
      <c r="J576" t="s">
        <v>1718</v>
      </c>
      <c r="K576">
        <v>4</v>
      </c>
      <c r="U576" s="1"/>
      <c r="V576" s="1"/>
      <c r="X576">
        <v>6</v>
      </c>
      <c r="Y576">
        <v>2001430</v>
      </c>
      <c r="AB576" t="str">
        <f t="shared" si="20"/>
        <v>2001430</v>
      </c>
    </row>
    <row r="577" spans="1:28" x14ac:dyDescent="0.25">
      <c r="A577" t="s">
        <v>1702</v>
      </c>
      <c r="B577">
        <v>213</v>
      </c>
      <c r="C577" t="s">
        <v>1709</v>
      </c>
      <c r="D577">
        <v>10</v>
      </c>
      <c r="E577" t="s">
        <v>1728</v>
      </c>
      <c r="F577" t="s">
        <v>1705</v>
      </c>
      <c r="G577" t="s">
        <v>1707</v>
      </c>
      <c r="H577">
        <v>2001365</v>
      </c>
      <c r="I577">
        <f t="shared" si="19"/>
        <v>2435.58</v>
      </c>
      <c r="J577" t="s">
        <v>1718</v>
      </c>
      <c r="K577">
        <v>1</v>
      </c>
      <c r="U577" s="1"/>
      <c r="V577" s="1"/>
      <c r="W577">
        <v>167</v>
      </c>
      <c r="X577">
        <v>206</v>
      </c>
      <c r="Y577">
        <v>2001430</v>
      </c>
      <c r="AB577" t="str">
        <f t="shared" si="20"/>
        <v>2001430</v>
      </c>
    </row>
    <row r="578" spans="1:28" x14ac:dyDescent="0.25">
      <c r="A578" t="s">
        <v>1702</v>
      </c>
      <c r="B578">
        <v>213</v>
      </c>
      <c r="C578" t="s">
        <v>1709</v>
      </c>
      <c r="D578">
        <v>10</v>
      </c>
      <c r="E578" t="s">
        <v>1728</v>
      </c>
      <c r="F578" t="s">
        <v>1705</v>
      </c>
      <c r="G578" t="s">
        <v>1707</v>
      </c>
      <c r="H578">
        <v>2001366</v>
      </c>
      <c r="I578">
        <f t="shared" si="19"/>
        <v>2538.13</v>
      </c>
      <c r="J578" t="s">
        <v>1718</v>
      </c>
      <c r="K578">
        <v>1</v>
      </c>
      <c r="U578" s="1"/>
      <c r="V578" s="1"/>
      <c r="W578">
        <v>250</v>
      </c>
      <c r="X578">
        <v>6</v>
      </c>
      <c r="Y578">
        <v>2001431</v>
      </c>
      <c r="AB578" t="str">
        <f t="shared" si="20"/>
        <v>2001431</v>
      </c>
    </row>
    <row r="579" spans="1:28" x14ac:dyDescent="0.25">
      <c r="A579" t="s">
        <v>1702</v>
      </c>
      <c r="B579">
        <v>213</v>
      </c>
      <c r="C579" t="s">
        <v>1709</v>
      </c>
      <c r="D579">
        <v>10</v>
      </c>
      <c r="E579" t="s">
        <v>1728</v>
      </c>
      <c r="F579" t="s">
        <v>1705</v>
      </c>
      <c r="G579" t="s">
        <v>1707</v>
      </c>
      <c r="H579">
        <v>2001367</v>
      </c>
      <c r="I579">
        <f t="shared" ref="I579:I642" si="21">+_xlfn.XLOOKUP(H579,AG:AG,AH:AH,0)</f>
        <v>3129.01</v>
      </c>
      <c r="J579" t="s">
        <v>1718</v>
      </c>
      <c r="K579">
        <v>1</v>
      </c>
      <c r="U579" s="1"/>
      <c r="V579" s="1"/>
      <c r="X579">
        <v>9</v>
      </c>
      <c r="Y579" t="s">
        <v>1392</v>
      </c>
      <c r="AB579" t="str">
        <f t="shared" ref="AB579:AB642" si="22">+Y579&amp;Z579</f>
        <v>-</v>
      </c>
    </row>
    <row r="580" spans="1:28" x14ac:dyDescent="0.25">
      <c r="A580" t="s">
        <v>1702</v>
      </c>
      <c r="B580">
        <v>213</v>
      </c>
      <c r="C580" t="s">
        <v>1709</v>
      </c>
      <c r="D580">
        <v>10</v>
      </c>
      <c r="E580" t="s">
        <v>1728</v>
      </c>
      <c r="F580" t="s">
        <v>1705</v>
      </c>
      <c r="G580" t="s">
        <v>1707</v>
      </c>
      <c r="H580">
        <v>2001368</v>
      </c>
      <c r="I580">
        <f t="shared" si="21"/>
        <v>3501.14</v>
      </c>
      <c r="J580" t="s">
        <v>1718</v>
      </c>
      <c r="K580">
        <v>1</v>
      </c>
      <c r="U580" s="1"/>
      <c r="V580" s="1"/>
      <c r="W580">
        <v>333</v>
      </c>
      <c r="X580">
        <v>3</v>
      </c>
      <c r="Y580">
        <v>2001432</v>
      </c>
      <c r="AB580" t="str">
        <f t="shared" si="22"/>
        <v>2001432</v>
      </c>
    </row>
    <row r="581" spans="1:28" x14ac:dyDescent="0.25">
      <c r="A581" t="s">
        <v>1702</v>
      </c>
      <c r="B581">
        <v>213</v>
      </c>
      <c r="C581" t="s">
        <v>1709</v>
      </c>
      <c r="D581">
        <v>10</v>
      </c>
      <c r="E581" t="s">
        <v>1704</v>
      </c>
      <c r="F581" t="s">
        <v>1705</v>
      </c>
      <c r="G581" t="s">
        <v>1715</v>
      </c>
      <c r="H581">
        <v>2001337</v>
      </c>
      <c r="I581">
        <f t="shared" si="21"/>
        <v>0</v>
      </c>
      <c r="J581" t="s">
        <v>1718</v>
      </c>
      <c r="K581">
        <v>3</v>
      </c>
      <c r="U581" s="1"/>
      <c r="V581" s="1" t="s">
        <v>1730</v>
      </c>
      <c r="W581">
        <v>25</v>
      </c>
      <c r="X581">
        <v>5</v>
      </c>
      <c r="Y581">
        <v>2001425</v>
      </c>
      <c r="AB581" t="str">
        <f t="shared" si="22"/>
        <v>2001425</v>
      </c>
    </row>
    <row r="582" spans="1:28" x14ac:dyDescent="0.25">
      <c r="A582" t="s">
        <v>1702</v>
      </c>
      <c r="B582">
        <v>213</v>
      </c>
      <c r="C582" t="s">
        <v>1709</v>
      </c>
      <c r="D582">
        <v>10</v>
      </c>
      <c r="E582" t="s">
        <v>1704</v>
      </c>
      <c r="F582" t="s">
        <v>1705</v>
      </c>
      <c r="G582" t="s">
        <v>1707</v>
      </c>
      <c r="H582">
        <v>2001338</v>
      </c>
      <c r="I582">
        <f t="shared" si="21"/>
        <v>0</v>
      </c>
      <c r="J582" t="s">
        <v>1718</v>
      </c>
      <c r="K582">
        <v>2</v>
      </c>
      <c r="U582" s="1"/>
      <c r="V582" s="1"/>
      <c r="W582">
        <v>37.5</v>
      </c>
      <c r="X582">
        <v>3</v>
      </c>
      <c r="Y582">
        <v>2001426</v>
      </c>
      <c r="AB582" t="str">
        <f t="shared" si="22"/>
        <v>2001426</v>
      </c>
    </row>
    <row r="583" spans="1:28" x14ac:dyDescent="0.25">
      <c r="A583" t="s">
        <v>1702</v>
      </c>
      <c r="B583">
        <v>213</v>
      </c>
      <c r="C583" t="s">
        <v>1709</v>
      </c>
      <c r="D583">
        <v>10</v>
      </c>
      <c r="E583" t="s">
        <v>1704</v>
      </c>
      <c r="F583" t="s">
        <v>1705</v>
      </c>
      <c r="G583" t="s">
        <v>1707</v>
      </c>
      <c r="H583">
        <v>2001339</v>
      </c>
      <c r="I583">
        <f t="shared" si="21"/>
        <v>0</v>
      </c>
      <c r="J583" t="s">
        <v>1718</v>
      </c>
      <c r="K583">
        <v>2</v>
      </c>
      <c r="U583" s="181"/>
      <c r="V583" s="1"/>
      <c r="W583">
        <v>75</v>
      </c>
      <c r="X583">
        <v>3</v>
      </c>
      <c r="Y583">
        <v>2001427</v>
      </c>
      <c r="AB583" t="str">
        <f t="shared" si="22"/>
        <v>2001427</v>
      </c>
    </row>
    <row r="584" spans="1:28" x14ac:dyDescent="0.25">
      <c r="A584" t="s">
        <v>1702</v>
      </c>
      <c r="B584">
        <v>213</v>
      </c>
      <c r="C584" t="s">
        <v>1709</v>
      </c>
      <c r="D584">
        <v>10</v>
      </c>
      <c r="E584" t="s">
        <v>1704</v>
      </c>
      <c r="F584" t="s">
        <v>1705</v>
      </c>
      <c r="G584" t="s">
        <v>1707</v>
      </c>
      <c r="H584">
        <v>2001340</v>
      </c>
      <c r="I584">
        <f t="shared" si="21"/>
        <v>0</v>
      </c>
      <c r="J584" t="s">
        <v>1718</v>
      </c>
      <c r="K584">
        <v>3</v>
      </c>
      <c r="U584" s="1"/>
      <c r="V584" s="1"/>
      <c r="AB584" t="str">
        <f t="shared" si="22"/>
        <v/>
      </c>
    </row>
    <row r="585" spans="1:28" x14ac:dyDescent="0.25">
      <c r="A585" t="s">
        <v>1702</v>
      </c>
      <c r="B585">
        <v>213</v>
      </c>
      <c r="C585" t="s">
        <v>1709</v>
      </c>
      <c r="D585">
        <v>10</v>
      </c>
      <c r="E585" t="s">
        <v>1704</v>
      </c>
      <c r="F585" t="s">
        <v>1705</v>
      </c>
      <c r="G585" t="s">
        <v>1707</v>
      </c>
      <c r="H585">
        <v>2001346</v>
      </c>
      <c r="I585">
        <f t="shared" si="21"/>
        <v>0</v>
      </c>
      <c r="J585" t="s">
        <v>1718</v>
      </c>
      <c r="K585">
        <v>1</v>
      </c>
      <c r="U585" s="1">
        <v>234</v>
      </c>
      <c r="V585" s="1" t="s">
        <v>1707</v>
      </c>
      <c r="W585">
        <v>50</v>
      </c>
      <c r="X585">
        <v>3</v>
      </c>
      <c r="Y585" t="s">
        <v>1392</v>
      </c>
      <c r="AB585" t="str">
        <f t="shared" si="22"/>
        <v>-</v>
      </c>
    </row>
    <row r="586" spans="1:28" x14ac:dyDescent="0.25">
      <c r="A586" t="s">
        <v>1702</v>
      </c>
      <c r="B586">
        <v>213</v>
      </c>
      <c r="C586" t="s">
        <v>1709</v>
      </c>
      <c r="D586">
        <v>10</v>
      </c>
      <c r="E586" t="s">
        <v>1704</v>
      </c>
      <c r="F586" t="s">
        <v>1705</v>
      </c>
      <c r="G586" t="s">
        <v>1707</v>
      </c>
      <c r="H586">
        <v>2001349</v>
      </c>
      <c r="I586">
        <f t="shared" si="21"/>
        <v>0</v>
      </c>
      <c r="J586" t="s">
        <v>1718</v>
      </c>
      <c r="K586">
        <v>1</v>
      </c>
      <c r="U586" s="1"/>
      <c r="V586" s="1"/>
      <c r="W586">
        <v>100</v>
      </c>
      <c r="X586">
        <v>1</v>
      </c>
      <c r="Y586" t="s">
        <v>1392</v>
      </c>
      <c r="AB586" t="str">
        <f t="shared" si="22"/>
        <v>-</v>
      </c>
    </row>
    <row r="587" spans="1:28" x14ac:dyDescent="0.25">
      <c r="A587" t="s">
        <v>1702</v>
      </c>
      <c r="B587">
        <v>213</v>
      </c>
      <c r="C587" t="s">
        <v>1709</v>
      </c>
      <c r="D587">
        <v>10</v>
      </c>
      <c r="E587" t="s">
        <v>1704</v>
      </c>
      <c r="F587" t="s">
        <v>1705</v>
      </c>
      <c r="G587" t="s">
        <v>1707</v>
      </c>
      <c r="H587">
        <v>2001350</v>
      </c>
      <c r="I587">
        <f t="shared" si="21"/>
        <v>0</v>
      </c>
      <c r="J587" t="s">
        <v>1718</v>
      </c>
      <c r="K587">
        <v>1</v>
      </c>
      <c r="U587" s="1"/>
      <c r="V587" s="1"/>
      <c r="W587">
        <v>250</v>
      </c>
      <c r="X587">
        <v>1</v>
      </c>
      <c r="Y587" t="s">
        <v>1392</v>
      </c>
      <c r="AB587" t="str">
        <f t="shared" si="22"/>
        <v>-</v>
      </c>
    </row>
    <row r="588" spans="1:28" x14ac:dyDescent="0.25">
      <c r="A588" t="s">
        <v>1702</v>
      </c>
      <c r="B588">
        <v>213</v>
      </c>
      <c r="C588" t="s">
        <v>1709</v>
      </c>
      <c r="D588">
        <v>10</v>
      </c>
      <c r="E588" t="s">
        <v>1704</v>
      </c>
      <c r="F588" t="s">
        <v>1705</v>
      </c>
      <c r="G588" t="s">
        <v>1707</v>
      </c>
      <c r="H588">
        <v>2001365</v>
      </c>
      <c r="I588">
        <f t="shared" si="21"/>
        <v>2435.58</v>
      </c>
      <c r="J588" t="s">
        <v>1718</v>
      </c>
      <c r="K588">
        <v>108</v>
      </c>
      <c r="U588" s="1"/>
      <c r="V588" s="1" t="s">
        <v>1731</v>
      </c>
      <c r="W588">
        <v>37</v>
      </c>
      <c r="X588">
        <v>3</v>
      </c>
      <c r="Y588" t="s">
        <v>1392</v>
      </c>
      <c r="AB588" t="str">
        <f t="shared" si="22"/>
        <v>-</v>
      </c>
    </row>
    <row r="589" spans="1:28" x14ac:dyDescent="0.25">
      <c r="A589" t="s">
        <v>1702</v>
      </c>
      <c r="B589">
        <v>213</v>
      </c>
      <c r="C589" t="s">
        <v>1709</v>
      </c>
      <c r="D589">
        <v>10</v>
      </c>
      <c r="E589" t="s">
        <v>1704</v>
      </c>
      <c r="F589" t="s">
        <v>1705</v>
      </c>
      <c r="G589" t="s">
        <v>1707</v>
      </c>
      <c r="H589">
        <v>2001366</v>
      </c>
      <c r="I589">
        <f t="shared" si="21"/>
        <v>2538.13</v>
      </c>
      <c r="J589" t="s">
        <v>1718</v>
      </c>
      <c r="K589">
        <v>12</v>
      </c>
      <c r="U589" s="1"/>
      <c r="V589" s="1"/>
      <c r="W589">
        <v>50</v>
      </c>
      <c r="X589">
        <v>1</v>
      </c>
      <c r="Y589" t="s">
        <v>1392</v>
      </c>
      <c r="AB589" t="str">
        <f t="shared" si="22"/>
        <v>-</v>
      </c>
    </row>
    <row r="590" spans="1:28" x14ac:dyDescent="0.25">
      <c r="A590" t="s">
        <v>1702</v>
      </c>
      <c r="B590">
        <v>213</v>
      </c>
      <c r="C590" t="s">
        <v>1709</v>
      </c>
      <c r="D590">
        <v>10</v>
      </c>
      <c r="E590" t="s">
        <v>1704</v>
      </c>
      <c r="F590" t="s">
        <v>1705</v>
      </c>
      <c r="G590" t="s">
        <v>1707</v>
      </c>
      <c r="H590">
        <v>2001367</v>
      </c>
      <c r="I590">
        <f t="shared" si="21"/>
        <v>3129.01</v>
      </c>
      <c r="J590" t="s">
        <v>1718</v>
      </c>
      <c r="K590">
        <v>33</v>
      </c>
      <c r="U590" s="1"/>
      <c r="V590" s="1"/>
      <c r="W590">
        <v>100</v>
      </c>
      <c r="X590">
        <v>2</v>
      </c>
      <c r="Y590" t="s">
        <v>1392</v>
      </c>
      <c r="AB590" t="str">
        <f t="shared" si="22"/>
        <v>-</v>
      </c>
    </row>
    <row r="591" spans="1:28" x14ac:dyDescent="0.25">
      <c r="A591" t="s">
        <v>1702</v>
      </c>
      <c r="B591">
        <v>213</v>
      </c>
      <c r="C591" t="s">
        <v>1709</v>
      </c>
      <c r="D591">
        <v>10</v>
      </c>
      <c r="E591" t="s">
        <v>1704</v>
      </c>
      <c r="F591" t="s">
        <v>1705</v>
      </c>
      <c r="G591" t="s">
        <v>1707</v>
      </c>
      <c r="H591">
        <v>2001368</v>
      </c>
      <c r="I591">
        <f t="shared" si="21"/>
        <v>3501.14</v>
      </c>
      <c r="J591" t="s">
        <v>1718</v>
      </c>
      <c r="K591">
        <v>18</v>
      </c>
      <c r="U591" s="1"/>
      <c r="V591" s="1"/>
      <c r="W591">
        <v>250</v>
      </c>
      <c r="X591">
        <v>3</v>
      </c>
      <c r="Y591" t="s">
        <v>1392</v>
      </c>
      <c r="AB591" t="str">
        <f t="shared" si="22"/>
        <v>-</v>
      </c>
    </row>
    <row r="592" spans="1:28" x14ac:dyDescent="0.25">
      <c r="A592" t="s">
        <v>1702</v>
      </c>
      <c r="B592">
        <v>213</v>
      </c>
      <c r="C592" t="s">
        <v>1709</v>
      </c>
      <c r="D592">
        <v>10</v>
      </c>
      <c r="E592" t="s">
        <v>1704</v>
      </c>
      <c r="F592" t="s">
        <v>1705</v>
      </c>
      <c r="G592" t="s">
        <v>1707</v>
      </c>
      <c r="H592">
        <v>2001369</v>
      </c>
      <c r="I592">
        <f t="shared" si="21"/>
        <v>3847.75</v>
      </c>
      <c r="J592" t="s">
        <v>1718</v>
      </c>
      <c r="K592">
        <v>4</v>
      </c>
      <c r="U592" s="181"/>
      <c r="V592" s="1" t="s">
        <v>1714</v>
      </c>
      <c r="W592">
        <v>167</v>
      </c>
      <c r="X592">
        <v>3</v>
      </c>
      <c r="Y592">
        <v>2001447</v>
      </c>
      <c r="AB592" t="str">
        <f t="shared" si="22"/>
        <v>2001447</v>
      </c>
    </row>
    <row r="593" spans="1:28" x14ac:dyDescent="0.25">
      <c r="A593" t="s">
        <v>1702</v>
      </c>
      <c r="B593">
        <v>213</v>
      </c>
      <c r="C593" t="s">
        <v>1709</v>
      </c>
      <c r="D593">
        <v>10</v>
      </c>
      <c r="E593" t="s">
        <v>1704</v>
      </c>
      <c r="F593" t="s">
        <v>1705</v>
      </c>
      <c r="G593" t="s">
        <v>1721</v>
      </c>
      <c r="H593">
        <v>2001365</v>
      </c>
      <c r="I593">
        <f t="shared" si="21"/>
        <v>2435.58</v>
      </c>
      <c r="J593" t="s">
        <v>1718</v>
      </c>
      <c r="K593">
        <v>1</v>
      </c>
      <c r="U593" s="1"/>
      <c r="V593" s="1"/>
      <c r="AB593" t="str">
        <f t="shared" si="22"/>
        <v/>
      </c>
    </row>
    <row r="594" spans="1:28" x14ac:dyDescent="0.25">
      <c r="A594" t="s">
        <v>1702</v>
      </c>
      <c r="B594">
        <v>213</v>
      </c>
      <c r="C594" t="s">
        <v>1709</v>
      </c>
      <c r="D594">
        <v>10</v>
      </c>
      <c r="E594" t="s">
        <v>1708</v>
      </c>
      <c r="F594" t="s">
        <v>1705</v>
      </c>
      <c r="G594" t="s">
        <v>1707</v>
      </c>
      <c r="H594" t="s">
        <v>1392</v>
      </c>
      <c r="I594">
        <f t="shared" si="21"/>
        <v>0</v>
      </c>
      <c r="J594" t="s">
        <v>1718</v>
      </c>
      <c r="K594">
        <v>3</v>
      </c>
      <c r="U594" s="1">
        <v>235</v>
      </c>
      <c r="V594" s="1" t="s">
        <v>1721</v>
      </c>
      <c r="W594">
        <v>1000</v>
      </c>
      <c r="X594">
        <v>1</v>
      </c>
      <c r="Y594" t="s">
        <v>1392</v>
      </c>
      <c r="AB594" t="str">
        <f t="shared" si="22"/>
        <v>-</v>
      </c>
    </row>
    <row r="595" spans="1:28" x14ac:dyDescent="0.25">
      <c r="A595" t="s">
        <v>1702</v>
      </c>
      <c r="B595">
        <v>213</v>
      </c>
      <c r="C595" t="s">
        <v>1709</v>
      </c>
      <c r="D595">
        <v>10</v>
      </c>
      <c r="E595" t="s">
        <v>1708</v>
      </c>
      <c r="F595" t="s">
        <v>1705</v>
      </c>
      <c r="G595" t="s">
        <v>1707</v>
      </c>
      <c r="H595">
        <v>2001348</v>
      </c>
      <c r="I595">
        <f t="shared" si="21"/>
        <v>0</v>
      </c>
      <c r="J595" t="s">
        <v>1718</v>
      </c>
      <c r="K595">
        <v>1</v>
      </c>
      <c r="U595" s="1"/>
      <c r="V595" s="1" t="s">
        <v>1714</v>
      </c>
      <c r="W595">
        <v>500</v>
      </c>
      <c r="X595">
        <v>3</v>
      </c>
      <c r="Y595">
        <v>2001456</v>
      </c>
      <c r="AB595" t="str">
        <f t="shared" si="22"/>
        <v>2001456</v>
      </c>
    </row>
    <row r="596" spans="1:28" x14ac:dyDescent="0.25">
      <c r="A596" t="s">
        <v>1702</v>
      </c>
      <c r="B596">
        <v>213</v>
      </c>
      <c r="C596" t="s">
        <v>1709</v>
      </c>
      <c r="D596">
        <v>10</v>
      </c>
      <c r="E596" t="s">
        <v>1708</v>
      </c>
      <c r="F596" t="s">
        <v>1705</v>
      </c>
      <c r="G596" t="s">
        <v>1707</v>
      </c>
      <c r="H596">
        <v>2001365</v>
      </c>
      <c r="I596">
        <f t="shared" si="21"/>
        <v>2435.58</v>
      </c>
      <c r="J596" t="s">
        <v>1718</v>
      </c>
      <c r="K596">
        <v>299</v>
      </c>
      <c r="U596" s="181"/>
      <c r="V596" s="1"/>
      <c r="W596">
        <v>833</v>
      </c>
      <c r="X596">
        <v>3</v>
      </c>
      <c r="Y596" t="s">
        <v>1392</v>
      </c>
      <c r="AB596" t="str">
        <f t="shared" si="22"/>
        <v>-</v>
      </c>
    </row>
    <row r="597" spans="1:28" x14ac:dyDescent="0.25">
      <c r="A597" t="s">
        <v>1702</v>
      </c>
      <c r="B597">
        <v>213</v>
      </c>
      <c r="C597" t="s">
        <v>1709</v>
      </c>
      <c r="D597">
        <v>10</v>
      </c>
      <c r="E597" t="s">
        <v>1708</v>
      </c>
      <c r="F597" t="s">
        <v>1705</v>
      </c>
      <c r="G597" t="s">
        <v>1707</v>
      </c>
      <c r="H597">
        <v>2001366</v>
      </c>
      <c r="I597">
        <f t="shared" si="21"/>
        <v>2538.13</v>
      </c>
      <c r="J597" t="s">
        <v>1718</v>
      </c>
      <c r="K597">
        <v>49</v>
      </c>
      <c r="U597" s="181"/>
      <c r="V597" s="1"/>
      <c r="AB597" t="str">
        <f t="shared" si="22"/>
        <v/>
      </c>
    </row>
    <row r="598" spans="1:28" x14ac:dyDescent="0.25">
      <c r="A598" t="s">
        <v>1702</v>
      </c>
      <c r="B598">
        <v>213</v>
      </c>
      <c r="C598" t="s">
        <v>1709</v>
      </c>
      <c r="D598">
        <v>10</v>
      </c>
      <c r="E598" t="s">
        <v>1708</v>
      </c>
      <c r="F598" t="s">
        <v>1705</v>
      </c>
      <c r="G598" t="s">
        <v>1707</v>
      </c>
      <c r="H598">
        <v>2001367</v>
      </c>
      <c r="I598">
        <f t="shared" si="21"/>
        <v>3129.01</v>
      </c>
      <c r="J598" t="s">
        <v>1718</v>
      </c>
      <c r="K598">
        <v>71</v>
      </c>
      <c r="U598" s="181">
        <v>239</v>
      </c>
      <c r="V598" s="1" t="s">
        <v>1714</v>
      </c>
      <c r="W598">
        <v>1250</v>
      </c>
      <c r="X598">
        <v>3</v>
      </c>
      <c r="Y598" t="s">
        <v>1392</v>
      </c>
      <c r="AB598" t="str">
        <f t="shared" si="22"/>
        <v>-</v>
      </c>
    </row>
    <row r="599" spans="1:28" x14ac:dyDescent="0.25">
      <c r="A599" t="s">
        <v>1702</v>
      </c>
      <c r="B599">
        <v>213</v>
      </c>
      <c r="C599" t="s">
        <v>1709</v>
      </c>
      <c r="D599">
        <v>10</v>
      </c>
      <c r="E599" t="s">
        <v>1708</v>
      </c>
      <c r="F599" t="s">
        <v>1705</v>
      </c>
      <c r="G599" t="s">
        <v>1707</v>
      </c>
      <c r="H599">
        <v>2001368</v>
      </c>
      <c r="I599">
        <f t="shared" si="21"/>
        <v>3501.14</v>
      </c>
      <c r="J599" t="s">
        <v>1718</v>
      </c>
      <c r="K599">
        <v>19</v>
      </c>
      <c r="U599" s="181"/>
      <c r="V599" s="1"/>
      <c r="AB599" t="str">
        <f t="shared" si="22"/>
        <v/>
      </c>
    </row>
    <row r="600" spans="1:28" x14ac:dyDescent="0.25">
      <c r="A600" t="s">
        <v>1702</v>
      </c>
      <c r="B600">
        <v>213</v>
      </c>
      <c r="C600" t="s">
        <v>1709</v>
      </c>
      <c r="D600">
        <v>10</v>
      </c>
      <c r="E600" t="s">
        <v>1708</v>
      </c>
      <c r="F600" t="s">
        <v>1705</v>
      </c>
      <c r="G600" t="s">
        <v>1707</v>
      </c>
      <c r="H600">
        <v>2001369</v>
      </c>
      <c r="I600">
        <f t="shared" si="21"/>
        <v>3847.75</v>
      </c>
      <c r="J600" t="s">
        <v>1718</v>
      </c>
      <c r="K600">
        <v>10</v>
      </c>
      <c r="U600" s="181">
        <v>240</v>
      </c>
      <c r="V600" s="1" t="s">
        <v>1707</v>
      </c>
      <c r="W600">
        <v>50</v>
      </c>
      <c r="X600">
        <v>1</v>
      </c>
      <c r="Y600" t="s">
        <v>1392</v>
      </c>
      <c r="AB600" t="str">
        <f t="shared" si="22"/>
        <v>-</v>
      </c>
    </row>
    <row r="601" spans="1:28" x14ac:dyDescent="0.25">
      <c r="A601" t="s">
        <v>1702</v>
      </c>
      <c r="B601">
        <v>213</v>
      </c>
      <c r="C601" t="s">
        <v>1709</v>
      </c>
      <c r="D601">
        <v>10</v>
      </c>
      <c r="E601" t="s">
        <v>1711</v>
      </c>
      <c r="F601" t="s">
        <v>1705</v>
      </c>
      <c r="G601">
        <v>120</v>
      </c>
      <c r="H601">
        <v>2001337</v>
      </c>
      <c r="I601">
        <f t="shared" si="21"/>
        <v>0</v>
      </c>
      <c r="J601" t="s">
        <v>1718</v>
      </c>
      <c r="K601">
        <v>1</v>
      </c>
      <c r="U601" s="181"/>
      <c r="V601" s="1"/>
      <c r="AB601" t="str">
        <f t="shared" si="22"/>
        <v/>
      </c>
    </row>
    <row r="602" spans="1:28" x14ac:dyDescent="0.25">
      <c r="A602" t="s">
        <v>1702</v>
      </c>
      <c r="B602">
        <v>213</v>
      </c>
      <c r="C602" t="s">
        <v>1709</v>
      </c>
      <c r="D602">
        <v>10</v>
      </c>
      <c r="E602" t="s">
        <v>1711</v>
      </c>
      <c r="F602" t="s">
        <v>1705</v>
      </c>
      <c r="G602" t="s">
        <v>1715</v>
      </c>
      <c r="H602">
        <v>2001337</v>
      </c>
      <c r="I602">
        <f t="shared" si="21"/>
        <v>0</v>
      </c>
      <c r="J602" t="s">
        <v>1718</v>
      </c>
      <c r="K602">
        <v>1</v>
      </c>
      <c r="U602" s="181">
        <v>243</v>
      </c>
      <c r="V602" s="1" t="s">
        <v>1715</v>
      </c>
      <c r="W602">
        <v>25</v>
      </c>
      <c r="X602">
        <v>3</v>
      </c>
      <c r="Y602" t="s">
        <v>1392</v>
      </c>
      <c r="AB602" t="str">
        <f t="shared" si="22"/>
        <v>-</v>
      </c>
    </row>
    <row r="603" spans="1:28" x14ac:dyDescent="0.25">
      <c r="A603" t="s">
        <v>1702</v>
      </c>
      <c r="B603">
        <v>213</v>
      </c>
      <c r="C603" t="s">
        <v>1709</v>
      </c>
      <c r="D603">
        <v>10</v>
      </c>
      <c r="E603" t="s">
        <v>1711</v>
      </c>
      <c r="F603" t="s">
        <v>1705</v>
      </c>
      <c r="G603" t="s">
        <v>1715</v>
      </c>
      <c r="H603">
        <v>2001365</v>
      </c>
      <c r="I603">
        <f t="shared" si="21"/>
        <v>2435.58</v>
      </c>
      <c r="J603" t="s">
        <v>1718</v>
      </c>
      <c r="K603">
        <v>15</v>
      </c>
      <c r="U603" s="1"/>
      <c r="V603" s="1"/>
      <c r="AB603" t="str">
        <f t="shared" si="22"/>
        <v/>
      </c>
    </row>
    <row r="604" spans="1:28" x14ac:dyDescent="0.25">
      <c r="A604" t="s">
        <v>1702</v>
      </c>
      <c r="B604">
        <v>213</v>
      </c>
      <c r="C604" t="s">
        <v>1709</v>
      </c>
      <c r="D604">
        <v>10</v>
      </c>
      <c r="E604" t="s">
        <v>1711</v>
      </c>
      <c r="F604" t="s">
        <v>1705</v>
      </c>
      <c r="G604" t="s">
        <v>1707</v>
      </c>
      <c r="H604">
        <v>2001365</v>
      </c>
      <c r="I604">
        <f t="shared" si="21"/>
        <v>2435.58</v>
      </c>
      <c r="J604" t="s">
        <v>1718</v>
      </c>
      <c r="K604">
        <v>265</v>
      </c>
      <c r="U604" s="1">
        <v>244</v>
      </c>
      <c r="V604" s="1">
        <v>120</v>
      </c>
      <c r="W604">
        <v>25</v>
      </c>
      <c r="X604">
        <v>2</v>
      </c>
      <c r="Y604">
        <v>2001339</v>
      </c>
      <c r="AB604" t="str">
        <f t="shared" si="22"/>
        <v>2001339</v>
      </c>
    </row>
    <row r="605" spans="1:28" x14ac:dyDescent="0.25">
      <c r="A605" t="s">
        <v>1702</v>
      </c>
      <c r="B605">
        <v>213</v>
      </c>
      <c r="C605" t="s">
        <v>1709</v>
      </c>
      <c r="D605">
        <v>10</v>
      </c>
      <c r="E605" t="s">
        <v>1711</v>
      </c>
      <c r="F605" t="s">
        <v>1705</v>
      </c>
      <c r="G605" t="s">
        <v>1707</v>
      </c>
      <c r="H605">
        <v>2001366</v>
      </c>
      <c r="I605">
        <f t="shared" si="21"/>
        <v>2538.13</v>
      </c>
      <c r="J605" t="s">
        <v>1718</v>
      </c>
      <c r="K605">
        <v>9</v>
      </c>
      <c r="U605" s="1"/>
      <c r="V605" s="1" t="s">
        <v>1715</v>
      </c>
      <c r="W605">
        <v>167</v>
      </c>
      <c r="X605">
        <v>3</v>
      </c>
      <c r="Y605" t="s">
        <v>1392</v>
      </c>
      <c r="AB605" t="str">
        <f t="shared" si="22"/>
        <v>-</v>
      </c>
    </row>
    <row r="606" spans="1:28" x14ac:dyDescent="0.25">
      <c r="A606" t="s">
        <v>1702</v>
      </c>
      <c r="B606">
        <v>213</v>
      </c>
      <c r="C606" t="s">
        <v>1709</v>
      </c>
      <c r="D606">
        <v>10</v>
      </c>
      <c r="E606" t="s">
        <v>1711</v>
      </c>
      <c r="F606" t="s">
        <v>1705</v>
      </c>
      <c r="G606" t="s">
        <v>1707</v>
      </c>
      <c r="H606">
        <v>2001367</v>
      </c>
      <c r="I606">
        <f t="shared" si="21"/>
        <v>3129.01</v>
      </c>
      <c r="J606" t="s">
        <v>1718</v>
      </c>
      <c r="K606">
        <v>3</v>
      </c>
      <c r="U606" s="181"/>
      <c r="V606" s="1"/>
      <c r="W606">
        <v>500</v>
      </c>
      <c r="X606">
        <v>2</v>
      </c>
      <c r="Y606" t="s">
        <v>1392</v>
      </c>
      <c r="AB606" t="str">
        <f t="shared" si="22"/>
        <v>-</v>
      </c>
    </row>
    <row r="607" spans="1:28" x14ac:dyDescent="0.25">
      <c r="A607" t="s">
        <v>1702</v>
      </c>
      <c r="B607">
        <v>213</v>
      </c>
      <c r="C607" t="s">
        <v>1709</v>
      </c>
      <c r="D607">
        <v>10</v>
      </c>
      <c r="E607" t="s">
        <v>1711</v>
      </c>
      <c r="F607" t="s">
        <v>1705</v>
      </c>
      <c r="G607" t="s">
        <v>1721</v>
      </c>
      <c r="H607">
        <v>2001365</v>
      </c>
      <c r="I607">
        <f t="shared" si="21"/>
        <v>2435.58</v>
      </c>
      <c r="J607" t="s">
        <v>1718</v>
      </c>
      <c r="K607">
        <v>3</v>
      </c>
      <c r="U607" s="181"/>
      <c r="V607" s="1"/>
      <c r="AB607" t="str">
        <f t="shared" si="22"/>
        <v/>
      </c>
    </row>
    <row r="608" spans="1:28" x14ac:dyDescent="0.25">
      <c r="A608" t="s">
        <v>1702</v>
      </c>
      <c r="B608">
        <v>213</v>
      </c>
      <c r="C608" t="s">
        <v>1709</v>
      </c>
      <c r="D608">
        <v>15</v>
      </c>
      <c r="E608" t="s">
        <v>1720</v>
      </c>
      <c r="F608" t="s">
        <v>1705</v>
      </c>
      <c r="G608" t="s">
        <v>1707</v>
      </c>
      <c r="H608">
        <v>2001366</v>
      </c>
      <c r="I608">
        <f t="shared" si="21"/>
        <v>2538.13</v>
      </c>
      <c r="J608" t="s">
        <v>1718</v>
      </c>
      <c r="K608">
        <v>9</v>
      </c>
      <c r="U608" s="181">
        <v>246</v>
      </c>
      <c r="V608" s="1" t="s">
        <v>1707</v>
      </c>
      <c r="W608">
        <v>250</v>
      </c>
      <c r="X608">
        <v>3</v>
      </c>
      <c r="Y608" t="s">
        <v>1392</v>
      </c>
      <c r="AB608" t="str">
        <f t="shared" si="22"/>
        <v>-</v>
      </c>
    </row>
    <row r="609" spans="1:28" x14ac:dyDescent="0.25">
      <c r="A609" t="s">
        <v>1702</v>
      </c>
      <c r="B609">
        <v>213</v>
      </c>
      <c r="C609" t="s">
        <v>1709</v>
      </c>
      <c r="D609">
        <v>15</v>
      </c>
      <c r="E609" t="s">
        <v>1720</v>
      </c>
      <c r="F609" t="s">
        <v>1705</v>
      </c>
      <c r="G609" t="s">
        <v>1707</v>
      </c>
      <c r="H609">
        <v>2001367</v>
      </c>
      <c r="I609">
        <f t="shared" si="21"/>
        <v>3129.01</v>
      </c>
      <c r="J609" t="s">
        <v>1718</v>
      </c>
      <c r="K609">
        <v>2</v>
      </c>
      <c r="U609" s="1"/>
      <c r="V609" s="1"/>
      <c r="AB609" t="str">
        <f t="shared" si="22"/>
        <v/>
      </c>
    </row>
    <row r="610" spans="1:28" x14ac:dyDescent="0.25">
      <c r="A610" t="s">
        <v>1702</v>
      </c>
      <c r="B610">
        <v>213</v>
      </c>
      <c r="C610" t="s">
        <v>1709</v>
      </c>
      <c r="D610">
        <v>15</v>
      </c>
      <c r="E610" t="s">
        <v>1719</v>
      </c>
      <c r="F610" t="s">
        <v>1705</v>
      </c>
      <c r="G610" t="s">
        <v>1707</v>
      </c>
      <c r="H610">
        <v>2001366</v>
      </c>
      <c r="I610">
        <f t="shared" si="21"/>
        <v>2538.13</v>
      </c>
      <c r="J610" t="s">
        <v>1718</v>
      </c>
      <c r="K610">
        <v>7</v>
      </c>
      <c r="U610" s="1">
        <v>254</v>
      </c>
      <c r="V610" s="1" t="s">
        <v>1707</v>
      </c>
      <c r="W610">
        <v>25</v>
      </c>
      <c r="X610">
        <v>1</v>
      </c>
      <c r="Y610" t="s">
        <v>1392</v>
      </c>
      <c r="AB610" t="str">
        <f t="shared" si="22"/>
        <v>-</v>
      </c>
    </row>
    <row r="611" spans="1:28" x14ac:dyDescent="0.25">
      <c r="A611" t="s">
        <v>1702</v>
      </c>
      <c r="B611">
        <v>213</v>
      </c>
      <c r="C611" t="s">
        <v>1709</v>
      </c>
      <c r="D611">
        <v>15</v>
      </c>
      <c r="E611" t="s">
        <v>1719</v>
      </c>
      <c r="F611" t="s">
        <v>1705</v>
      </c>
      <c r="G611" t="s">
        <v>1707</v>
      </c>
      <c r="H611">
        <v>2001368</v>
      </c>
      <c r="I611">
        <f t="shared" si="21"/>
        <v>3501.14</v>
      </c>
      <c r="J611" t="s">
        <v>1718</v>
      </c>
      <c r="K611">
        <v>2</v>
      </c>
      <c r="U611" s="181"/>
      <c r="V611" s="1"/>
      <c r="W611">
        <v>37</v>
      </c>
      <c r="X611">
        <v>1</v>
      </c>
      <c r="Y611" t="s">
        <v>1392</v>
      </c>
      <c r="AB611" t="str">
        <f t="shared" si="22"/>
        <v>-</v>
      </c>
    </row>
    <row r="612" spans="1:28" x14ac:dyDescent="0.25">
      <c r="A612" t="s">
        <v>1702</v>
      </c>
      <c r="B612">
        <v>213</v>
      </c>
      <c r="C612" t="s">
        <v>1709</v>
      </c>
      <c r="D612">
        <v>15</v>
      </c>
      <c r="E612" t="s">
        <v>1710</v>
      </c>
      <c r="F612" t="s">
        <v>1705</v>
      </c>
      <c r="G612" t="s">
        <v>1715</v>
      </c>
      <c r="H612">
        <v>2001366</v>
      </c>
      <c r="I612">
        <f t="shared" si="21"/>
        <v>2538.13</v>
      </c>
      <c r="J612" t="s">
        <v>1718</v>
      </c>
      <c r="K612">
        <v>1</v>
      </c>
      <c r="U612" s="1"/>
      <c r="V612" s="1"/>
      <c r="AB612" t="str">
        <f t="shared" si="22"/>
        <v/>
      </c>
    </row>
    <row r="613" spans="1:28" x14ac:dyDescent="0.25">
      <c r="A613" t="s">
        <v>1702</v>
      </c>
      <c r="B613">
        <v>213</v>
      </c>
      <c r="C613" t="s">
        <v>1709</v>
      </c>
      <c r="D613">
        <v>15</v>
      </c>
      <c r="E613" t="s">
        <v>1710</v>
      </c>
      <c r="F613" t="s">
        <v>1705</v>
      </c>
      <c r="G613" t="s">
        <v>1715</v>
      </c>
      <c r="H613">
        <v>2001367</v>
      </c>
      <c r="I613">
        <f t="shared" si="21"/>
        <v>3129.01</v>
      </c>
      <c r="J613" t="s">
        <v>1718</v>
      </c>
      <c r="K613">
        <v>1</v>
      </c>
      <c r="U613" s="1">
        <v>255</v>
      </c>
      <c r="V613" s="1" t="s">
        <v>1707</v>
      </c>
      <c r="W613">
        <v>5</v>
      </c>
      <c r="X613">
        <v>8</v>
      </c>
      <c r="Y613" t="s">
        <v>1392</v>
      </c>
      <c r="AB613" t="str">
        <f t="shared" si="22"/>
        <v>-</v>
      </c>
    </row>
    <row r="614" spans="1:28" x14ac:dyDescent="0.25">
      <c r="A614" t="s">
        <v>1702</v>
      </c>
      <c r="B614">
        <v>213</v>
      </c>
      <c r="C614" t="s">
        <v>1709</v>
      </c>
      <c r="D614">
        <v>15</v>
      </c>
      <c r="E614" t="s">
        <v>1710</v>
      </c>
      <c r="F614" t="s">
        <v>1705</v>
      </c>
      <c r="G614" t="s">
        <v>1707</v>
      </c>
      <c r="H614" t="s">
        <v>1392</v>
      </c>
      <c r="I614">
        <f t="shared" si="21"/>
        <v>0</v>
      </c>
      <c r="J614" t="s">
        <v>1718</v>
      </c>
      <c r="K614">
        <v>10</v>
      </c>
      <c r="U614" s="1"/>
      <c r="V614" s="1"/>
      <c r="W614">
        <v>10</v>
      </c>
      <c r="X614">
        <v>87</v>
      </c>
      <c r="Y614">
        <v>2001346</v>
      </c>
      <c r="AB614" t="str">
        <f t="shared" si="22"/>
        <v>2001346</v>
      </c>
    </row>
    <row r="615" spans="1:28" x14ac:dyDescent="0.25">
      <c r="A615" t="s">
        <v>1702</v>
      </c>
      <c r="B615">
        <v>213</v>
      </c>
      <c r="C615" t="s">
        <v>1709</v>
      </c>
      <c r="D615">
        <v>15</v>
      </c>
      <c r="E615" t="s">
        <v>1710</v>
      </c>
      <c r="F615" t="s">
        <v>1705</v>
      </c>
      <c r="G615" t="s">
        <v>1707</v>
      </c>
      <c r="H615">
        <v>2001349</v>
      </c>
      <c r="I615">
        <f t="shared" si="21"/>
        <v>0</v>
      </c>
      <c r="J615" t="s">
        <v>1718</v>
      </c>
      <c r="K615">
        <v>1</v>
      </c>
      <c r="U615" s="1"/>
      <c r="V615" s="1"/>
      <c r="X615">
        <v>1</v>
      </c>
      <c r="Y615">
        <v>2001366</v>
      </c>
      <c r="Z615">
        <v>2538.13</v>
      </c>
      <c r="AB615" t="str">
        <f t="shared" si="22"/>
        <v>20013662538.13</v>
      </c>
    </row>
    <row r="616" spans="1:28" x14ac:dyDescent="0.25">
      <c r="A616" t="s">
        <v>1702</v>
      </c>
      <c r="B616">
        <v>213</v>
      </c>
      <c r="C616" t="s">
        <v>1709</v>
      </c>
      <c r="D616">
        <v>15</v>
      </c>
      <c r="E616" t="s">
        <v>1710</v>
      </c>
      <c r="F616" t="s">
        <v>1705</v>
      </c>
      <c r="G616" t="s">
        <v>1707</v>
      </c>
      <c r="H616">
        <v>2001356</v>
      </c>
      <c r="I616">
        <f t="shared" si="21"/>
        <v>0</v>
      </c>
      <c r="J616" t="s">
        <v>1718</v>
      </c>
      <c r="K616">
        <v>2</v>
      </c>
      <c r="U616" s="1"/>
      <c r="V616" s="1"/>
      <c r="X616">
        <v>1</v>
      </c>
      <c r="Y616">
        <v>2001367</v>
      </c>
      <c r="Z616">
        <v>3129.01</v>
      </c>
      <c r="AB616" t="str">
        <f t="shared" si="22"/>
        <v>20013673129.01</v>
      </c>
    </row>
    <row r="617" spans="1:28" x14ac:dyDescent="0.25">
      <c r="A617" t="s">
        <v>1702</v>
      </c>
      <c r="B617">
        <v>213</v>
      </c>
      <c r="C617" t="s">
        <v>1709</v>
      </c>
      <c r="D617">
        <v>15</v>
      </c>
      <c r="E617" t="s">
        <v>1710</v>
      </c>
      <c r="F617" t="s">
        <v>1705</v>
      </c>
      <c r="G617" t="s">
        <v>1707</v>
      </c>
      <c r="H617">
        <v>2001364</v>
      </c>
      <c r="I617">
        <f t="shared" si="21"/>
        <v>0</v>
      </c>
      <c r="J617" t="s">
        <v>1718</v>
      </c>
      <c r="K617">
        <v>3</v>
      </c>
      <c r="U617" s="1"/>
      <c r="V617" s="1"/>
      <c r="X617">
        <v>2</v>
      </c>
      <c r="Y617">
        <v>2001487</v>
      </c>
      <c r="AB617" t="str">
        <f t="shared" si="22"/>
        <v>2001487</v>
      </c>
    </row>
    <row r="618" spans="1:28" x14ac:dyDescent="0.25">
      <c r="A618" t="s">
        <v>1702</v>
      </c>
      <c r="B618">
        <v>213</v>
      </c>
      <c r="C618" t="s">
        <v>1709</v>
      </c>
      <c r="D618">
        <v>15</v>
      </c>
      <c r="E618" t="s">
        <v>1710</v>
      </c>
      <c r="F618" t="s">
        <v>1705</v>
      </c>
      <c r="G618" t="s">
        <v>1707</v>
      </c>
      <c r="H618">
        <v>2001365</v>
      </c>
      <c r="I618">
        <f t="shared" si="21"/>
        <v>2435.58</v>
      </c>
      <c r="J618" t="s">
        <v>1718</v>
      </c>
      <c r="K618">
        <v>59</v>
      </c>
      <c r="U618" s="1"/>
      <c r="V618" s="1"/>
      <c r="X618">
        <v>13</v>
      </c>
      <c r="Y618" t="s">
        <v>1392</v>
      </c>
      <c r="AB618" t="str">
        <f t="shared" si="22"/>
        <v>-</v>
      </c>
    </row>
    <row r="619" spans="1:28" x14ac:dyDescent="0.25">
      <c r="A619" t="s">
        <v>1702</v>
      </c>
      <c r="B619">
        <v>213</v>
      </c>
      <c r="C619" t="s">
        <v>1709</v>
      </c>
      <c r="D619">
        <v>15</v>
      </c>
      <c r="E619" t="s">
        <v>1710</v>
      </c>
      <c r="F619" t="s">
        <v>1705</v>
      </c>
      <c r="G619" t="s">
        <v>1707</v>
      </c>
      <c r="H619">
        <v>2001366</v>
      </c>
      <c r="I619">
        <f t="shared" si="21"/>
        <v>2538.13</v>
      </c>
      <c r="J619" t="s">
        <v>1718</v>
      </c>
      <c r="K619">
        <v>924</v>
      </c>
      <c r="U619" s="1"/>
      <c r="V619" s="1"/>
      <c r="W619">
        <v>15</v>
      </c>
      <c r="X619">
        <v>1</v>
      </c>
      <c r="Y619">
        <v>2001349</v>
      </c>
      <c r="AB619" t="str">
        <f t="shared" si="22"/>
        <v>2001349</v>
      </c>
    </row>
    <row r="620" spans="1:28" x14ac:dyDescent="0.25">
      <c r="A620" t="s">
        <v>1702</v>
      </c>
      <c r="B620">
        <v>213</v>
      </c>
      <c r="C620" t="s">
        <v>1709</v>
      </c>
      <c r="D620">
        <v>15</v>
      </c>
      <c r="E620" t="s">
        <v>1710</v>
      </c>
      <c r="F620" t="s">
        <v>1705</v>
      </c>
      <c r="G620" t="s">
        <v>1707</v>
      </c>
      <c r="H620">
        <v>2001367</v>
      </c>
      <c r="I620">
        <f t="shared" si="21"/>
        <v>3129.01</v>
      </c>
      <c r="J620" t="s">
        <v>1718</v>
      </c>
      <c r="K620">
        <v>238</v>
      </c>
      <c r="U620" s="1"/>
      <c r="V620" s="1"/>
      <c r="X620">
        <v>2</v>
      </c>
      <c r="Y620">
        <v>2001350</v>
      </c>
      <c r="AB620" t="str">
        <f t="shared" si="22"/>
        <v>2001350</v>
      </c>
    </row>
    <row r="621" spans="1:28" x14ac:dyDescent="0.25">
      <c r="A621" t="s">
        <v>1702</v>
      </c>
      <c r="B621">
        <v>213</v>
      </c>
      <c r="C621" t="s">
        <v>1709</v>
      </c>
      <c r="D621">
        <v>15</v>
      </c>
      <c r="E621" t="s">
        <v>1710</v>
      </c>
      <c r="F621" t="s">
        <v>1705</v>
      </c>
      <c r="G621" t="s">
        <v>1707</v>
      </c>
      <c r="H621">
        <v>2001368</v>
      </c>
      <c r="I621">
        <f t="shared" si="21"/>
        <v>3501.14</v>
      </c>
      <c r="J621" t="s">
        <v>1718</v>
      </c>
      <c r="K621">
        <v>266</v>
      </c>
      <c r="U621" s="1"/>
      <c r="V621" s="1"/>
      <c r="X621">
        <v>2</v>
      </c>
      <c r="Y621">
        <v>2001366</v>
      </c>
      <c r="Z621">
        <v>2538.13</v>
      </c>
      <c r="AB621" t="str">
        <f t="shared" si="22"/>
        <v>20013662538.13</v>
      </c>
    </row>
    <row r="622" spans="1:28" x14ac:dyDescent="0.25">
      <c r="A622" t="s">
        <v>1702</v>
      </c>
      <c r="B622">
        <v>213</v>
      </c>
      <c r="C622" t="s">
        <v>1709</v>
      </c>
      <c r="D622">
        <v>15</v>
      </c>
      <c r="E622" t="s">
        <v>1710</v>
      </c>
      <c r="F622" t="s">
        <v>1705</v>
      </c>
      <c r="G622" t="s">
        <v>1707</v>
      </c>
      <c r="H622">
        <v>2001369</v>
      </c>
      <c r="I622">
        <f t="shared" si="21"/>
        <v>3847.75</v>
      </c>
      <c r="J622" t="s">
        <v>1718</v>
      </c>
      <c r="K622">
        <v>223</v>
      </c>
      <c r="U622" s="1"/>
      <c r="V622" s="1"/>
      <c r="X622">
        <v>122</v>
      </c>
      <c r="Y622">
        <v>2001486</v>
      </c>
      <c r="AB622" t="str">
        <f t="shared" si="22"/>
        <v>2001486</v>
      </c>
    </row>
    <row r="623" spans="1:28" x14ac:dyDescent="0.25">
      <c r="A623" t="s">
        <v>1702</v>
      </c>
      <c r="B623">
        <v>213</v>
      </c>
      <c r="C623" t="s">
        <v>1709</v>
      </c>
      <c r="D623">
        <v>15</v>
      </c>
      <c r="E623" t="s">
        <v>1710</v>
      </c>
      <c r="F623" t="s">
        <v>1705</v>
      </c>
      <c r="G623" t="s">
        <v>1707</v>
      </c>
      <c r="H623">
        <v>2001370</v>
      </c>
      <c r="I623">
        <f t="shared" si="21"/>
        <v>4665.41</v>
      </c>
      <c r="J623" t="s">
        <v>1718</v>
      </c>
      <c r="K623">
        <v>27</v>
      </c>
      <c r="U623" s="1"/>
      <c r="V623" s="1"/>
      <c r="X623">
        <v>1</v>
      </c>
      <c r="Y623">
        <v>2001487</v>
      </c>
      <c r="AB623" t="str">
        <f t="shared" si="22"/>
        <v>2001487</v>
      </c>
    </row>
    <row r="624" spans="1:28" x14ac:dyDescent="0.25">
      <c r="A624" t="s">
        <v>1702</v>
      </c>
      <c r="B624">
        <v>213</v>
      </c>
      <c r="C624" t="s">
        <v>1709</v>
      </c>
      <c r="D624">
        <v>15</v>
      </c>
      <c r="E624" t="s">
        <v>1710</v>
      </c>
      <c r="F624" t="s">
        <v>1705</v>
      </c>
      <c r="G624" t="s">
        <v>1707</v>
      </c>
      <c r="H624">
        <v>2001371</v>
      </c>
      <c r="I624">
        <f t="shared" si="21"/>
        <v>6665.64</v>
      </c>
      <c r="J624" t="s">
        <v>1718</v>
      </c>
      <c r="K624">
        <v>1</v>
      </c>
      <c r="U624" s="1"/>
      <c r="V624" s="1"/>
      <c r="X624">
        <v>15</v>
      </c>
      <c r="Y624" t="s">
        <v>1392</v>
      </c>
      <c r="AB624" t="str">
        <f t="shared" si="22"/>
        <v>-</v>
      </c>
    </row>
    <row r="625" spans="1:28" x14ac:dyDescent="0.25">
      <c r="A625" t="s">
        <v>1702</v>
      </c>
      <c r="B625">
        <v>213</v>
      </c>
      <c r="C625" t="s">
        <v>1709</v>
      </c>
      <c r="D625">
        <v>15</v>
      </c>
      <c r="E625" t="s">
        <v>1710</v>
      </c>
      <c r="F625" t="s">
        <v>1705</v>
      </c>
      <c r="G625" t="s">
        <v>1707</v>
      </c>
      <c r="H625">
        <v>2001379</v>
      </c>
      <c r="I625">
        <f t="shared" si="21"/>
        <v>8316.74</v>
      </c>
      <c r="J625" t="s">
        <v>1718</v>
      </c>
      <c r="K625">
        <v>1</v>
      </c>
      <c r="U625" s="1"/>
      <c r="V625" s="1"/>
      <c r="W625">
        <v>25</v>
      </c>
      <c r="X625">
        <v>1</v>
      </c>
      <c r="Y625">
        <v>2001350</v>
      </c>
      <c r="AB625" t="str">
        <f t="shared" si="22"/>
        <v>2001350</v>
      </c>
    </row>
    <row r="626" spans="1:28" x14ac:dyDescent="0.25">
      <c r="A626" t="s">
        <v>1702</v>
      </c>
      <c r="B626">
        <v>213</v>
      </c>
      <c r="C626" t="s">
        <v>1709</v>
      </c>
      <c r="D626">
        <v>15</v>
      </c>
      <c r="E626" t="s">
        <v>1710</v>
      </c>
      <c r="F626" t="s">
        <v>1705</v>
      </c>
      <c r="G626" t="s">
        <v>1707</v>
      </c>
      <c r="I626">
        <f t="shared" si="21"/>
        <v>0</v>
      </c>
      <c r="J626" t="s">
        <v>1718</v>
      </c>
      <c r="K626">
        <v>2</v>
      </c>
      <c r="U626" s="1"/>
      <c r="V626" s="1"/>
      <c r="X626">
        <v>2</v>
      </c>
      <c r="Y626">
        <v>2001367</v>
      </c>
      <c r="Z626">
        <v>3129.01</v>
      </c>
      <c r="AB626" t="str">
        <f t="shared" si="22"/>
        <v>20013673129.01</v>
      </c>
    </row>
    <row r="627" spans="1:28" x14ac:dyDescent="0.25">
      <c r="A627" t="s">
        <v>1702</v>
      </c>
      <c r="B627">
        <v>213</v>
      </c>
      <c r="C627" t="s">
        <v>1709</v>
      </c>
      <c r="D627">
        <v>15</v>
      </c>
      <c r="E627" t="s">
        <v>1710</v>
      </c>
      <c r="F627" t="s">
        <v>1705</v>
      </c>
      <c r="G627" t="s">
        <v>1722</v>
      </c>
      <c r="H627">
        <v>2001367</v>
      </c>
      <c r="I627">
        <f t="shared" si="21"/>
        <v>3129.01</v>
      </c>
      <c r="J627" t="s">
        <v>1718</v>
      </c>
      <c r="K627">
        <v>1</v>
      </c>
      <c r="U627" s="1"/>
      <c r="V627" s="1"/>
      <c r="X627">
        <v>1</v>
      </c>
      <c r="Y627">
        <v>2001486</v>
      </c>
      <c r="AB627" t="str">
        <f t="shared" si="22"/>
        <v>2001486</v>
      </c>
    </row>
    <row r="628" spans="1:28" x14ac:dyDescent="0.25">
      <c r="A628" t="s">
        <v>1702</v>
      </c>
      <c r="B628">
        <v>213</v>
      </c>
      <c r="C628" t="s">
        <v>1709</v>
      </c>
      <c r="D628">
        <v>15</v>
      </c>
      <c r="E628" t="s">
        <v>1710</v>
      </c>
      <c r="F628" t="s">
        <v>1705</v>
      </c>
      <c r="G628" t="s">
        <v>1721</v>
      </c>
      <c r="H628">
        <v>2001366</v>
      </c>
      <c r="I628">
        <f t="shared" si="21"/>
        <v>2538.13</v>
      </c>
      <c r="J628" t="s">
        <v>1718</v>
      </c>
      <c r="K628">
        <v>1</v>
      </c>
      <c r="U628" s="1"/>
      <c r="V628" s="1"/>
      <c r="X628">
        <v>207</v>
      </c>
      <c r="Y628">
        <v>2001487</v>
      </c>
      <c r="AB628" t="str">
        <f t="shared" si="22"/>
        <v>2001487</v>
      </c>
    </row>
    <row r="629" spans="1:28" x14ac:dyDescent="0.25">
      <c r="A629" t="s">
        <v>1702</v>
      </c>
      <c r="B629">
        <v>213</v>
      </c>
      <c r="C629" t="s">
        <v>1709</v>
      </c>
      <c r="D629">
        <v>15</v>
      </c>
      <c r="E629" t="s">
        <v>1728</v>
      </c>
      <c r="F629" t="s">
        <v>1705</v>
      </c>
      <c r="G629" t="s">
        <v>1707</v>
      </c>
      <c r="H629">
        <v>2001366</v>
      </c>
      <c r="I629">
        <f t="shared" si="21"/>
        <v>2538.13</v>
      </c>
      <c r="J629" t="s">
        <v>1718</v>
      </c>
      <c r="K629">
        <v>2</v>
      </c>
      <c r="U629" s="1"/>
      <c r="V629" s="1"/>
      <c r="X629">
        <v>14</v>
      </c>
      <c r="Y629" t="s">
        <v>1392</v>
      </c>
      <c r="AB629" t="str">
        <f t="shared" si="22"/>
        <v>-</v>
      </c>
    </row>
    <row r="630" spans="1:28" x14ac:dyDescent="0.25">
      <c r="A630" t="s">
        <v>1702</v>
      </c>
      <c r="B630">
        <v>213</v>
      </c>
      <c r="C630" t="s">
        <v>1709</v>
      </c>
      <c r="D630">
        <v>15</v>
      </c>
      <c r="E630" t="s">
        <v>1728</v>
      </c>
      <c r="F630" t="s">
        <v>1705</v>
      </c>
      <c r="G630" t="s">
        <v>1707</v>
      </c>
      <c r="H630">
        <v>2001369</v>
      </c>
      <c r="I630">
        <f t="shared" si="21"/>
        <v>3847.75</v>
      </c>
      <c r="J630" t="s">
        <v>1718</v>
      </c>
      <c r="K630">
        <v>1</v>
      </c>
      <c r="U630" s="1"/>
      <c r="V630" s="1"/>
      <c r="W630">
        <v>37</v>
      </c>
      <c r="X630">
        <v>127</v>
      </c>
      <c r="Y630">
        <v>2001349</v>
      </c>
      <c r="AB630" t="str">
        <f t="shared" si="22"/>
        <v>2001349</v>
      </c>
    </row>
    <row r="631" spans="1:28" x14ac:dyDescent="0.25">
      <c r="A631" t="s">
        <v>1702</v>
      </c>
      <c r="B631">
        <v>213</v>
      </c>
      <c r="C631" t="s">
        <v>1709</v>
      </c>
      <c r="D631">
        <v>15</v>
      </c>
      <c r="E631" t="s">
        <v>1704</v>
      </c>
      <c r="F631" t="s">
        <v>1705</v>
      </c>
      <c r="G631" t="s">
        <v>1707</v>
      </c>
      <c r="H631">
        <v>2001339</v>
      </c>
      <c r="I631">
        <f t="shared" si="21"/>
        <v>0</v>
      </c>
      <c r="J631" t="s">
        <v>1718</v>
      </c>
      <c r="K631">
        <v>1</v>
      </c>
      <c r="U631" s="1"/>
      <c r="V631" s="1"/>
      <c r="X631">
        <v>1</v>
      </c>
      <c r="Y631">
        <v>2001366</v>
      </c>
      <c r="Z631">
        <v>2538.13</v>
      </c>
      <c r="AB631" t="str">
        <f t="shared" si="22"/>
        <v>20013662538.13</v>
      </c>
    </row>
    <row r="632" spans="1:28" x14ac:dyDescent="0.25">
      <c r="A632" t="s">
        <v>1702</v>
      </c>
      <c r="B632">
        <v>213</v>
      </c>
      <c r="C632" t="s">
        <v>1709</v>
      </c>
      <c r="D632">
        <v>15</v>
      </c>
      <c r="E632" t="s">
        <v>1704</v>
      </c>
      <c r="F632" t="s">
        <v>1705</v>
      </c>
      <c r="G632" t="s">
        <v>1707</v>
      </c>
      <c r="H632">
        <v>2001340</v>
      </c>
      <c r="I632">
        <f t="shared" si="21"/>
        <v>0</v>
      </c>
      <c r="J632" t="s">
        <v>1718</v>
      </c>
      <c r="K632">
        <v>3</v>
      </c>
      <c r="U632" s="1"/>
      <c r="V632" s="1"/>
      <c r="X632">
        <v>2</v>
      </c>
      <c r="Y632">
        <v>2001486</v>
      </c>
      <c r="AB632" t="str">
        <f t="shared" si="22"/>
        <v>2001486</v>
      </c>
    </row>
    <row r="633" spans="1:28" x14ac:dyDescent="0.25">
      <c r="A633" t="s">
        <v>1702</v>
      </c>
      <c r="B633">
        <v>213</v>
      </c>
      <c r="C633" t="s">
        <v>1709</v>
      </c>
      <c r="D633">
        <v>15</v>
      </c>
      <c r="E633" t="s">
        <v>1704</v>
      </c>
      <c r="F633" t="s">
        <v>1705</v>
      </c>
      <c r="G633" t="s">
        <v>1707</v>
      </c>
      <c r="H633">
        <v>2001347</v>
      </c>
      <c r="I633">
        <f t="shared" si="21"/>
        <v>0</v>
      </c>
      <c r="J633" t="s">
        <v>1718</v>
      </c>
      <c r="K633">
        <v>1</v>
      </c>
      <c r="U633" s="1"/>
      <c r="V633" s="1"/>
      <c r="X633">
        <v>2</v>
      </c>
      <c r="Y633">
        <v>2001487</v>
      </c>
      <c r="AB633" t="str">
        <f t="shared" si="22"/>
        <v>2001487</v>
      </c>
    </row>
    <row r="634" spans="1:28" x14ac:dyDescent="0.25">
      <c r="A634" t="s">
        <v>1702</v>
      </c>
      <c r="B634">
        <v>213</v>
      </c>
      <c r="C634" t="s">
        <v>1709</v>
      </c>
      <c r="D634">
        <v>15</v>
      </c>
      <c r="E634" t="s">
        <v>1704</v>
      </c>
      <c r="F634" t="s">
        <v>1705</v>
      </c>
      <c r="G634" t="s">
        <v>1707</v>
      </c>
      <c r="H634">
        <v>2001348</v>
      </c>
      <c r="I634">
        <f t="shared" si="21"/>
        <v>0</v>
      </c>
      <c r="J634" t="s">
        <v>1718</v>
      </c>
      <c r="K634">
        <v>1</v>
      </c>
      <c r="U634" s="1"/>
      <c r="V634" s="1"/>
      <c r="X634">
        <v>10</v>
      </c>
      <c r="Y634" t="s">
        <v>1392</v>
      </c>
      <c r="AB634" t="str">
        <f t="shared" si="22"/>
        <v>-</v>
      </c>
    </row>
    <row r="635" spans="1:28" x14ac:dyDescent="0.25">
      <c r="A635" t="s">
        <v>1702</v>
      </c>
      <c r="B635">
        <v>213</v>
      </c>
      <c r="C635" t="s">
        <v>1709</v>
      </c>
      <c r="D635">
        <v>15</v>
      </c>
      <c r="E635" t="s">
        <v>1704</v>
      </c>
      <c r="F635" t="s">
        <v>1705</v>
      </c>
      <c r="G635" t="s">
        <v>1707</v>
      </c>
      <c r="H635">
        <v>2001365</v>
      </c>
      <c r="I635">
        <f t="shared" si="21"/>
        <v>2435.58</v>
      </c>
      <c r="J635" t="s">
        <v>1718</v>
      </c>
      <c r="K635">
        <v>1</v>
      </c>
      <c r="U635" s="1"/>
      <c r="V635" s="1"/>
      <c r="W635">
        <v>37.5</v>
      </c>
      <c r="X635">
        <v>8</v>
      </c>
      <c r="Y635">
        <v>2001349</v>
      </c>
      <c r="AB635" t="str">
        <f t="shared" si="22"/>
        <v>2001349</v>
      </c>
    </row>
    <row r="636" spans="1:28" x14ac:dyDescent="0.25">
      <c r="A636" t="s">
        <v>1702</v>
      </c>
      <c r="B636">
        <v>213</v>
      </c>
      <c r="C636" t="s">
        <v>1709</v>
      </c>
      <c r="D636">
        <v>15</v>
      </c>
      <c r="E636" t="s">
        <v>1704</v>
      </c>
      <c r="F636" t="s">
        <v>1705</v>
      </c>
      <c r="G636" t="s">
        <v>1707</v>
      </c>
      <c r="H636">
        <v>2001366</v>
      </c>
      <c r="I636">
        <f t="shared" si="21"/>
        <v>2538.13</v>
      </c>
      <c r="J636" t="s">
        <v>1718</v>
      </c>
      <c r="K636">
        <v>134</v>
      </c>
      <c r="U636" s="1"/>
      <c r="V636" s="1"/>
      <c r="W636">
        <v>50</v>
      </c>
      <c r="X636">
        <v>45</v>
      </c>
      <c r="Y636">
        <v>2001350</v>
      </c>
      <c r="AB636" t="str">
        <f t="shared" si="22"/>
        <v>2001350</v>
      </c>
    </row>
    <row r="637" spans="1:28" x14ac:dyDescent="0.25">
      <c r="A637" t="s">
        <v>1702</v>
      </c>
      <c r="B637">
        <v>213</v>
      </c>
      <c r="C637" t="s">
        <v>1709</v>
      </c>
      <c r="D637">
        <v>15</v>
      </c>
      <c r="E637" t="s">
        <v>1704</v>
      </c>
      <c r="F637" t="s">
        <v>1705</v>
      </c>
      <c r="G637" t="s">
        <v>1707</v>
      </c>
      <c r="H637">
        <v>2001367</v>
      </c>
      <c r="I637">
        <f t="shared" si="21"/>
        <v>3129.01</v>
      </c>
      <c r="J637" t="s">
        <v>1718</v>
      </c>
      <c r="K637">
        <v>36</v>
      </c>
      <c r="U637" s="1"/>
      <c r="V637" s="1"/>
      <c r="X637">
        <v>1</v>
      </c>
      <c r="Y637">
        <v>2001370</v>
      </c>
      <c r="Z637">
        <v>4665.41</v>
      </c>
      <c r="AB637" t="str">
        <f t="shared" si="22"/>
        <v>20013704665.41</v>
      </c>
    </row>
    <row r="638" spans="1:28" x14ac:dyDescent="0.25">
      <c r="A638" t="s">
        <v>1702</v>
      </c>
      <c r="B638">
        <v>213</v>
      </c>
      <c r="C638" t="s">
        <v>1709</v>
      </c>
      <c r="D638">
        <v>15</v>
      </c>
      <c r="E638" t="s">
        <v>1704</v>
      </c>
      <c r="F638" t="s">
        <v>1705</v>
      </c>
      <c r="G638" t="s">
        <v>1707</v>
      </c>
      <c r="H638">
        <v>2001368</v>
      </c>
      <c r="I638">
        <f t="shared" si="21"/>
        <v>3501.14</v>
      </c>
      <c r="J638" t="s">
        <v>1718</v>
      </c>
      <c r="K638">
        <v>21</v>
      </c>
      <c r="U638" s="1"/>
      <c r="V638" s="1"/>
      <c r="X638">
        <v>1</v>
      </c>
      <c r="Y638">
        <v>2001486</v>
      </c>
      <c r="AB638" t="str">
        <f t="shared" si="22"/>
        <v>2001486</v>
      </c>
    </row>
    <row r="639" spans="1:28" x14ac:dyDescent="0.25">
      <c r="A639" t="s">
        <v>1702</v>
      </c>
      <c r="B639">
        <v>213</v>
      </c>
      <c r="C639" t="s">
        <v>1709</v>
      </c>
      <c r="D639">
        <v>15</v>
      </c>
      <c r="E639" t="s">
        <v>1704</v>
      </c>
      <c r="F639" t="s">
        <v>1705</v>
      </c>
      <c r="G639" t="s">
        <v>1707</v>
      </c>
      <c r="H639">
        <v>2001369</v>
      </c>
      <c r="I639">
        <f t="shared" si="21"/>
        <v>3847.75</v>
      </c>
      <c r="J639" t="s">
        <v>1718</v>
      </c>
      <c r="K639">
        <v>13</v>
      </c>
      <c r="U639" s="1"/>
      <c r="V639" s="1"/>
      <c r="X639">
        <v>1</v>
      </c>
      <c r="Y639">
        <v>2001487</v>
      </c>
      <c r="AB639" t="str">
        <f t="shared" si="22"/>
        <v>2001487</v>
      </c>
    </row>
    <row r="640" spans="1:28" x14ac:dyDescent="0.25">
      <c r="A640" t="s">
        <v>1702</v>
      </c>
      <c r="B640">
        <v>213</v>
      </c>
      <c r="C640" t="s">
        <v>1709</v>
      </c>
      <c r="D640">
        <v>15</v>
      </c>
      <c r="E640" t="s">
        <v>1704</v>
      </c>
      <c r="F640" t="s">
        <v>1705</v>
      </c>
      <c r="G640" t="s">
        <v>1707</v>
      </c>
      <c r="H640">
        <v>2001370</v>
      </c>
      <c r="I640">
        <f t="shared" si="21"/>
        <v>4665.41</v>
      </c>
      <c r="J640" t="s">
        <v>1718</v>
      </c>
      <c r="K640">
        <v>2</v>
      </c>
      <c r="U640" s="181"/>
      <c r="V640" s="1"/>
      <c r="X640">
        <v>3</v>
      </c>
      <c r="Y640" t="s">
        <v>1392</v>
      </c>
      <c r="AB640" t="str">
        <f t="shared" si="22"/>
        <v>-</v>
      </c>
    </row>
    <row r="641" spans="1:28" x14ac:dyDescent="0.25">
      <c r="A641" t="s">
        <v>1702</v>
      </c>
      <c r="B641">
        <v>213</v>
      </c>
      <c r="C641" t="s">
        <v>1709</v>
      </c>
      <c r="D641">
        <v>15</v>
      </c>
      <c r="E641" t="s">
        <v>1708</v>
      </c>
      <c r="F641" t="s">
        <v>1705</v>
      </c>
      <c r="G641" t="s">
        <v>1715</v>
      </c>
      <c r="H641">
        <v>2001366</v>
      </c>
      <c r="I641">
        <f t="shared" si="21"/>
        <v>2538.13</v>
      </c>
      <c r="J641" t="s">
        <v>1718</v>
      </c>
      <c r="K641">
        <v>7</v>
      </c>
      <c r="U641" s="181"/>
      <c r="V641" s="1"/>
      <c r="AB641" t="str">
        <f t="shared" si="22"/>
        <v/>
      </c>
    </row>
    <row r="642" spans="1:28" x14ac:dyDescent="0.25">
      <c r="A642" t="s">
        <v>1702</v>
      </c>
      <c r="B642">
        <v>213</v>
      </c>
      <c r="C642" t="s">
        <v>1709</v>
      </c>
      <c r="D642">
        <v>15</v>
      </c>
      <c r="E642" t="s">
        <v>1708</v>
      </c>
      <c r="F642" t="s">
        <v>1705</v>
      </c>
      <c r="G642" t="s">
        <v>1707</v>
      </c>
      <c r="H642" t="s">
        <v>1392</v>
      </c>
      <c r="I642">
        <f t="shared" si="21"/>
        <v>0</v>
      </c>
      <c r="J642" t="s">
        <v>1718</v>
      </c>
      <c r="K642">
        <v>3</v>
      </c>
      <c r="U642" s="181">
        <v>257</v>
      </c>
      <c r="V642" s="1" t="s">
        <v>1707</v>
      </c>
      <c r="W642">
        <v>1000</v>
      </c>
      <c r="X642">
        <v>4</v>
      </c>
      <c r="Y642" t="s">
        <v>1392</v>
      </c>
      <c r="AB642" t="str">
        <f t="shared" si="22"/>
        <v>-</v>
      </c>
    </row>
    <row r="643" spans="1:28" x14ac:dyDescent="0.25">
      <c r="A643" t="s">
        <v>1702</v>
      </c>
      <c r="B643">
        <v>213</v>
      </c>
      <c r="C643" t="s">
        <v>1709</v>
      </c>
      <c r="D643">
        <v>15</v>
      </c>
      <c r="E643" t="s">
        <v>1708</v>
      </c>
      <c r="F643" t="s">
        <v>1705</v>
      </c>
      <c r="G643" t="s">
        <v>1707</v>
      </c>
      <c r="H643">
        <v>2001364</v>
      </c>
      <c r="I643">
        <f t="shared" ref="I643:I706" si="23">+_xlfn.XLOOKUP(H643,AG:AG,AH:AH,0)</f>
        <v>0</v>
      </c>
      <c r="J643" t="s">
        <v>1718</v>
      </c>
      <c r="K643">
        <v>2</v>
      </c>
      <c r="U643" s="1"/>
      <c r="V643" s="1"/>
      <c r="AB643" t="str">
        <f t="shared" ref="AB643:AB706" si="24">+Y643&amp;Z643</f>
        <v/>
      </c>
    </row>
    <row r="644" spans="1:28" x14ac:dyDescent="0.25">
      <c r="A644" t="s">
        <v>1702</v>
      </c>
      <c r="B644">
        <v>213</v>
      </c>
      <c r="C644" t="s">
        <v>1709</v>
      </c>
      <c r="D644">
        <v>15</v>
      </c>
      <c r="E644" t="s">
        <v>1708</v>
      </c>
      <c r="F644" t="s">
        <v>1705</v>
      </c>
      <c r="G644" t="s">
        <v>1707</v>
      </c>
      <c r="H644">
        <v>2001365</v>
      </c>
      <c r="I644">
        <f t="shared" si="23"/>
        <v>2435.58</v>
      </c>
      <c r="J644" t="s">
        <v>1718</v>
      </c>
      <c r="K644">
        <v>36</v>
      </c>
      <c r="U644" s="1">
        <v>262</v>
      </c>
      <c r="V644" s="1" t="s">
        <v>1707</v>
      </c>
      <c r="W644">
        <v>25</v>
      </c>
      <c r="X644">
        <v>8</v>
      </c>
      <c r="Y644" t="s">
        <v>1392</v>
      </c>
      <c r="AB644" t="str">
        <f t="shared" si="24"/>
        <v>-</v>
      </c>
    </row>
    <row r="645" spans="1:28" x14ac:dyDescent="0.25">
      <c r="A645" t="s">
        <v>1702</v>
      </c>
      <c r="B645">
        <v>213</v>
      </c>
      <c r="C645" t="s">
        <v>1709</v>
      </c>
      <c r="D645">
        <v>15</v>
      </c>
      <c r="E645" t="s">
        <v>1708</v>
      </c>
      <c r="F645" t="s">
        <v>1705</v>
      </c>
      <c r="G645" t="s">
        <v>1707</v>
      </c>
      <c r="H645">
        <v>2001366</v>
      </c>
      <c r="I645">
        <f t="shared" si="23"/>
        <v>2538.13</v>
      </c>
      <c r="J645" t="s">
        <v>1718</v>
      </c>
      <c r="K645">
        <v>566</v>
      </c>
      <c r="U645" s="1"/>
      <c r="V645" s="1"/>
      <c r="W645">
        <v>37</v>
      </c>
      <c r="X645">
        <v>11</v>
      </c>
      <c r="Y645" t="s">
        <v>1392</v>
      </c>
      <c r="AB645" t="str">
        <f t="shared" si="24"/>
        <v>-</v>
      </c>
    </row>
    <row r="646" spans="1:28" x14ac:dyDescent="0.25">
      <c r="A646" t="s">
        <v>1702</v>
      </c>
      <c r="B646">
        <v>213</v>
      </c>
      <c r="C646" t="s">
        <v>1709</v>
      </c>
      <c r="D646">
        <v>15</v>
      </c>
      <c r="E646" t="s">
        <v>1708</v>
      </c>
      <c r="F646" t="s">
        <v>1705</v>
      </c>
      <c r="G646" t="s">
        <v>1707</v>
      </c>
      <c r="H646">
        <v>2001367</v>
      </c>
      <c r="I646">
        <f t="shared" si="23"/>
        <v>3129.01</v>
      </c>
      <c r="J646" t="s">
        <v>1718</v>
      </c>
      <c r="K646">
        <v>203</v>
      </c>
      <c r="U646" s="1"/>
      <c r="V646" s="1"/>
      <c r="W646">
        <v>50</v>
      </c>
      <c r="X646">
        <v>2</v>
      </c>
      <c r="Y646" t="s">
        <v>1392</v>
      </c>
      <c r="AB646" t="str">
        <f t="shared" si="24"/>
        <v>-</v>
      </c>
    </row>
    <row r="647" spans="1:28" x14ac:dyDescent="0.25">
      <c r="A647" t="s">
        <v>1702</v>
      </c>
      <c r="B647">
        <v>213</v>
      </c>
      <c r="C647" t="s">
        <v>1709</v>
      </c>
      <c r="D647">
        <v>15</v>
      </c>
      <c r="E647" t="s">
        <v>1708</v>
      </c>
      <c r="F647" t="s">
        <v>1705</v>
      </c>
      <c r="G647" t="s">
        <v>1707</v>
      </c>
      <c r="H647">
        <v>2001368</v>
      </c>
      <c r="I647">
        <f t="shared" si="23"/>
        <v>3501.14</v>
      </c>
      <c r="J647" t="s">
        <v>1718</v>
      </c>
      <c r="K647">
        <v>143</v>
      </c>
      <c r="U647" s="181"/>
      <c r="V647" s="1"/>
      <c r="W647">
        <v>167</v>
      </c>
      <c r="X647">
        <v>3</v>
      </c>
      <c r="Y647" t="s">
        <v>1392</v>
      </c>
      <c r="AB647" t="str">
        <f t="shared" si="24"/>
        <v>-</v>
      </c>
    </row>
    <row r="648" spans="1:28" x14ac:dyDescent="0.25">
      <c r="A648" t="s">
        <v>1702</v>
      </c>
      <c r="B648">
        <v>213</v>
      </c>
      <c r="C648" t="s">
        <v>1709</v>
      </c>
      <c r="D648">
        <v>15</v>
      </c>
      <c r="E648" t="s">
        <v>1708</v>
      </c>
      <c r="F648" t="s">
        <v>1705</v>
      </c>
      <c r="G648" t="s">
        <v>1707</v>
      </c>
      <c r="H648">
        <v>2001369</v>
      </c>
      <c r="I648">
        <f t="shared" si="23"/>
        <v>3847.75</v>
      </c>
      <c r="J648" t="s">
        <v>1718</v>
      </c>
      <c r="K648">
        <v>39</v>
      </c>
      <c r="U648" s="181"/>
      <c r="V648" s="1"/>
      <c r="AB648" t="str">
        <f t="shared" si="24"/>
        <v/>
      </c>
    </row>
    <row r="649" spans="1:28" x14ac:dyDescent="0.25">
      <c r="A649" t="s">
        <v>1702</v>
      </c>
      <c r="B649">
        <v>213</v>
      </c>
      <c r="C649" t="s">
        <v>1709</v>
      </c>
      <c r="D649">
        <v>15</v>
      </c>
      <c r="E649" t="s">
        <v>1708</v>
      </c>
      <c r="F649" t="s">
        <v>1705</v>
      </c>
      <c r="G649" t="s">
        <v>1707</v>
      </c>
      <c r="H649">
        <v>2001370</v>
      </c>
      <c r="I649">
        <f t="shared" si="23"/>
        <v>4665.41</v>
      </c>
      <c r="J649" t="s">
        <v>1718</v>
      </c>
      <c r="K649">
        <v>1</v>
      </c>
      <c r="U649" s="181">
        <v>263</v>
      </c>
      <c r="V649" s="1" t="s">
        <v>1707</v>
      </c>
      <c r="W649">
        <v>25</v>
      </c>
      <c r="X649">
        <v>1</v>
      </c>
      <c r="Y649" t="s">
        <v>1392</v>
      </c>
      <c r="AB649" t="str">
        <f t="shared" si="24"/>
        <v>-</v>
      </c>
    </row>
    <row r="650" spans="1:28" x14ac:dyDescent="0.25">
      <c r="A650" t="s">
        <v>1702</v>
      </c>
      <c r="B650">
        <v>213</v>
      </c>
      <c r="C650" t="s">
        <v>1709</v>
      </c>
      <c r="D650">
        <v>15</v>
      </c>
      <c r="E650" t="s">
        <v>1711</v>
      </c>
      <c r="F650" t="s">
        <v>1705</v>
      </c>
      <c r="G650" t="s">
        <v>1715</v>
      </c>
      <c r="H650">
        <v>2001366</v>
      </c>
      <c r="I650">
        <f t="shared" si="23"/>
        <v>2538.13</v>
      </c>
      <c r="J650" t="s">
        <v>1718</v>
      </c>
      <c r="K650">
        <v>21</v>
      </c>
      <c r="U650" s="181"/>
      <c r="V650" s="1"/>
      <c r="AB650" t="str">
        <f t="shared" si="24"/>
        <v/>
      </c>
    </row>
    <row r="651" spans="1:28" x14ac:dyDescent="0.25">
      <c r="A651" t="s">
        <v>1702</v>
      </c>
      <c r="B651">
        <v>213</v>
      </c>
      <c r="C651" t="s">
        <v>1709</v>
      </c>
      <c r="D651">
        <v>15</v>
      </c>
      <c r="E651" t="s">
        <v>1711</v>
      </c>
      <c r="F651" t="s">
        <v>1705</v>
      </c>
      <c r="G651" t="s">
        <v>1707</v>
      </c>
      <c r="H651" t="s">
        <v>1392</v>
      </c>
      <c r="I651">
        <f t="shared" si="23"/>
        <v>0</v>
      </c>
      <c r="J651" t="s">
        <v>1718</v>
      </c>
      <c r="K651">
        <v>1</v>
      </c>
      <c r="U651" s="181">
        <v>267</v>
      </c>
      <c r="V651" s="1" t="s">
        <v>1707</v>
      </c>
      <c r="W651">
        <v>25</v>
      </c>
      <c r="X651">
        <v>1</v>
      </c>
      <c r="Y651" t="s">
        <v>1392</v>
      </c>
      <c r="AB651" t="str">
        <f t="shared" si="24"/>
        <v>-</v>
      </c>
    </row>
    <row r="652" spans="1:28" x14ac:dyDescent="0.25">
      <c r="A652" t="s">
        <v>1702</v>
      </c>
      <c r="B652">
        <v>213</v>
      </c>
      <c r="C652" t="s">
        <v>1709</v>
      </c>
      <c r="D652">
        <v>15</v>
      </c>
      <c r="E652" t="s">
        <v>1711</v>
      </c>
      <c r="F652" t="s">
        <v>1705</v>
      </c>
      <c r="G652" t="s">
        <v>1707</v>
      </c>
      <c r="H652">
        <v>2001347</v>
      </c>
      <c r="I652">
        <f t="shared" si="23"/>
        <v>0</v>
      </c>
      <c r="J652" t="s">
        <v>1718</v>
      </c>
      <c r="K652">
        <v>1</v>
      </c>
      <c r="U652">
        <v>0</v>
      </c>
      <c r="V652" t="s">
        <v>1392</v>
      </c>
      <c r="W652">
        <v>0</v>
      </c>
      <c r="X652">
        <v>4</v>
      </c>
      <c r="Y652" t="s">
        <v>1392</v>
      </c>
      <c r="AB652" t="str">
        <f t="shared" si="24"/>
        <v>-</v>
      </c>
    </row>
    <row r="653" spans="1:28" x14ac:dyDescent="0.25">
      <c r="A653" t="s">
        <v>1702</v>
      </c>
      <c r="B653">
        <v>213</v>
      </c>
      <c r="C653" t="s">
        <v>1709</v>
      </c>
      <c r="D653">
        <v>15</v>
      </c>
      <c r="E653" t="s">
        <v>1711</v>
      </c>
      <c r="F653" t="s">
        <v>1705</v>
      </c>
      <c r="G653" t="s">
        <v>1707</v>
      </c>
      <c r="H653">
        <v>2001366</v>
      </c>
      <c r="I653">
        <f t="shared" si="23"/>
        <v>2538.13</v>
      </c>
      <c r="J653" t="s">
        <v>1718</v>
      </c>
      <c r="K653">
        <v>432</v>
      </c>
      <c r="V653" t="s">
        <v>1715</v>
      </c>
      <c r="W653">
        <v>0</v>
      </c>
      <c r="X653">
        <v>1</v>
      </c>
      <c r="Y653" t="s">
        <v>1392</v>
      </c>
      <c r="AB653" t="str">
        <f t="shared" si="24"/>
        <v>-</v>
      </c>
    </row>
    <row r="654" spans="1:28" x14ac:dyDescent="0.25">
      <c r="A654" t="s">
        <v>1702</v>
      </c>
      <c r="B654">
        <v>213</v>
      </c>
      <c r="C654" t="s">
        <v>1709</v>
      </c>
      <c r="D654">
        <v>15</v>
      </c>
      <c r="E654" t="s">
        <v>1711</v>
      </c>
      <c r="F654" t="s">
        <v>1705</v>
      </c>
      <c r="G654" t="s">
        <v>1707</v>
      </c>
      <c r="H654">
        <v>2001367</v>
      </c>
      <c r="I654">
        <f t="shared" si="23"/>
        <v>3129.01</v>
      </c>
      <c r="J654" t="s">
        <v>1718</v>
      </c>
      <c r="K654">
        <v>5</v>
      </c>
      <c r="V654" t="s">
        <v>1707</v>
      </c>
      <c r="W654">
        <v>0</v>
      </c>
      <c r="X654">
        <v>4</v>
      </c>
      <c r="Y654" t="s">
        <v>1392</v>
      </c>
      <c r="AB654" t="str">
        <f t="shared" si="24"/>
        <v>-</v>
      </c>
    </row>
    <row r="655" spans="1:28" x14ac:dyDescent="0.25">
      <c r="A655" t="s">
        <v>1702</v>
      </c>
      <c r="B655">
        <v>213</v>
      </c>
      <c r="C655" t="s">
        <v>1709</v>
      </c>
      <c r="D655">
        <v>15</v>
      </c>
      <c r="E655" t="s">
        <v>1711</v>
      </c>
      <c r="F655" t="s">
        <v>1705</v>
      </c>
      <c r="G655" t="s">
        <v>1707</v>
      </c>
      <c r="H655">
        <v>2001368</v>
      </c>
      <c r="I655">
        <f t="shared" si="23"/>
        <v>3501.14</v>
      </c>
      <c r="J655" t="s">
        <v>1718</v>
      </c>
      <c r="K655">
        <v>7</v>
      </c>
      <c r="AB655" t="str">
        <f t="shared" si="24"/>
        <v/>
      </c>
    </row>
    <row r="656" spans="1:28" x14ac:dyDescent="0.25">
      <c r="A656" t="s">
        <v>1702</v>
      </c>
      <c r="B656">
        <v>213</v>
      </c>
      <c r="C656" t="s">
        <v>1709</v>
      </c>
      <c r="D656">
        <v>15</v>
      </c>
      <c r="E656" t="s">
        <v>1711</v>
      </c>
      <c r="F656" t="s">
        <v>1705</v>
      </c>
      <c r="G656" t="s">
        <v>1707</v>
      </c>
      <c r="H656">
        <v>2001369</v>
      </c>
      <c r="I656">
        <f t="shared" si="23"/>
        <v>3847.75</v>
      </c>
      <c r="J656" t="s">
        <v>1718</v>
      </c>
      <c r="K656">
        <v>3</v>
      </c>
      <c r="U656">
        <v>202</v>
      </c>
      <c r="V656" t="s">
        <v>1707</v>
      </c>
      <c r="W656">
        <v>37</v>
      </c>
      <c r="X656">
        <v>1</v>
      </c>
      <c r="Y656" t="s">
        <v>1392</v>
      </c>
      <c r="AB656" t="str">
        <f t="shared" si="24"/>
        <v>-</v>
      </c>
    </row>
    <row r="657" spans="1:28" x14ac:dyDescent="0.25">
      <c r="A657" t="s">
        <v>1702</v>
      </c>
      <c r="B657">
        <v>213</v>
      </c>
      <c r="C657" t="s">
        <v>1709</v>
      </c>
      <c r="D657">
        <v>25</v>
      </c>
      <c r="E657" t="s">
        <v>1720</v>
      </c>
      <c r="F657" t="s">
        <v>1705</v>
      </c>
      <c r="G657" t="s">
        <v>1707</v>
      </c>
      <c r="H657">
        <v>2001367</v>
      </c>
      <c r="I657">
        <f t="shared" si="23"/>
        <v>3129.01</v>
      </c>
      <c r="J657" t="s">
        <v>1718</v>
      </c>
      <c r="K657">
        <v>16</v>
      </c>
      <c r="AB657" t="str">
        <f t="shared" si="24"/>
        <v/>
      </c>
    </row>
    <row r="658" spans="1:28" x14ac:dyDescent="0.25">
      <c r="A658" t="s">
        <v>1702</v>
      </c>
      <c r="B658">
        <v>213</v>
      </c>
      <c r="C658" t="s">
        <v>1709</v>
      </c>
      <c r="D658">
        <v>25</v>
      </c>
      <c r="E658" t="s">
        <v>1720</v>
      </c>
      <c r="F658" t="s">
        <v>1705</v>
      </c>
      <c r="G658" t="s">
        <v>1707</v>
      </c>
      <c r="H658">
        <v>2001368</v>
      </c>
      <c r="I658">
        <f t="shared" si="23"/>
        <v>3501.14</v>
      </c>
      <c r="J658" t="s">
        <v>1718</v>
      </c>
      <c r="K658">
        <v>4</v>
      </c>
      <c r="U658">
        <v>210</v>
      </c>
      <c r="V658" t="s">
        <v>1707</v>
      </c>
      <c r="W658">
        <v>25</v>
      </c>
      <c r="X658">
        <v>1</v>
      </c>
      <c r="Y658" t="s">
        <v>1392</v>
      </c>
      <c r="AB658" t="str">
        <f t="shared" si="24"/>
        <v>-</v>
      </c>
    </row>
    <row r="659" spans="1:28" x14ac:dyDescent="0.25">
      <c r="A659" t="s">
        <v>1702</v>
      </c>
      <c r="B659">
        <v>213</v>
      </c>
      <c r="C659" t="s">
        <v>1709</v>
      </c>
      <c r="D659">
        <v>25</v>
      </c>
      <c r="E659" t="s">
        <v>1720</v>
      </c>
      <c r="F659" t="s">
        <v>1705</v>
      </c>
      <c r="G659" t="s">
        <v>1707</v>
      </c>
      <c r="H659">
        <v>2001370</v>
      </c>
      <c r="I659">
        <f t="shared" si="23"/>
        <v>4665.41</v>
      </c>
      <c r="J659" t="s">
        <v>1718</v>
      </c>
      <c r="K659">
        <v>2</v>
      </c>
      <c r="W659">
        <v>75</v>
      </c>
      <c r="X659">
        <v>1</v>
      </c>
      <c r="Y659" t="s">
        <v>1392</v>
      </c>
      <c r="AB659" t="str">
        <f t="shared" si="24"/>
        <v>-</v>
      </c>
    </row>
    <row r="660" spans="1:28" x14ac:dyDescent="0.25">
      <c r="A660" t="s">
        <v>1702</v>
      </c>
      <c r="B660">
        <v>213</v>
      </c>
      <c r="C660" t="s">
        <v>1709</v>
      </c>
      <c r="D660">
        <v>25</v>
      </c>
      <c r="E660" t="s">
        <v>1719</v>
      </c>
      <c r="F660" t="s">
        <v>1705</v>
      </c>
      <c r="G660" t="s">
        <v>1707</v>
      </c>
      <c r="H660">
        <v>2001367</v>
      </c>
      <c r="I660">
        <f t="shared" si="23"/>
        <v>3129.01</v>
      </c>
      <c r="J660" t="s">
        <v>1718</v>
      </c>
      <c r="K660">
        <v>6</v>
      </c>
      <c r="AB660" t="str">
        <f t="shared" si="24"/>
        <v/>
      </c>
    </row>
    <row r="661" spans="1:28" x14ac:dyDescent="0.25">
      <c r="A661" t="s">
        <v>1702</v>
      </c>
      <c r="B661">
        <v>213</v>
      </c>
      <c r="C661" t="s">
        <v>1709</v>
      </c>
      <c r="D661">
        <v>25</v>
      </c>
      <c r="E661" t="s">
        <v>1719</v>
      </c>
      <c r="F661" t="s">
        <v>1705</v>
      </c>
      <c r="G661" t="s">
        <v>1707</v>
      </c>
      <c r="H661">
        <v>2001368</v>
      </c>
      <c r="I661">
        <f t="shared" si="23"/>
        <v>3501.14</v>
      </c>
      <c r="J661" t="s">
        <v>1718</v>
      </c>
      <c r="K661">
        <v>6</v>
      </c>
      <c r="U661">
        <v>212</v>
      </c>
      <c r="V661" t="s">
        <v>1707</v>
      </c>
      <c r="W661">
        <v>37</v>
      </c>
      <c r="X661">
        <v>1</v>
      </c>
      <c r="Y661" t="s">
        <v>1392</v>
      </c>
      <c r="AB661" t="str">
        <f t="shared" si="24"/>
        <v>-</v>
      </c>
    </row>
    <row r="662" spans="1:28" x14ac:dyDescent="0.25">
      <c r="A662" t="s">
        <v>1702</v>
      </c>
      <c r="B662">
        <v>213</v>
      </c>
      <c r="C662" t="s">
        <v>1709</v>
      </c>
      <c r="D662">
        <v>25</v>
      </c>
      <c r="E662" t="s">
        <v>1719</v>
      </c>
      <c r="F662" t="s">
        <v>1705</v>
      </c>
      <c r="G662" t="s">
        <v>1707</v>
      </c>
      <c r="H662">
        <v>2001369</v>
      </c>
      <c r="I662">
        <f t="shared" si="23"/>
        <v>3847.75</v>
      </c>
      <c r="J662" t="s">
        <v>1718</v>
      </c>
      <c r="K662">
        <v>2</v>
      </c>
      <c r="W662">
        <v>50</v>
      </c>
      <c r="X662">
        <v>2</v>
      </c>
      <c r="Y662" t="s">
        <v>1392</v>
      </c>
      <c r="AB662" t="str">
        <f t="shared" si="24"/>
        <v>-</v>
      </c>
    </row>
    <row r="663" spans="1:28" x14ac:dyDescent="0.25">
      <c r="A663" t="s">
        <v>1702</v>
      </c>
      <c r="B663">
        <v>213</v>
      </c>
      <c r="C663" t="s">
        <v>1709</v>
      </c>
      <c r="D663">
        <v>25</v>
      </c>
      <c r="E663" t="s">
        <v>1710</v>
      </c>
      <c r="F663" t="s">
        <v>1705</v>
      </c>
      <c r="G663" t="s">
        <v>1715</v>
      </c>
      <c r="H663">
        <v>2001366</v>
      </c>
      <c r="I663">
        <f t="shared" si="23"/>
        <v>2538.13</v>
      </c>
      <c r="J663" t="s">
        <v>1718</v>
      </c>
      <c r="K663">
        <v>1</v>
      </c>
      <c r="W663">
        <v>75</v>
      </c>
      <c r="X663">
        <v>2</v>
      </c>
      <c r="Y663" t="s">
        <v>1392</v>
      </c>
      <c r="AB663" t="str">
        <f t="shared" si="24"/>
        <v>-</v>
      </c>
    </row>
    <row r="664" spans="1:28" x14ac:dyDescent="0.25">
      <c r="A664" t="s">
        <v>1702</v>
      </c>
      <c r="B664">
        <v>213</v>
      </c>
      <c r="C664" t="s">
        <v>1709</v>
      </c>
      <c r="D664">
        <v>25</v>
      </c>
      <c r="E664" t="s">
        <v>1710</v>
      </c>
      <c r="F664" t="s">
        <v>1705</v>
      </c>
      <c r="G664" t="s">
        <v>1715</v>
      </c>
      <c r="H664">
        <v>2001367</v>
      </c>
      <c r="I664">
        <f t="shared" si="23"/>
        <v>3129.01</v>
      </c>
      <c r="J664" t="s">
        <v>1718</v>
      </c>
      <c r="K664">
        <v>1</v>
      </c>
      <c r="AB664" t="str">
        <f t="shared" si="24"/>
        <v/>
      </c>
    </row>
    <row r="665" spans="1:28" x14ac:dyDescent="0.25">
      <c r="A665" t="s">
        <v>1702</v>
      </c>
      <c r="B665">
        <v>213</v>
      </c>
      <c r="C665" t="s">
        <v>1709</v>
      </c>
      <c r="D665">
        <v>25</v>
      </c>
      <c r="E665" t="s">
        <v>1710</v>
      </c>
      <c r="F665" t="s">
        <v>1705</v>
      </c>
      <c r="G665" t="s">
        <v>1707</v>
      </c>
      <c r="H665" t="s">
        <v>1392</v>
      </c>
      <c r="I665">
        <f t="shared" si="23"/>
        <v>0</v>
      </c>
      <c r="J665" t="s">
        <v>1718</v>
      </c>
      <c r="K665">
        <v>8</v>
      </c>
      <c r="U665">
        <v>213</v>
      </c>
      <c r="V665" t="s">
        <v>1715</v>
      </c>
      <c r="W665">
        <v>25</v>
      </c>
      <c r="X665">
        <v>1</v>
      </c>
      <c r="Y665">
        <v>2001367</v>
      </c>
      <c r="Z665">
        <v>3129.01</v>
      </c>
      <c r="AB665" t="str">
        <f t="shared" si="24"/>
        <v>20013673129.01</v>
      </c>
    </row>
    <row r="666" spans="1:28" x14ac:dyDescent="0.25">
      <c r="A666" t="s">
        <v>1702</v>
      </c>
      <c r="B666">
        <v>213</v>
      </c>
      <c r="C666" t="s">
        <v>1709</v>
      </c>
      <c r="D666">
        <v>25</v>
      </c>
      <c r="E666" t="s">
        <v>1710</v>
      </c>
      <c r="F666" t="s">
        <v>1705</v>
      </c>
      <c r="G666" t="s">
        <v>1707</v>
      </c>
      <c r="H666">
        <v>2001347</v>
      </c>
      <c r="I666">
        <f t="shared" si="23"/>
        <v>0</v>
      </c>
      <c r="J666" t="s">
        <v>1718</v>
      </c>
      <c r="K666">
        <v>1</v>
      </c>
      <c r="V666" t="s">
        <v>1707</v>
      </c>
      <c r="W666">
        <v>15</v>
      </c>
      <c r="X666">
        <v>2</v>
      </c>
      <c r="Y666" t="s">
        <v>1392</v>
      </c>
      <c r="AB666" t="str">
        <f t="shared" si="24"/>
        <v>-</v>
      </c>
    </row>
    <row r="667" spans="1:28" x14ac:dyDescent="0.25">
      <c r="A667" t="s">
        <v>1702</v>
      </c>
      <c r="B667">
        <v>213</v>
      </c>
      <c r="C667" t="s">
        <v>1709</v>
      </c>
      <c r="D667">
        <v>25</v>
      </c>
      <c r="E667" t="s">
        <v>1710</v>
      </c>
      <c r="F667" t="s">
        <v>1705</v>
      </c>
      <c r="G667" t="s">
        <v>1707</v>
      </c>
      <c r="H667">
        <v>2001349</v>
      </c>
      <c r="I667">
        <f t="shared" si="23"/>
        <v>0</v>
      </c>
      <c r="J667" t="s">
        <v>1718</v>
      </c>
      <c r="K667">
        <v>2</v>
      </c>
      <c r="W667">
        <v>25</v>
      </c>
      <c r="X667">
        <v>24</v>
      </c>
      <c r="Y667">
        <v>2001367</v>
      </c>
      <c r="Z667">
        <v>3129.01</v>
      </c>
      <c r="AB667" t="str">
        <f t="shared" si="24"/>
        <v>20013673129.01</v>
      </c>
    </row>
    <row r="668" spans="1:28" x14ac:dyDescent="0.25">
      <c r="A668" t="s">
        <v>1702</v>
      </c>
      <c r="B668">
        <v>213</v>
      </c>
      <c r="C668" t="s">
        <v>1709</v>
      </c>
      <c r="D668">
        <v>25</v>
      </c>
      <c r="E668" t="s">
        <v>1710</v>
      </c>
      <c r="F668" t="s">
        <v>1705</v>
      </c>
      <c r="G668" t="s">
        <v>1707</v>
      </c>
      <c r="H668">
        <v>2001350</v>
      </c>
      <c r="I668">
        <f t="shared" si="23"/>
        <v>0</v>
      </c>
      <c r="J668" t="s">
        <v>1718</v>
      </c>
      <c r="K668">
        <v>1</v>
      </c>
      <c r="X668">
        <v>2</v>
      </c>
      <c r="Y668" t="s">
        <v>1392</v>
      </c>
      <c r="AB668" t="str">
        <f t="shared" si="24"/>
        <v>-</v>
      </c>
    </row>
    <row r="669" spans="1:28" x14ac:dyDescent="0.25">
      <c r="A669" t="s">
        <v>1702</v>
      </c>
      <c r="B669">
        <v>213</v>
      </c>
      <c r="C669" t="s">
        <v>1709</v>
      </c>
      <c r="D669">
        <v>25</v>
      </c>
      <c r="E669" t="s">
        <v>1710</v>
      </c>
      <c r="F669" t="s">
        <v>1705</v>
      </c>
      <c r="G669" t="s">
        <v>1707</v>
      </c>
      <c r="H669">
        <v>2001364</v>
      </c>
      <c r="I669">
        <f t="shared" si="23"/>
        <v>0</v>
      </c>
      <c r="J669" t="s">
        <v>1718</v>
      </c>
      <c r="K669">
        <v>5</v>
      </c>
      <c r="W669">
        <v>37</v>
      </c>
      <c r="X669">
        <v>49</v>
      </c>
      <c r="Y669">
        <v>2001368</v>
      </c>
      <c r="Z669">
        <v>3501.14</v>
      </c>
      <c r="AB669" t="str">
        <f t="shared" si="24"/>
        <v>20013683501.14</v>
      </c>
    </row>
    <row r="670" spans="1:28" x14ac:dyDescent="0.25">
      <c r="A670" t="s">
        <v>1702</v>
      </c>
      <c r="B670">
        <v>213</v>
      </c>
      <c r="C670" t="s">
        <v>1709</v>
      </c>
      <c r="D670">
        <v>25</v>
      </c>
      <c r="E670" t="s">
        <v>1710</v>
      </c>
      <c r="F670" t="s">
        <v>1705</v>
      </c>
      <c r="G670" t="s">
        <v>1707</v>
      </c>
      <c r="H670">
        <v>2001365</v>
      </c>
      <c r="I670">
        <f t="shared" si="23"/>
        <v>2435.58</v>
      </c>
      <c r="J670" t="s">
        <v>1718</v>
      </c>
      <c r="K670">
        <v>138</v>
      </c>
      <c r="W670">
        <v>50</v>
      </c>
      <c r="X670">
        <v>25</v>
      </c>
      <c r="Y670">
        <v>2001369</v>
      </c>
      <c r="Z670">
        <v>3847.75</v>
      </c>
      <c r="AB670" t="str">
        <f t="shared" si="24"/>
        <v>20013693847.75</v>
      </c>
    </row>
    <row r="671" spans="1:28" x14ac:dyDescent="0.25">
      <c r="A671" t="s">
        <v>1702</v>
      </c>
      <c r="B671">
        <v>213</v>
      </c>
      <c r="C671" t="s">
        <v>1709</v>
      </c>
      <c r="D671">
        <v>25</v>
      </c>
      <c r="E671" t="s">
        <v>1710</v>
      </c>
      <c r="F671" t="s">
        <v>1705</v>
      </c>
      <c r="G671" t="s">
        <v>1707</v>
      </c>
      <c r="H671">
        <v>2001366</v>
      </c>
      <c r="I671">
        <f t="shared" si="23"/>
        <v>2538.13</v>
      </c>
      <c r="J671" t="s">
        <v>1718</v>
      </c>
      <c r="K671">
        <v>117</v>
      </c>
      <c r="W671">
        <v>75</v>
      </c>
      <c r="X671">
        <v>17</v>
      </c>
      <c r="Y671" t="s">
        <v>1392</v>
      </c>
      <c r="AB671" t="str">
        <f t="shared" si="24"/>
        <v>-</v>
      </c>
    </row>
    <row r="672" spans="1:28" x14ac:dyDescent="0.25">
      <c r="A672" t="s">
        <v>1702</v>
      </c>
      <c r="B672">
        <v>213</v>
      </c>
      <c r="C672" t="s">
        <v>1709</v>
      </c>
      <c r="D672">
        <v>25</v>
      </c>
      <c r="E672" t="s">
        <v>1710</v>
      </c>
      <c r="F672" t="s">
        <v>1705</v>
      </c>
      <c r="G672" t="s">
        <v>1707</v>
      </c>
      <c r="H672">
        <v>2001367</v>
      </c>
      <c r="I672">
        <f t="shared" si="23"/>
        <v>3129.01</v>
      </c>
      <c r="J672" t="s">
        <v>1718</v>
      </c>
      <c r="K672">
        <v>983</v>
      </c>
      <c r="W672">
        <v>100</v>
      </c>
      <c r="X672">
        <v>3</v>
      </c>
      <c r="Y672" t="s">
        <v>1392</v>
      </c>
      <c r="AB672" t="str">
        <f t="shared" si="24"/>
        <v>-</v>
      </c>
    </row>
    <row r="673" spans="1:28" x14ac:dyDescent="0.25">
      <c r="A673" t="s">
        <v>1702</v>
      </c>
      <c r="B673">
        <v>213</v>
      </c>
      <c r="C673" t="s">
        <v>1709</v>
      </c>
      <c r="D673">
        <v>25</v>
      </c>
      <c r="E673" t="s">
        <v>1710</v>
      </c>
      <c r="F673" t="s">
        <v>1705</v>
      </c>
      <c r="G673" t="s">
        <v>1707</v>
      </c>
      <c r="H673">
        <v>2001368</v>
      </c>
      <c r="I673">
        <f t="shared" si="23"/>
        <v>3501.14</v>
      </c>
      <c r="J673" t="s">
        <v>1718</v>
      </c>
      <c r="K673">
        <v>192</v>
      </c>
      <c r="W673">
        <v>167</v>
      </c>
      <c r="X673">
        <v>1</v>
      </c>
      <c r="Y673" t="s">
        <v>1392</v>
      </c>
      <c r="AB673" t="str">
        <f t="shared" si="24"/>
        <v>-</v>
      </c>
    </row>
    <row r="674" spans="1:28" x14ac:dyDescent="0.25">
      <c r="A674" t="s">
        <v>1702</v>
      </c>
      <c r="B674">
        <v>213</v>
      </c>
      <c r="C674" t="s">
        <v>1709</v>
      </c>
      <c r="D674">
        <v>25</v>
      </c>
      <c r="E674" t="s">
        <v>1710</v>
      </c>
      <c r="F674" t="s">
        <v>1705</v>
      </c>
      <c r="G674" t="s">
        <v>1707</v>
      </c>
      <c r="H674">
        <v>2001369</v>
      </c>
      <c r="I674">
        <f t="shared" si="23"/>
        <v>3847.75</v>
      </c>
      <c r="J674" t="s">
        <v>1718</v>
      </c>
      <c r="K674">
        <v>220</v>
      </c>
      <c r="AB674" t="str">
        <f t="shared" si="24"/>
        <v/>
      </c>
    </row>
    <row r="675" spans="1:28" x14ac:dyDescent="0.25">
      <c r="A675" t="s">
        <v>1702</v>
      </c>
      <c r="B675">
        <v>213</v>
      </c>
      <c r="C675" t="s">
        <v>1709</v>
      </c>
      <c r="D675">
        <v>25</v>
      </c>
      <c r="E675" t="s">
        <v>1710</v>
      </c>
      <c r="F675" t="s">
        <v>1705</v>
      </c>
      <c r="G675" t="s">
        <v>1707</v>
      </c>
      <c r="H675">
        <v>2001370</v>
      </c>
      <c r="I675">
        <f t="shared" si="23"/>
        <v>4665.41</v>
      </c>
      <c r="J675" t="s">
        <v>1718</v>
      </c>
      <c r="K675">
        <v>101</v>
      </c>
      <c r="U675">
        <v>222</v>
      </c>
      <c r="V675" t="s">
        <v>1707</v>
      </c>
      <c r="W675">
        <v>100</v>
      </c>
      <c r="X675">
        <v>1</v>
      </c>
      <c r="Y675" t="s">
        <v>1392</v>
      </c>
      <c r="AB675" t="str">
        <f t="shared" si="24"/>
        <v>-</v>
      </c>
    </row>
    <row r="676" spans="1:28" x14ac:dyDescent="0.25">
      <c r="A676" t="s">
        <v>1702</v>
      </c>
      <c r="B676">
        <v>213</v>
      </c>
      <c r="C676" t="s">
        <v>1709</v>
      </c>
      <c r="D676">
        <v>25</v>
      </c>
      <c r="E676" t="s">
        <v>1710</v>
      </c>
      <c r="F676" t="s">
        <v>1705</v>
      </c>
      <c r="G676" t="s">
        <v>1707</v>
      </c>
      <c r="H676">
        <v>2001371</v>
      </c>
      <c r="I676">
        <f t="shared" si="23"/>
        <v>6665.64</v>
      </c>
      <c r="J676" t="s">
        <v>1718</v>
      </c>
      <c r="K676">
        <v>24</v>
      </c>
      <c r="AB676" t="str">
        <f t="shared" si="24"/>
        <v/>
      </c>
    </row>
    <row r="677" spans="1:28" x14ac:dyDescent="0.25">
      <c r="A677" t="s">
        <v>1702</v>
      </c>
      <c r="B677">
        <v>213</v>
      </c>
      <c r="C677" t="s">
        <v>1709</v>
      </c>
      <c r="D677">
        <v>25</v>
      </c>
      <c r="E677" t="s">
        <v>1710</v>
      </c>
      <c r="F677" t="s">
        <v>1705</v>
      </c>
      <c r="G677" t="s">
        <v>1707</v>
      </c>
      <c r="H677">
        <v>2001486</v>
      </c>
      <c r="I677">
        <f t="shared" si="23"/>
        <v>0</v>
      </c>
      <c r="J677" t="s">
        <v>1718</v>
      </c>
      <c r="K677">
        <v>2</v>
      </c>
      <c r="U677">
        <v>226</v>
      </c>
      <c r="V677" t="s">
        <v>1707</v>
      </c>
      <c r="W677">
        <v>37</v>
      </c>
      <c r="X677">
        <v>1</v>
      </c>
      <c r="Y677" t="s">
        <v>1392</v>
      </c>
      <c r="AB677" t="str">
        <f t="shared" si="24"/>
        <v>-</v>
      </c>
    </row>
    <row r="678" spans="1:28" x14ac:dyDescent="0.25">
      <c r="A678" t="s">
        <v>1702</v>
      </c>
      <c r="B678">
        <v>213</v>
      </c>
      <c r="C678" t="s">
        <v>1709</v>
      </c>
      <c r="D678">
        <v>25</v>
      </c>
      <c r="E678" t="s">
        <v>1710</v>
      </c>
      <c r="F678" t="s">
        <v>1705</v>
      </c>
      <c r="G678" t="s">
        <v>1722</v>
      </c>
      <c r="H678">
        <v>2001367</v>
      </c>
      <c r="I678">
        <f t="shared" si="23"/>
        <v>3129.01</v>
      </c>
      <c r="J678" t="s">
        <v>1718</v>
      </c>
      <c r="K678">
        <v>3</v>
      </c>
      <c r="AB678" t="str">
        <f t="shared" si="24"/>
        <v/>
      </c>
    </row>
    <row r="679" spans="1:28" x14ac:dyDescent="0.25">
      <c r="A679" t="s">
        <v>1702</v>
      </c>
      <c r="B679">
        <v>213</v>
      </c>
      <c r="C679" t="s">
        <v>1709</v>
      </c>
      <c r="D679">
        <v>25</v>
      </c>
      <c r="E679" t="s">
        <v>1728</v>
      </c>
      <c r="F679" t="s">
        <v>1705</v>
      </c>
      <c r="G679" t="s">
        <v>1707</v>
      </c>
      <c r="H679">
        <v>2001367</v>
      </c>
      <c r="I679">
        <f t="shared" si="23"/>
        <v>3129.01</v>
      </c>
      <c r="J679" t="s">
        <v>1718</v>
      </c>
      <c r="K679">
        <v>3</v>
      </c>
      <c r="U679">
        <v>230</v>
      </c>
      <c r="V679" t="s">
        <v>1707</v>
      </c>
      <c r="W679">
        <v>37</v>
      </c>
      <c r="X679">
        <v>1</v>
      </c>
      <c r="Y679" t="s">
        <v>1392</v>
      </c>
      <c r="AB679" t="str">
        <f t="shared" si="24"/>
        <v>-</v>
      </c>
    </row>
    <row r="680" spans="1:28" x14ac:dyDescent="0.25">
      <c r="A680" t="s">
        <v>1702</v>
      </c>
      <c r="B680">
        <v>213</v>
      </c>
      <c r="C680" t="s">
        <v>1709</v>
      </c>
      <c r="D680">
        <v>25</v>
      </c>
      <c r="E680" t="s">
        <v>1728</v>
      </c>
      <c r="F680" t="s">
        <v>1705</v>
      </c>
      <c r="G680" t="s">
        <v>1707</v>
      </c>
      <c r="H680">
        <v>2001368</v>
      </c>
      <c r="I680">
        <f t="shared" si="23"/>
        <v>3501.14</v>
      </c>
      <c r="J680" t="s">
        <v>1718</v>
      </c>
      <c r="K680">
        <v>2</v>
      </c>
      <c r="AB680" t="str">
        <f t="shared" si="24"/>
        <v/>
      </c>
    </row>
    <row r="681" spans="1:28" x14ac:dyDescent="0.25">
      <c r="A681" t="s">
        <v>1702</v>
      </c>
      <c r="B681">
        <v>213</v>
      </c>
      <c r="C681" t="s">
        <v>1709</v>
      </c>
      <c r="D681">
        <v>25</v>
      </c>
      <c r="E681" t="s">
        <v>1704</v>
      </c>
      <c r="F681" t="s">
        <v>1705</v>
      </c>
      <c r="G681" t="s">
        <v>1707</v>
      </c>
      <c r="H681" t="s">
        <v>1392</v>
      </c>
      <c r="I681">
        <f t="shared" si="23"/>
        <v>0</v>
      </c>
      <c r="J681" t="s">
        <v>1718</v>
      </c>
      <c r="K681">
        <v>1</v>
      </c>
      <c r="U681">
        <v>252</v>
      </c>
      <c r="V681" t="s">
        <v>1707</v>
      </c>
      <c r="W681">
        <v>25</v>
      </c>
      <c r="X681">
        <v>1</v>
      </c>
      <c r="Y681" t="s">
        <v>1392</v>
      </c>
      <c r="AB681" t="str">
        <f t="shared" si="24"/>
        <v>-</v>
      </c>
    </row>
    <row r="682" spans="1:28" x14ac:dyDescent="0.25">
      <c r="A682" t="s">
        <v>1702</v>
      </c>
      <c r="B682">
        <v>213</v>
      </c>
      <c r="C682" t="s">
        <v>1709</v>
      </c>
      <c r="D682">
        <v>25</v>
      </c>
      <c r="E682" t="s">
        <v>1704</v>
      </c>
      <c r="F682" t="s">
        <v>1705</v>
      </c>
      <c r="G682" t="s">
        <v>1707</v>
      </c>
      <c r="H682">
        <v>2001338</v>
      </c>
      <c r="I682">
        <f t="shared" si="23"/>
        <v>0</v>
      </c>
      <c r="J682" t="s">
        <v>1718</v>
      </c>
      <c r="K682">
        <v>1</v>
      </c>
      <c r="W682">
        <v>37</v>
      </c>
      <c r="X682">
        <v>1</v>
      </c>
      <c r="Y682" t="s">
        <v>1392</v>
      </c>
      <c r="AB682" t="str">
        <f t="shared" si="24"/>
        <v>-</v>
      </c>
    </row>
    <row r="683" spans="1:28" x14ac:dyDescent="0.25">
      <c r="A683" t="s">
        <v>1702</v>
      </c>
      <c r="B683">
        <v>213</v>
      </c>
      <c r="C683" t="s">
        <v>1709</v>
      </c>
      <c r="D683">
        <v>25</v>
      </c>
      <c r="E683" t="s">
        <v>1704</v>
      </c>
      <c r="F683" t="s">
        <v>1705</v>
      </c>
      <c r="G683" t="s">
        <v>1707</v>
      </c>
      <c r="H683">
        <v>2001341</v>
      </c>
      <c r="I683">
        <f t="shared" si="23"/>
        <v>0</v>
      </c>
      <c r="J683" t="s">
        <v>1718</v>
      </c>
      <c r="K683">
        <v>1</v>
      </c>
      <c r="W683">
        <v>50</v>
      </c>
      <c r="X683">
        <v>1</v>
      </c>
      <c r="Y683" t="s">
        <v>1392</v>
      </c>
      <c r="AB683" t="str">
        <f t="shared" si="24"/>
        <v>-</v>
      </c>
    </row>
    <row r="684" spans="1:28" x14ac:dyDescent="0.25">
      <c r="A684" t="s">
        <v>1702</v>
      </c>
      <c r="B684">
        <v>213</v>
      </c>
      <c r="C684" t="s">
        <v>1709</v>
      </c>
      <c r="D684">
        <v>25</v>
      </c>
      <c r="E684" t="s">
        <v>1704</v>
      </c>
      <c r="F684" t="s">
        <v>1705</v>
      </c>
      <c r="G684" t="s">
        <v>1707</v>
      </c>
      <c r="H684">
        <v>2001348</v>
      </c>
      <c r="I684">
        <f t="shared" si="23"/>
        <v>0</v>
      </c>
      <c r="J684" t="s">
        <v>1718</v>
      </c>
      <c r="K684">
        <v>2</v>
      </c>
      <c r="AB684" t="str">
        <f t="shared" si="24"/>
        <v/>
      </c>
    </row>
    <row r="685" spans="1:28" x14ac:dyDescent="0.25">
      <c r="A685" t="s">
        <v>1702</v>
      </c>
      <c r="B685">
        <v>213</v>
      </c>
      <c r="C685" t="s">
        <v>1709</v>
      </c>
      <c r="D685">
        <v>25</v>
      </c>
      <c r="E685" t="s">
        <v>1704</v>
      </c>
      <c r="F685" t="s">
        <v>1705</v>
      </c>
      <c r="G685" t="s">
        <v>1707</v>
      </c>
      <c r="H685">
        <v>2001350</v>
      </c>
      <c r="I685">
        <f t="shared" si="23"/>
        <v>0</v>
      </c>
      <c r="J685" t="s">
        <v>1718</v>
      </c>
      <c r="K685">
        <v>1</v>
      </c>
      <c r="U685">
        <v>255</v>
      </c>
      <c r="V685" t="s">
        <v>1707</v>
      </c>
      <c r="W685">
        <v>75</v>
      </c>
      <c r="X685">
        <v>1</v>
      </c>
      <c r="Y685" t="s">
        <v>1392</v>
      </c>
      <c r="AB685" t="str">
        <f t="shared" si="24"/>
        <v>-</v>
      </c>
    </row>
    <row r="686" spans="1:28" x14ac:dyDescent="0.25">
      <c r="A686" t="s">
        <v>1702</v>
      </c>
      <c r="B686">
        <v>213</v>
      </c>
      <c r="C686" t="s">
        <v>1709</v>
      </c>
      <c r="D686">
        <v>25</v>
      </c>
      <c r="E686" t="s">
        <v>1704</v>
      </c>
      <c r="F686" t="s">
        <v>1705</v>
      </c>
      <c r="G686" t="s">
        <v>1707</v>
      </c>
      <c r="H686">
        <v>2001365</v>
      </c>
      <c r="I686">
        <f t="shared" si="23"/>
        <v>2435.58</v>
      </c>
      <c r="J686" t="s">
        <v>1718</v>
      </c>
      <c r="K686">
        <v>9</v>
      </c>
      <c r="AB686" t="str">
        <f t="shared" si="24"/>
        <v/>
      </c>
    </row>
    <row r="687" spans="1:28" x14ac:dyDescent="0.25">
      <c r="A687" t="s">
        <v>1702</v>
      </c>
      <c r="B687">
        <v>213</v>
      </c>
      <c r="C687" t="s">
        <v>1709</v>
      </c>
      <c r="D687">
        <v>25</v>
      </c>
      <c r="E687" t="s">
        <v>1704</v>
      </c>
      <c r="F687" t="s">
        <v>1705</v>
      </c>
      <c r="G687" t="s">
        <v>1707</v>
      </c>
      <c r="H687">
        <v>2001366</v>
      </c>
      <c r="I687">
        <f t="shared" si="23"/>
        <v>2538.13</v>
      </c>
      <c r="J687" t="s">
        <v>1718</v>
      </c>
      <c r="K687">
        <v>14</v>
      </c>
      <c r="U687">
        <v>256</v>
      </c>
      <c r="V687" t="s">
        <v>1707</v>
      </c>
      <c r="W687">
        <v>25</v>
      </c>
      <c r="X687">
        <v>1</v>
      </c>
      <c r="Y687" t="s">
        <v>1392</v>
      </c>
      <c r="AB687" t="str">
        <f t="shared" si="24"/>
        <v>-</v>
      </c>
    </row>
    <row r="688" spans="1:28" x14ac:dyDescent="0.25">
      <c r="A688" t="s">
        <v>1702</v>
      </c>
      <c r="B688">
        <v>213</v>
      </c>
      <c r="C688" t="s">
        <v>1709</v>
      </c>
      <c r="D688">
        <v>25</v>
      </c>
      <c r="E688" t="s">
        <v>1704</v>
      </c>
      <c r="F688" t="s">
        <v>1705</v>
      </c>
      <c r="G688" t="s">
        <v>1707</v>
      </c>
      <c r="H688">
        <v>2001367</v>
      </c>
      <c r="I688">
        <f t="shared" si="23"/>
        <v>3129.01</v>
      </c>
      <c r="J688" t="s">
        <v>1718</v>
      </c>
      <c r="K688">
        <v>245</v>
      </c>
      <c r="AB688" t="str">
        <f t="shared" si="24"/>
        <v/>
      </c>
    </row>
    <row r="689" spans="1:28" x14ac:dyDescent="0.25">
      <c r="A689" t="s">
        <v>1702</v>
      </c>
      <c r="B689">
        <v>213</v>
      </c>
      <c r="C689" t="s">
        <v>1709</v>
      </c>
      <c r="D689">
        <v>25</v>
      </c>
      <c r="E689" t="s">
        <v>1704</v>
      </c>
      <c r="F689" t="s">
        <v>1705</v>
      </c>
      <c r="G689" t="s">
        <v>1707</v>
      </c>
      <c r="H689">
        <v>2001368</v>
      </c>
      <c r="I689">
        <f t="shared" si="23"/>
        <v>3501.14</v>
      </c>
      <c r="J689" t="s">
        <v>1718</v>
      </c>
      <c r="K689">
        <v>49</v>
      </c>
      <c r="U689">
        <v>260</v>
      </c>
      <c r="V689" t="s">
        <v>1707</v>
      </c>
      <c r="W689">
        <v>75</v>
      </c>
      <c r="X689">
        <v>1</v>
      </c>
      <c r="Y689" t="s">
        <v>1392</v>
      </c>
      <c r="AB689" t="str">
        <f t="shared" si="24"/>
        <v>-</v>
      </c>
    </row>
    <row r="690" spans="1:28" x14ac:dyDescent="0.25">
      <c r="A690" t="s">
        <v>1702</v>
      </c>
      <c r="B690">
        <v>213</v>
      </c>
      <c r="C690" t="s">
        <v>1709</v>
      </c>
      <c r="D690">
        <v>25</v>
      </c>
      <c r="E690" t="s">
        <v>1704</v>
      </c>
      <c r="F690" t="s">
        <v>1705</v>
      </c>
      <c r="G690" t="s">
        <v>1707</v>
      </c>
      <c r="H690">
        <v>2001369</v>
      </c>
      <c r="I690">
        <f t="shared" si="23"/>
        <v>3847.75</v>
      </c>
      <c r="J690" t="s">
        <v>1718</v>
      </c>
      <c r="K690">
        <v>44</v>
      </c>
      <c r="AB690" t="str">
        <f t="shared" si="24"/>
        <v/>
      </c>
    </row>
    <row r="691" spans="1:28" x14ac:dyDescent="0.25">
      <c r="A691" t="s">
        <v>1702</v>
      </c>
      <c r="B691">
        <v>213</v>
      </c>
      <c r="C691" t="s">
        <v>1709</v>
      </c>
      <c r="D691">
        <v>25</v>
      </c>
      <c r="E691" t="s">
        <v>1704</v>
      </c>
      <c r="F691" t="s">
        <v>1705</v>
      </c>
      <c r="G691" t="s">
        <v>1707</v>
      </c>
      <c r="H691">
        <v>2001370</v>
      </c>
      <c r="I691">
        <f t="shared" si="23"/>
        <v>4665.41</v>
      </c>
      <c r="J691" t="s">
        <v>1718</v>
      </c>
      <c r="K691">
        <v>13</v>
      </c>
      <c r="U691">
        <v>262</v>
      </c>
      <c r="V691" t="s">
        <v>1715</v>
      </c>
      <c r="W691">
        <v>37</v>
      </c>
      <c r="X691">
        <v>3</v>
      </c>
      <c r="Y691">
        <v>2001510</v>
      </c>
      <c r="AB691" t="str">
        <f t="shared" si="24"/>
        <v>2001510</v>
      </c>
    </row>
    <row r="692" spans="1:28" x14ac:dyDescent="0.25">
      <c r="A692" t="s">
        <v>1702</v>
      </c>
      <c r="B692">
        <v>213</v>
      </c>
      <c r="C692" t="s">
        <v>1709</v>
      </c>
      <c r="D692">
        <v>25</v>
      </c>
      <c r="E692" t="s">
        <v>1708</v>
      </c>
      <c r="F692" t="s">
        <v>1705</v>
      </c>
      <c r="G692" t="s">
        <v>1715</v>
      </c>
      <c r="H692">
        <v>2001367</v>
      </c>
      <c r="I692">
        <f t="shared" si="23"/>
        <v>3129.01</v>
      </c>
      <c r="J692" t="s">
        <v>1718</v>
      </c>
      <c r="K692">
        <v>4</v>
      </c>
      <c r="W692">
        <v>50</v>
      </c>
      <c r="X692">
        <v>7</v>
      </c>
      <c r="Y692">
        <v>2001511</v>
      </c>
      <c r="AB692" t="str">
        <f t="shared" si="24"/>
        <v>2001511</v>
      </c>
    </row>
    <row r="693" spans="1:28" x14ac:dyDescent="0.25">
      <c r="A693" t="s">
        <v>1702</v>
      </c>
      <c r="B693">
        <v>213</v>
      </c>
      <c r="C693" t="s">
        <v>1709</v>
      </c>
      <c r="D693">
        <v>25</v>
      </c>
      <c r="E693" t="s">
        <v>1708</v>
      </c>
      <c r="F693" t="s">
        <v>1705</v>
      </c>
      <c r="G693" t="s">
        <v>1707</v>
      </c>
      <c r="H693" t="s">
        <v>1392</v>
      </c>
      <c r="I693">
        <f t="shared" si="23"/>
        <v>0</v>
      </c>
      <c r="J693" t="s">
        <v>1718</v>
      </c>
      <c r="K693">
        <v>9</v>
      </c>
      <c r="W693">
        <v>75</v>
      </c>
      <c r="X693">
        <v>3</v>
      </c>
      <c r="Y693">
        <v>2001513</v>
      </c>
      <c r="AB693" t="str">
        <f t="shared" si="24"/>
        <v>2001513</v>
      </c>
    </row>
    <row r="694" spans="1:28" x14ac:dyDescent="0.25">
      <c r="A694" t="s">
        <v>1702</v>
      </c>
      <c r="B694">
        <v>213</v>
      </c>
      <c r="C694" t="s">
        <v>1709</v>
      </c>
      <c r="D694">
        <v>25</v>
      </c>
      <c r="E694" t="s">
        <v>1708</v>
      </c>
      <c r="F694" t="s">
        <v>1705</v>
      </c>
      <c r="G694" t="s">
        <v>1707</v>
      </c>
      <c r="H694">
        <v>2001338</v>
      </c>
      <c r="I694">
        <f t="shared" si="23"/>
        <v>0</v>
      </c>
      <c r="J694" t="s">
        <v>1718</v>
      </c>
      <c r="K694">
        <v>1</v>
      </c>
      <c r="X694">
        <v>1</v>
      </c>
      <c r="Y694" t="s">
        <v>1392</v>
      </c>
      <c r="AB694" t="str">
        <f t="shared" si="24"/>
        <v>-</v>
      </c>
    </row>
    <row r="695" spans="1:28" x14ac:dyDescent="0.25">
      <c r="A695" t="s">
        <v>1702</v>
      </c>
      <c r="B695">
        <v>213</v>
      </c>
      <c r="C695" t="s">
        <v>1709</v>
      </c>
      <c r="D695">
        <v>25</v>
      </c>
      <c r="E695" t="s">
        <v>1708</v>
      </c>
      <c r="F695" t="s">
        <v>1705</v>
      </c>
      <c r="G695" t="s">
        <v>1707</v>
      </c>
      <c r="H695">
        <v>2001347</v>
      </c>
      <c r="I695">
        <f t="shared" si="23"/>
        <v>0</v>
      </c>
      <c r="J695" t="s">
        <v>1718</v>
      </c>
      <c r="K695">
        <v>1</v>
      </c>
      <c r="W695">
        <v>100</v>
      </c>
      <c r="X695">
        <v>5</v>
      </c>
      <c r="Y695">
        <v>2001514</v>
      </c>
      <c r="AB695" t="str">
        <f t="shared" si="24"/>
        <v>2001514</v>
      </c>
    </row>
    <row r="696" spans="1:28" x14ac:dyDescent="0.25">
      <c r="A696" t="s">
        <v>1702</v>
      </c>
      <c r="B696">
        <v>213</v>
      </c>
      <c r="C696" t="s">
        <v>1709</v>
      </c>
      <c r="D696">
        <v>25</v>
      </c>
      <c r="E696" t="s">
        <v>1708</v>
      </c>
      <c r="F696" t="s">
        <v>1705</v>
      </c>
      <c r="G696" t="s">
        <v>1707</v>
      </c>
      <c r="H696">
        <v>2001348</v>
      </c>
      <c r="I696">
        <f t="shared" si="23"/>
        <v>0</v>
      </c>
      <c r="J696" t="s">
        <v>1718</v>
      </c>
      <c r="K696">
        <v>1</v>
      </c>
      <c r="V696" t="s">
        <v>1707</v>
      </c>
      <c r="W696">
        <v>0</v>
      </c>
      <c r="X696">
        <v>5</v>
      </c>
      <c r="Y696" t="s">
        <v>1392</v>
      </c>
      <c r="AB696" t="str">
        <f t="shared" si="24"/>
        <v>-</v>
      </c>
    </row>
    <row r="697" spans="1:28" x14ac:dyDescent="0.25">
      <c r="A697" t="s">
        <v>1702</v>
      </c>
      <c r="B697">
        <v>213</v>
      </c>
      <c r="C697" t="s">
        <v>1709</v>
      </c>
      <c r="D697">
        <v>25</v>
      </c>
      <c r="E697" t="s">
        <v>1708</v>
      </c>
      <c r="F697" t="s">
        <v>1705</v>
      </c>
      <c r="G697" t="s">
        <v>1707</v>
      </c>
      <c r="H697">
        <v>2001365</v>
      </c>
      <c r="I697">
        <f t="shared" si="23"/>
        <v>2435.58</v>
      </c>
      <c r="J697" t="s">
        <v>1718</v>
      </c>
      <c r="K697">
        <v>29</v>
      </c>
      <c r="W697">
        <v>25</v>
      </c>
      <c r="X697">
        <v>5157</v>
      </c>
      <c r="Y697">
        <v>2001509</v>
      </c>
      <c r="AB697" t="str">
        <f t="shared" si="24"/>
        <v>2001509</v>
      </c>
    </row>
    <row r="698" spans="1:28" x14ac:dyDescent="0.25">
      <c r="A698" t="s">
        <v>1702</v>
      </c>
      <c r="B698">
        <v>213</v>
      </c>
      <c r="C698" t="s">
        <v>1709</v>
      </c>
      <c r="D698">
        <v>25</v>
      </c>
      <c r="E698" t="s">
        <v>1708</v>
      </c>
      <c r="F698" t="s">
        <v>1705</v>
      </c>
      <c r="G698" t="s">
        <v>1707</v>
      </c>
      <c r="H698">
        <v>2001366</v>
      </c>
      <c r="I698">
        <f t="shared" si="23"/>
        <v>2538.13</v>
      </c>
      <c r="J698" t="s">
        <v>1718</v>
      </c>
      <c r="K698">
        <v>135</v>
      </c>
      <c r="X698">
        <v>1</v>
      </c>
      <c r="Y698">
        <v>2001510</v>
      </c>
      <c r="AB698" t="str">
        <f t="shared" si="24"/>
        <v>2001510</v>
      </c>
    </row>
    <row r="699" spans="1:28" x14ac:dyDescent="0.25">
      <c r="A699" t="s">
        <v>1702</v>
      </c>
      <c r="B699">
        <v>213</v>
      </c>
      <c r="C699" t="s">
        <v>1709</v>
      </c>
      <c r="D699">
        <v>25</v>
      </c>
      <c r="E699" t="s">
        <v>1708</v>
      </c>
      <c r="F699" t="s">
        <v>1705</v>
      </c>
      <c r="G699" t="s">
        <v>1707</v>
      </c>
      <c r="H699">
        <v>2001367</v>
      </c>
      <c r="I699">
        <f t="shared" si="23"/>
        <v>3129.01</v>
      </c>
      <c r="J699" t="s">
        <v>1718</v>
      </c>
      <c r="K699">
        <v>1038</v>
      </c>
      <c r="X699">
        <v>12</v>
      </c>
      <c r="Y699">
        <v>2001518</v>
      </c>
      <c r="Z699">
        <v>9062.41</v>
      </c>
      <c r="AB699" t="str">
        <f t="shared" si="24"/>
        <v>20015189062.41</v>
      </c>
    </row>
    <row r="700" spans="1:28" x14ac:dyDescent="0.25">
      <c r="A700" t="s">
        <v>1702</v>
      </c>
      <c r="B700">
        <v>213</v>
      </c>
      <c r="C700" t="s">
        <v>1709</v>
      </c>
      <c r="D700">
        <v>25</v>
      </c>
      <c r="E700" t="s">
        <v>1708</v>
      </c>
      <c r="F700" t="s">
        <v>1705</v>
      </c>
      <c r="G700" t="s">
        <v>1707</v>
      </c>
      <c r="H700">
        <v>2001368</v>
      </c>
      <c r="I700">
        <f t="shared" si="23"/>
        <v>3501.14</v>
      </c>
      <c r="J700" t="s">
        <v>1718</v>
      </c>
      <c r="K700">
        <v>450</v>
      </c>
      <c r="X700">
        <v>9</v>
      </c>
      <c r="Y700" t="s">
        <v>1392</v>
      </c>
      <c r="AB700" t="str">
        <f t="shared" si="24"/>
        <v>-</v>
      </c>
    </row>
    <row r="701" spans="1:28" x14ac:dyDescent="0.25">
      <c r="A701" t="s">
        <v>1702</v>
      </c>
      <c r="B701">
        <v>213</v>
      </c>
      <c r="C701" t="s">
        <v>1709</v>
      </c>
      <c r="D701">
        <v>25</v>
      </c>
      <c r="E701" t="s">
        <v>1708</v>
      </c>
      <c r="F701" t="s">
        <v>1705</v>
      </c>
      <c r="G701" t="s">
        <v>1707</v>
      </c>
      <c r="H701">
        <v>2001369</v>
      </c>
      <c r="I701">
        <f t="shared" si="23"/>
        <v>3847.75</v>
      </c>
      <c r="J701" t="s">
        <v>1718</v>
      </c>
      <c r="K701">
        <v>299</v>
      </c>
      <c r="X701">
        <v>3</v>
      </c>
      <c r="Y701" t="s">
        <v>1412</v>
      </c>
      <c r="AB701" t="str">
        <f t="shared" si="24"/>
        <v>(blank)</v>
      </c>
    </row>
    <row r="702" spans="1:28" x14ac:dyDescent="0.25">
      <c r="A702" t="s">
        <v>1702</v>
      </c>
      <c r="B702">
        <v>213</v>
      </c>
      <c r="C702" t="s">
        <v>1709</v>
      </c>
      <c r="D702">
        <v>25</v>
      </c>
      <c r="E702" t="s">
        <v>1708</v>
      </c>
      <c r="F702" t="s">
        <v>1705</v>
      </c>
      <c r="G702" t="s">
        <v>1707</v>
      </c>
      <c r="H702">
        <v>2001370</v>
      </c>
      <c r="I702">
        <f t="shared" si="23"/>
        <v>4665.41</v>
      </c>
      <c r="J702" t="s">
        <v>1718</v>
      </c>
      <c r="K702">
        <v>16</v>
      </c>
      <c r="W702">
        <v>37</v>
      </c>
      <c r="X702">
        <v>9947</v>
      </c>
      <c r="Y702">
        <v>2001510</v>
      </c>
      <c r="AB702" t="str">
        <f t="shared" si="24"/>
        <v>2001510</v>
      </c>
    </row>
    <row r="703" spans="1:28" x14ac:dyDescent="0.25">
      <c r="A703" t="s">
        <v>1702</v>
      </c>
      <c r="B703">
        <v>213</v>
      </c>
      <c r="C703" t="s">
        <v>1709</v>
      </c>
      <c r="D703">
        <v>25</v>
      </c>
      <c r="E703" t="s">
        <v>1708</v>
      </c>
      <c r="F703" t="s">
        <v>1705</v>
      </c>
      <c r="G703" t="s">
        <v>1707</v>
      </c>
      <c r="H703">
        <v>2001371</v>
      </c>
      <c r="I703">
        <f t="shared" si="23"/>
        <v>6665.64</v>
      </c>
      <c r="J703" t="s">
        <v>1718</v>
      </c>
      <c r="K703">
        <v>9</v>
      </c>
      <c r="X703">
        <v>18</v>
      </c>
      <c r="Y703" t="s">
        <v>1392</v>
      </c>
      <c r="AB703" t="str">
        <f t="shared" si="24"/>
        <v>-</v>
      </c>
    </row>
    <row r="704" spans="1:28" x14ac:dyDescent="0.25">
      <c r="A704" t="s">
        <v>1702</v>
      </c>
      <c r="B704">
        <v>213</v>
      </c>
      <c r="C704" t="s">
        <v>1709</v>
      </c>
      <c r="D704">
        <v>25</v>
      </c>
      <c r="E704" t="s">
        <v>1708</v>
      </c>
      <c r="F704" t="s">
        <v>1705</v>
      </c>
      <c r="G704" t="s">
        <v>1707</v>
      </c>
      <c r="H704">
        <v>2001375</v>
      </c>
      <c r="I704">
        <f t="shared" si="23"/>
        <v>0</v>
      </c>
      <c r="J704" t="s">
        <v>1718</v>
      </c>
      <c r="K704">
        <v>3</v>
      </c>
      <c r="W704">
        <v>37.5</v>
      </c>
      <c r="X704">
        <v>248</v>
      </c>
      <c r="Y704">
        <v>2001510</v>
      </c>
      <c r="AB704" t="str">
        <f t="shared" si="24"/>
        <v>2001510</v>
      </c>
    </row>
    <row r="705" spans="1:28" x14ac:dyDescent="0.25">
      <c r="A705" t="s">
        <v>1702</v>
      </c>
      <c r="B705">
        <v>213</v>
      </c>
      <c r="C705" t="s">
        <v>1709</v>
      </c>
      <c r="D705">
        <v>25</v>
      </c>
      <c r="E705" t="s">
        <v>1708</v>
      </c>
      <c r="F705" t="s">
        <v>1705</v>
      </c>
      <c r="G705" t="s">
        <v>1722</v>
      </c>
      <c r="H705">
        <v>2001367</v>
      </c>
      <c r="I705">
        <f t="shared" si="23"/>
        <v>3129.01</v>
      </c>
      <c r="J705" t="s">
        <v>1718</v>
      </c>
      <c r="K705">
        <v>2</v>
      </c>
      <c r="X705">
        <v>2</v>
      </c>
      <c r="Y705">
        <v>2001519</v>
      </c>
      <c r="Z705">
        <v>9763.49</v>
      </c>
      <c r="AB705" t="str">
        <f t="shared" si="24"/>
        <v>20015199763.49</v>
      </c>
    </row>
    <row r="706" spans="1:28" x14ac:dyDescent="0.25">
      <c r="A706" t="s">
        <v>1702</v>
      </c>
      <c r="B706">
        <v>213</v>
      </c>
      <c r="C706" t="s">
        <v>1709</v>
      </c>
      <c r="D706">
        <v>25</v>
      </c>
      <c r="E706" t="s">
        <v>1708</v>
      </c>
      <c r="F706" t="s">
        <v>1705</v>
      </c>
      <c r="G706" t="s">
        <v>1721</v>
      </c>
      <c r="H706">
        <v>2001367</v>
      </c>
      <c r="I706">
        <f t="shared" si="23"/>
        <v>3129.01</v>
      </c>
      <c r="J706" t="s">
        <v>1718</v>
      </c>
      <c r="K706">
        <v>4</v>
      </c>
      <c r="X706">
        <v>1</v>
      </c>
      <c r="Y706" t="s">
        <v>1392</v>
      </c>
      <c r="AB706" t="str">
        <f t="shared" si="24"/>
        <v>-</v>
      </c>
    </row>
    <row r="707" spans="1:28" x14ac:dyDescent="0.25">
      <c r="A707" t="s">
        <v>1702</v>
      </c>
      <c r="B707">
        <v>213</v>
      </c>
      <c r="C707" t="s">
        <v>1709</v>
      </c>
      <c r="D707">
        <v>25</v>
      </c>
      <c r="E707" t="s">
        <v>1711</v>
      </c>
      <c r="F707" t="s">
        <v>1705</v>
      </c>
      <c r="G707">
        <v>120</v>
      </c>
      <c r="H707">
        <v>2001339</v>
      </c>
      <c r="I707">
        <f t="shared" ref="I707:I770" si="25">+_xlfn.XLOOKUP(H707,AG:AG,AH:AH,0)</f>
        <v>0</v>
      </c>
      <c r="J707" t="s">
        <v>1718</v>
      </c>
      <c r="K707">
        <v>1</v>
      </c>
      <c r="W707">
        <v>50</v>
      </c>
      <c r="X707">
        <v>11687</v>
      </c>
      <c r="Y707">
        <v>2001511</v>
      </c>
      <c r="AB707" t="str">
        <f t="shared" ref="AB707:AB770" si="26">+Y707&amp;Z707</f>
        <v>2001511</v>
      </c>
    </row>
    <row r="708" spans="1:28" x14ac:dyDescent="0.25">
      <c r="A708" t="s">
        <v>1702</v>
      </c>
      <c r="B708">
        <v>213</v>
      </c>
      <c r="C708" t="s">
        <v>1709</v>
      </c>
      <c r="D708">
        <v>25</v>
      </c>
      <c r="E708" t="s">
        <v>1711</v>
      </c>
      <c r="F708" t="s">
        <v>1705</v>
      </c>
      <c r="G708" t="s">
        <v>1715</v>
      </c>
      <c r="H708">
        <v>2001339</v>
      </c>
      <c r="I708">
        <f t="shared" si="25"/>
        <v>0</v>
      </c>
      <c r="J708" t="s">
        <v>1718</v>
      </c>
      <c r="K708">
        <v>1</v>
      </c>
      <c r="X708">
        <v>1</v>
      </c>
      <c r="Y708">
        <v>2001520</v>
      </c>
      <c r="Z708">
        <v>7524.04</v>
      </c>
      <c r="AB708" t="str">
        <f t="shared" si="26"/>
        <v>20015207524.04</v>
      </c>
    </row>
    <row r="709" spans="1:28" x14ac:dyDescent="0.25">
      <c r="A709" t="s">
        <v>1702</v>
      </c>
      <c r="B709">
        <v>213</v>
      </c>
      <c r="C709" t="s">
        <v>1709</v>
      </c>
      <c r="D709">
        <v>25</v>
      </c>
      <c r="E709" t="s">
        <v>1711</v>
      </c>
      <c r="F709" t="s">
        <v>1705</v>
      </c>
      <c r="G709" t="s">
        <v>1715</v>
      </c>
      <c r="H709">
        <v>2001367</v>
      </c>
      <c r="I709">
        <f t="shared" si="25"/>
        <v>3129.01</v>
      </c>
      <c r="J709" t="s">
        <v>1718</v>
      </c>
      <c r="K709">
        <v>40</v>
      </c>
      <c r="X709">
        <v>1</v>
      </c>
      <c r="Y709">
        <v>2001522</v>
      </c>
      <c r="Z709">
        <v>9410.5300000000007</v>
      </c>
      <c r="AB709" t="str">
        <f t="shared" si="26"/>
        <v>20015229410.53</v>
      </c>
    </row>
    <row r="710" spans="1:28" x14ac:dyDescent="0.25">
      <c r="A710" t="s">
        <v>1702</v>
      </c>
      <c r="B710">
        <v>213</v>
      </c>
      <c r="C710" t="s">
        <v>1709</v>
      </c>
      <c r="D710">
        <v>25</v>
      </c>
      <c r="E710" t="s">
        <v>1711</v>
      </c>
      <c r="F710" t="s">
        <v>1705</v>
      </c>
      <c r="G710" t="s">
        <v>1707</v>
      </c>
      <c r="H710">
        <v>2001339</v>
      </c>
      <c r="I710">
        <f t="shared" si="25"/>
        <v>0</v>
      </c>
      <c r="J710" t="s">
        <v>1718</v>
      </c>
      <c r="K710">
        <v>1</v>
      </c>
      <c r="X710">
        <v>3</v>
      </c>
      <c r="Y710" t="s">
        <v>1392</v>
      </c>
      <c r="AB710" t="str">
        <f t="shared" si="26"/>
        <v>-</v>
      </c>
    </row>
    <row r="711" spans="1:28" x14ac:dyDescent="0.25">
      <c r="A711" t="s">
        <v>1702</v>
      </c>
      <c r="B711">
        <v>213</v>
      </c>
      <c r="C711" t="s">
        <v>1709</v>
      </c>
      <c r="D711">
        <v>25</v>
      </c>
      <c r="E711" t="s">
        <v>1711</v>
      </c>
      <c r="F711" t="s">
        <v>1705</v>
      </c>
      <c r="G711" t="s">
        <v>1707</v>
      </c>
      <c r="H711">
        <v>2001365</v>
      </c>
      <c r="I711">
        <f t="shared" si="25"/>
        <v>2435.58</v>
      </c>
      <c r="J711" t="s">
        <v>1718</v>
      </c>
      <c r="K711">
        <v>1</v>
      </c>
      <c r="W711">
        <v>75</v>
      </c>
      <c r="X711">
        <v>7160</v>
      </c>
      <c r="Y711">
        <v>2001513</v>
      </c>
      <c r="AB711" t="str">
        <f t="shared" si="26"/>
        <v>2001513</v>
      </c>
    </row>
    <row r="712" spans="1:28" x14ac:dyDescent="0.25">
      <c r="A712" t="s">
        <v>1702</v>
      </c>
      <c r="B712">
        <v>213</v>
      </c>
      <c r="C712" t="s">
        <v>1709</v>
      </c>
      <c r="D712">
        <v>25</v>
      </c>
      <c r="E712" t="s">
        <v>1711</v>
      </c>
      <c r="F712" t="s">
        <v>1705</v>
      </c>
      <c r="G712" t="s">
        <v>1707</v>
      </c>
      <c r="H712">
        <v>2001367</v>
      </c>
      <c r="I712">
        <f t="shared" si="25"/>
        <v>3129.01</v>
      </c>
      <c r="J712" t="s">
        <v>1718</v>
      </c>
      <c r="K712">
        <v>563</v>
      </c>
      <c r="X712">
        <v>1</v>
      </c>
      <c r="Y712">
        <v>2001521</v>
      </c>
      <c r="Z712">
        <v>8497.82</v>
      </c>
      <c r="AB712" t="str">
        <f t="shared" si="26"/>
        <v>20015218497.82</v>
      </c>
    </row>
    <row r="713" spans="1:28" x14ac:dyDescent="0.25">
      <c r="A713" t="s">
        <v>1702</v>
      </c>
      <c r="B713">
        <v>213</v>
      </c>
      <c r="C713" t="s">
        <v>1709</v>
      </c>
      <c r="D713">
        <v>25</v>
      </c>
      <c r="E713" t="s">
        <v>1711</v>
      </c>
      <c r="F713" t="s">
        <v>1705</v>
      </c>
      <c r="G713" t="s">
        <v>1707</v>
      </c>
      <c r="H713">
        <v>2001368</v>
      </c>
      <c r="I713">
        <f t="shared" si="25"/>
        <v>3501.14</v>
      </c>
      <c r="J713" t="s">
        <v>1718</v>
      </c>
      <c r="K713">
        <v>27</v>
      </c>
      <c r="X713">
        <v>13</v>
      </c>
      <c r="Y713" t="s">
        <v>1392</v>
      </c>
      <c r="AB713" t="str">
        <f t="shared" si="26"/>
        <v>-</v>
      </c>
    </row>
    <row r="714" spans="1:28" x14ac:dyDescent="0.25">
      <c r="A714" t="s">
        <v>1702</v>
      </c>
      <c r="B714">
        <v>213</v>
      </c>
      <c r="C714" t="s">
        <v>1709</v>
      </c>
      <c r="D714">
        <v>25</v>
      </c>
      <c r="E714" t="s">
        <v>1711</v>
      </c>
      <c r="F714" t="s">
        <v>1705</v>
      </c>
      <c r="G714" t="s">
        <v>1707</v>
      </c>
      <c r="H714">
        <v>2001369</v>
      </c>
      <c r="I714">
        <f t="shared" si="25"/>
        <v>3847.75</v>
      </c>
      <c r="J714" t="s">
        <v>1718</v>
      </c>
      <c r="K714">
        <v>6</v>
      </c>
      <c r="W714">
        <v>100</v>
      </c>
      <c r="X714">
        <v>1539</v>
      </c>
      <c r="Y714">
        <v>2001514</v>
      </c>
      <c r="AB714" t="str">
        <f t="shared" si="26"/>
        <v>2001514</v>
      </c>
    </row>
    <row r="715" spans="1:28" x14ac:dyDescent="0.25">
      <c r="A715" t="s">
        <v>1702</v>
      </c>
      <c r="B715">
        <v>213</v>
      </c>
      <c r="C715" t="s">
        <v>1709</v>
      </c>
      <c r="D715">
        <v>25</v>
      </c>
      <c r="E715" t="s">
        <v>1711</v>
      </c>
      <c r="F715" t="s">
        <v>1705</v>
      </c>
      <c r="G715" t="s">
        <v>1707</v>
      </c>
      <c r="H715">
        <v>2001372</v>
      </c>
      <c r="I715">
        <f t="shared" si="25"/>
        <v>0</v>
      </c>
      <c r="J715" t="s">
        <v>1718</v>
      </c>
      <c r="K715">
        <v>1</v>
      </c>
      <c r="X715">
        <v>12</v>
      </c>
      <c r="Y715" t="s">
        <v>1392</v>
      </c>
      <c r="AB715" t="str">
        <f t="shared" si="26"/>
        <v>-</v>
      </c>
    </row>
    <row r="716" spans="1:28" x14ac:dyDescent="0.25">
      <c r="A716" t="s">
        <v>1702</v>
      </c>
      <c r="B716">
        <v>213</v>
      </c>
      <c r="C716" t="s">
        <v>1709</v>
      </c>
      <c r="D716">
        <v>25</v>
      </c>
      <c r="E716" t="s">
        <v>1711</v>
      </c>
      <c r="F716" t="s">
        <v>1705</v>
      </c>
      <c r="G716" t="s">
        <v>1707</v>
      </c>
      <c r="H716">
        <v>2001425</v>
      </c>
      <c r="I716">
        <f t="shared" si="25"/>
        <v>0</v>
      </c>
      <c r="J716" t="s">
        <v>1718</v>
      </c>
      <c r="K716">
        <v>1</v>
      </c>
      <c r="W716">
        <v>167</v>
      </c>
      <c r="X716">
        <v>504</v>
      </c>
      <c r="Y716">
        <v>2001516</v>
      </c>
      <c r="AB716" t="str">
        <f t="shared" si="26"/>
        <v>2001516</v>
      </c>
    </row>
    <row r="717" spans="1:28" x14ac:dyDescent="0.25">
      <c r="A717" t="s">
        <v>1702</v>
      </c>
      <c r="B717">
        <v>213</v>
      </c>
      <c r="C717" t="s">
        <v>1709</v>
      </c>
      <c r="D717">
        <v>25</v>
      </c>
      <c r="E717" t="s">
        <v>1711</v>
      </c>
      <c r="F717" t="s">
        <v>1705</v>
      </c>
      <c r="G717" t="s">
        <v>1722</v>
      </c>
      <c r="H717">
        <v>2001367</v>
      </c>
      <c r="I717">
        <f t="shared" si="25"/>
        <v>3129.01</v>
      </c>
      <c r="J717" t="s">
        <v>1718</v>
      </c>
      <c r="K717">
        <v>2</v>
      </c>
      <c r="X717">
        <v>1</v>
      </c>
      <c r="Y717">
        <v>2001523</v>
      </c>
      <c r="Z717">
        <v>13441.01</v>
      </c>
      <c r="AB717" t="str">
        <f t="shared" si="26"/>
        <v>200152313441.01</v>
      </c>
    </row>
    <row r="718" spans="1:28" x14ac:dyDescent="0.25">
      <c r="A718" t="s">
        <v>1702</v>
      </c>
      <c r="B718">
        <v>213</v>
      </c>
      <c r="C718" t="s">
        <v>1709</v>
      </c>
      <c r="D718">
        <v>25</v>
      </c>
      <c r="E718" t="s">
        <v>1711</v>
      </c>
      <c r="F718" t="s">
        <v>1705</v>
      </c>
      <c r="G718" t="s">
        <v>1721</v>
      </c>
      <c r="H718">
        <v>2001367</v>
      </c>
      <c r="I718">
        <f t="shared" si="25"/>
        <v>3129.01</v>
      </c>
      <c r="J718" t="s">
        <v>1718</v>
      </c>
      <c r="K718">
        <v>20</v>
      </c>
      <c r="X718">
        <v>5</v>
      </c>
      <c r="Y718" t="s">
        <v>1392</v>
      </c>
      <c r="AB718" t="str">
        <f t="shared" si="26"/>
        <v>-</v>
      </c>
    </row>
    <row r="719" spans="1:28" x14ac:dyDescent="0.25">
      <c r="A719" t="s">
        <v>1702</v>
      </c>
      <c r="B719">
        <v>213</v>
      </c>
      <c r="C719" t="s">
        <v>1709</v>
      </c>
      <c r="D719">
        <v>25</v>
      </c>
      <c r="E719" t="s">
        <v>1711</v>
      </c>
      <c r="F719" t="s">
        <v>1705</v>
      </c>
      <c r="G719" t="s">
        <v>1721</v>
      </c>
      <c r="H719">
        <v>2001425</v>
      </c>
      <c r="I719">
        <f t="shared" si="25"/>
        <v>0</v>
      </c>
      <c r="J719" t="s">
        <v>1718</v>
      </c>
      <c r="K719">
        <v>1</v>
      </c>
      <c r="W719">
        <v>250</v>
      </c>
      <c r="X719">
        <v>17</v>
      </c>
      <c r="Y719">
        <v>2001517</v>
      </c>
      <c r="AB719" t="str">
        <f t="shared" si="26"/>
        <v>2001517</v>
      </c>
    </row>
    <row r="720" spans="1:28" x14ac:dyDescent="0.25">
      <c r="A720" t="s">
        <v>1702</v>
      </c>
      <c r="B720">
        <v>213</v>
      </c>
      <c r="C720" t="s">
        <v>1709</v>
      </c>
      <c r="D720">
        <v>37</v>
      </c>
      <c r="E720" t="s">
        <v>1710</v>
      </c>
      <c r="F720" t="s">
        <v>1705</v>
      </c>
      <c r="G720" t="s">
        <v>1707</v>
      </c>
      <c r="H720" t="s">
        <v>1392</v>
      </c>
      <c r="I720">
        <f t="shared" si="25"/>
        <v>0</v>
      </c>
      <c r="J720" t="s">
        <v>1718</v>
      </c>
      <c r="K720">
        <v>13</v>
      </c>
      <c r="V720" t="s">
        <v>1722</v>
      </c>
      <c r="W720">
        <v>50</v>
      </c>
      <c r="X720">
        <v>1</v>
      </c>
      <c r="Y720">
        <v>2001511</v>
      </c>
      <c r="AB720" t="str">
        <f t="shared" si="26"/>
        <v>2001511</v>
      </c>
    </row>
    <row r="721" spans="1:28" x14ac:dyDescent="0.25">
      <c r="A721" t="s">
        <v>1702</v>
      </c>
      <c r="B721">
        <v>213</v>
      </c>
      <c r="C721" t="s">
        <v>1709</v>
      </c>
      <c r="D721">
        <v>37</v>
      </c>
      <c r="E721" t="s">
        <v>1710</v>
      </c>
      <c r="F721" t="s">
        <v>1705</v>
      </c>
      <c r="G721" t="s">
        <v>1707</v>
      </c>
      <c r="H721">
        <v>2001338</v>
      </c>
      <c r="I721">
        <f t="shared" si="25"/>
        <v>0</v>
      </c>
      <c r="J721" t="s">
        <v>1718</v>
      </c>
      <c r="K721">
        <v>1</v>
      </c>
      <c r="V721" t="s">
        <v>1721</v>
      </c>
      <c r="W721">
        <v>25</v>
      </c>
      <c r="X721">
        <v>1</v>
      </c>
      <c r="Y721">
        <v>2001509</v>
      </c>
      <c r="AB721" t="str">
        <f t="shared" si="26"/>
        <v>2001509</v>
      </c>
    </row>
    <row r="722" spans="1:28" x14ac:dyDescent="0.25">
      <c r="A722" t="s">
        <v>1702</v>
      </c>
      <c r="B722">
        <v>213</v>
      </c>
      <c r="C722" t="s">
        <v>1709</v>
      </c>
      <c r="D722">
        <v>37</v>
      </c>
      <c r="E722" t="s">
        <v>1710</v>
      </c>
      <c r="F722" t="s">
        <v>1705</v>
      </c>
      <c r="G722" t="s">
        <v>1707</v>
      </c>
      <c r="H722">
        <v>2001347</v>
      </c>
      <c r="I722">
        <f t="shared" si="25"/>
        <v>0</v>
      </c>
      <c r="J722" t="s">
        <v>1718</v>
      </c>
      <c r="K722">
        <v>1</v>
      </c>
      <c r="W722">
        <v>37</v>
      </c>
      <c r="X722">
        <v>1</v>
      </c>
      <c r="Y722">
        <v>2001510</v>
      </c>
      <c r="AB722" t="str">
        <f t="shared" si="26"/>
        <v>2001510</v>
      </c>
    </row>
    <row r="723" spans="1:28" x14ac:dyDescent="0.25">
      <c r="A723" t="s">
        <v>1702</v>
      </c>
      <c r="B723">
        <v>213</v>
      </c>
      <c r="C723" t="s">
        <v>1709</v>
      </c>
      <c r="D723">
        <v>37</v>
      </c>
      <c r="E723" t="s">
        <v>1710</v>
      </c>
      <c r="F723" t="s">
        <v>1705</v>
      </c>
      <c r="G723" t="s">
        <v>1707</v>
      </c>
      <c r="H723">
        <v>2001364</v>
      </c>
      <c r="I723">
        <f t="shared" si="25"/>
        <v>0</v>
      </c>
      <c r="J723" t="s">
        <v>1718</v>
      </c>
      <c r="K723">
        <v>3</v>
      </c>
      <c r="W723">
        <v>50</v>
      </c>
      <c r="X723">
        <v>3</v>
      </c>
      <c r="Y723">
        <v>2001511</v>
      </c>
      <c r="AB723" t="str">
        <f t="shared" si="26"/>
        <v>2001511</v>
      </c>
    </row>
    <row r="724" spans="1:28" x14ac:dyDescent="0.25">
      <c r="A724" t="s">
        <v>1702</v>
      </c>
      <c r="B724">
        <v>213</v>
      </c>
      <c r="C724" t="s">
        <v>1709</v>
      </c>
      <c r="D724">
        <v>37</v>
      </c>
      <c r="E724" t="s">
        <v>1710</v>
      </c>
      <c r="F724" t="s">
        <v>1705</v>
      </c>
      <c r="G724" t="s">
        <v>1707</v>
      </c>
      <c r="H724">
        <v>2001365</v>
      </c>
      <c r="I724">
        <f t="shared" si="25"/>
        <v>2435.58</v>
      </c>
      <c r="J724" t="s">
        <v>1718</v>
      </c>
      <c r="K724">
        <v>79</v>
      </c>
      <c r="W724">
        <v>75</v>
      </c>
      <c r="X724">
        <v>1</v>
      </c>
      <c r="Y724">
        <v>2001513</v>
      </c>
      <c r="AB724" t="str">
        <f t="shared" si="26"/>
        <v>2001513</v>
      </c>
    </row>
    <row r="725" spans="1:28" x14ac:dyDescent="0.25">
      <c r="A725" t="s">
        <v>1702</v>
      </c>
      <c r="B725">
        <v>213</v>
      </c>
      <c r="C725" t="s">
        <v>1709</v>
      </c>
      <c r="D725">
        <v>37</v>
      </c>
      <c r="E725" t="s">
        <v>1710</v>
      </c>
      <c r="F725" t="s">
        <v>1705</v>
      </c>
      <c r="G725" t="s">
        <v>1707</v>
      </c>
      <c r="H725">
        <v>2001366</v>
      </c>
      <c r="I725">
        <f t="shared" si="25"/>
        <v>2538.13</v>
      </c>
      <c r="J725" t="s">
        <v>1718</v>
      </c>
      <c r="K725">
        <v>124</v>
      </c>
      <c r="AB725" t="str">
        <f t="shared" si="26"/>
        <v/>
      </c>
    </row>
    <row r="726" spans="1:28" x14ac:dyDescent="0.25">
      <c r="A726" t="s">
        <v>1702</v>
      </c>
      <c r="B726">
        <v>213</v>
      </c>
      <c r="C726" t="s">
        <v>1709</v>
      </c>
      <c r="D726">
        <v>37</v>
      </c>
      <c r="E726" t="s">
        <v>1710</v>
      </c>
      <c r="F726" t="s">
        <v>1705</v>
      </c>
      <c r="G726" t="s">
        <v>1707</v>
      </c>
      <c r="H726">
        <v>2001367</v>
      </c>
      <c r="I726">
        <f t="shared" si="25"/>
        <v>3129.01</v>
      </c>
      <c r="J726" t="s">
        <v>1718</v>
      </c>
      <c r="K726">
        <v>63</v>
      </c>
      <c r="U726">
        <v>263</v>
      </c>
      <c r="V726" t="s">
        <v>1392</v>
      </c>
      <c r="W726">
        <v>0</v>
      </c>
      <c r="X726">
        <v>2</v>
      </c>
      <c r="Y726">
        <v>2004982</v>
      </c>
      <c r="AB726" t="str">
        <f t="shared" si="26"/>
        <v>2004982</v>
      </c>
    </row>
    <row r="727" spans="1:28" x14ac:dyDescent="0.25">
      <c r="A727" t="s">
        <v>1702</v>
      </c>
      <c r="B727">
        <v>213</v>
      </c>
      <c r="C727" t="s">
        <v>1709</v>
      </c>
      <c r="D727">
        <v>37</v>
      </c>
      <c r="E727" t="s">
        <v>1710</v>
      </c>
      <c r="F727" t="s">
        <v>1705</v>
      </c>
      <c r="G727" t="s">
        <v>1707</v>
      </c>
      <c r="H727">
        <v>2001368</v>
      </c>
      <c r="I727">
        <f t="shared" si="25"/>
        <v>3501.14</v>
      </c>
      <c r="J727" t="s">
        <v>1718</v>
      </c>
      <c r="K727">
        <v>311</v>
      </c>
      <c r="V727" t="s">
        <v>1715</v>
      </c>
      <c r="W727">
        <v>50</v>
      </c>
      <c r="X727">
        <v>1</v>
      </c>
      <c r="Y727">
        <v>2001520</v>
      </c>
      <c r="Z727">
        <v>7524.04</v>
      </c>
      <c r="AB727" t="str">
        <f t="shared" si="26"/>
        <v>20015207524.04</v>
      </c>
    </row>
    <row r="728" spans="1:28" x14ac:dyDescent="0.25">
      <c r="A728" t="s">
        <v>1702</v>
      </c>
      <c r="B728">
        <v>213</v>
      </c>
      <c r="C728" t="s">
        <v>1709</v>
      </c>
      <c r="D728">
        <v>37</v>
      </c>
      <c r="E728" t="s">
        <v>1710</v>
      </c>
      <c r="F728" t="s">
        <v>1705</v>
      </c>
      <c r="G728" t="s">
        <v>1707</v>
      </c>
      <c r="H728">
        <v>2001369</v>
      </c>
      <c r="I728">
        <f t="shared" si="25"/>
        <v>3847.75</v>
      </c>
      <c r="J728" t="s">
        <v>1718</v>
      </c>
      <c r="K728">
        <v>21</v>
      </c>
      <c r="V728" t="s">
        <v>1707</v>
      </c>
      <c r="W728">
        <v>25</v>
      </c>
      <c r="X728">
        <v>1</v>
      </c>
      <c r="Y728">
        <v>2001509</v>
      </c>
      <c r="AB728" t="str">
        <f t="shared" si="26"/>
        <v>2001509</v>
      </c>
    </row>
    <row r="729" spans="1:28" x14ac:dyDescent="0.25">
      <c r="A729" t="s">
        <v>1702</v>
      </c>
      <c r="B729">
        <v>213</v>
      </c>
      <c r="C729" t="s">
        <v>1709</v>
      </c>
      <c r="D729">
        <v>37</v>
      </c>
      <c r="E729" t="s">
        <v>1710</v>
      </c>
      <c r="F729" t="s">
        <v>1705</v>
      </c>
      <c r="G729" t="s">
        <v>1707</v>
      </c>
      <c r="H729">
        <v>2001370</v>
      </c>
      <c r="I729">
        <f t="shared" si="25"/>
        <v>4665.41</v>
      </c>
      <c r="J729" t="s">
        <v>1718</v>
      </c>
      <c r="K729">
        <v>10</v>
      </c>
      <c r="X729">
        <v>3923</v>
      </c>
      <c r="Y729">
        <v>2001518</v>
      </c>
      <c r="Z729">
        <v>9062.41</v>
      </c>
      <c r="AB729" t="str">
        <f t="shared" si="26"/>
        <v>20015189062.41</v>
      </c>
    </row>
    <row r="730" spans="1:28" x14ac:dyDescent="0.25">
      <c r="A730" t="s">
        <v>1702</v>
      </c>
      <c r="B730">
        <v>213</v>
      </c>
      <c r="C730" t="s">
        <v>1709</v>
      </c>
      <c r="D730">
        <v>37</v>
      </c>
      <c r="E730" t="s">
        <v>1710</v>
      </c>
      <c r="F730" t="s">
        <v>1705</v>
      </c>
      <c r="G730" t="s">
        <v>1707</v>
      </c>
      <c r="H730">
        <v>2001371</v>
      </c>
      <c r="I730">
        <f t="shared" si="25"/>
        <v>6665.64</v>
      </c>
      <c r="J730" t="s">
        <v>1718</v>
      </c>
      <c r="K730">
        <v>3</v>
      </c>
      <c r="X730">
        <v>1</v>
      </c>
      <c r="Y730">
        <v>2001519</v>
      </c>
      <c r="Z730">
        <v>9763.49</v>
      </c>
      <c r="AB730" t="str">
        <f t="shared" si="26"/>
        <v>20015199763.49</v>
      </c>
    </row>
    <row r="731" spans="1:28" x14ac:dyDescent="0.25">
      <c r="A731" t="s">
        <v>1702</v>
      </c>
      <c r="B731">
        <v>213</v>
      </c>
      <c r="C731" t="s">
        <v>1709</v>
      </c>
      <c r="D731">
        <v>37</v>
      </c>
      <c r="E731" t="s">
        <v>1710</v>
      </c>
      <c r="F731" t="s">
        <v>1705</v>
      </c>
      <c r="G731" t="s">
        <v>1722</v>
      </c>
      <c r="H731">
        <v>2001365</v>
      </c>
      <c r="I731">
        <f t="shared" si="25"/>
        <v>2435.58</v>
      </c>
      <c r="J731" t="s">
        <v>1718</v>
      </c>
      <c r="K731">
        <v>1</v>
      </c>
      <c r="X731">
        <v>1</v>
      </c>
      <c r="Y731">
        <v>2001522</v>
      </c>
      <c r="Z731">
        <v>9410.5300000000007</v>
      </c>
      <c r="AB731" t="str">
        <f t="shared" si="26"/>
        <v>20015229410.53</v>
      </c>
    </row>
    <row r="732" spans="1:28" x14ac:dyDescent="0.25">
      <c r="A732" t="s">
        <v>1702</v>
      </c>
      <c r="B732">
        <v>213</v>
      </c>
      <c r="C732" t="s">
        <v>1709</v>
      </c>
      <c r="D732">
        <v>37</v>
      </c>
      <c r="E732" t="s">
        <v>1710</v>
      </c>
      <c r="F732" t="s">
        <v>1705</v>
      </c>
      <c r="G732" t="s">
        <v>1722</v>
      </c>
      <c r="H732">
        <v>2001368</v>
      </c>
      <c r="I732">
        <f t="shared" si="25"/>
        <v>3501.14</v>
      </c>
      <c r="J732" t="s">
        <v>1718</v>
      </c>
      <c r="K732">
        <v>2</v>
      </c>
      <c r="X732">
        <v>14</v>
      </c>
      <c r="Y732" t="s">
        <v>1392</v>
      </c>
      <c r="AB732" t="str">
        <f t="shared" si="26"/>
        <v>-</v>
      </c>
    </row>
    <row r="733" spans="1:28" x14ac:dyDescent="0.25">
      <c r="A733" t="s">
        <v>1702</v>
      </c>
      <c r="B733">
        <v>213</v>
      </c>
      <c r="C733" t="s">
        <v>1709</v>
      </c>
      <c r="D733">
        <v>37</v>
      </c>
      <c r="E733" t="s">
        <v>1710</v>
      </c>
      <c r="F733" t="s">
        <v>1705</v>
      </c>
      <c r="G733" t="s">
        <v>1721</v>
      </c>
      <c r="H733">
        <v>2001366</v>
      </c>
      <c r="I733">
        <f t="shared" si="25"/>
        <v>2538.13</v>
      </c>
      <c r="J733" t="s">
        <v>1718</v>
      </c>
      <c r="K733">
        <v>1</v>
      </c>
      <c r="W733">
        <v>37</v>
      </c>
      <c r="X733">
        <v>5</v>
      </c>
      <c r="Y733">
        <v>2001510</v>
      </c>
      <c r="AB733" t="str">
        <f t="shared" si="26"/>
        <v>2001510</v>
      </c>
    </row>
    <row r="734" spans="1:28" x14ac:dyDescent="0.25">
      <c r="A734" t="s">
        <v>1702</v>
      </c>
      <c r="B734">
        <v>213</v>
      </c>
      <c r="C734" t="s">
        <v>1709</v>
      </c>
      <c r="D734">
        <v>37</v>
      </c>
      <c r="E734" t="s">
        <v>1728</v>
      </c>
      <c r="F734" t="s">
        <v>1705</v>
      </c>
      <c r="G734" t="s">
        <v>1707</v>
      </c>
      <c r="H734">
        <v>2001366</v>
      </c>
      <c r="I734">
        <f t="shared" si="25"/>
        <v>2538.13</v>
      </c>
      <c r="J734" t="s">
        <v>1718</v>
      </c>
      <c r="K734">
        <v>1</v>
      </c>
      <c r="X734">
        <v>1</v>
      </c>
      <c r="Y734">
        <v>2001511</v>
      </c>
      <c r="AB734" t="str">
        <f t="shared" si="26"/>
        <v>2001511</v>
      </c>
    </row>
    <row r="735" spans="1:28" x14ac:dyDescent="0.25">
      <c r="A735" t="s">
        <v>1702</v>
      </c>
      <c r="B735">
        <v>213</v>
      </c>
      <c r="C735" t="s">
        <v>1709</v>
      </c>
      <c r="D735">
        <v>37</v>
      </c>
      <c r="E735" t="s">
        <v>1728</v>
      </c>
      <c r="F735" t="s">
        <v>1705</v>
      </c>
      <c r="G735" t="s">
        <v>1707</v>
      </c>
      <c r="H735">
        <v>2001368</v>
      </c>
      <c r="I735">
        <f t="shared" si="25"/>
        <v>3501.14</v>
      </c>
      <c r="J735" t="s">
        <v>1718</v>
      </c>
      <c r="K735">
        <v>2</v>
      </c>
      <c r="X735">
        <v>1</v>
      </c>
      <c r="Y735">
        <v>2001513</v>
      </c>
      <c r="AB735" t="str">
        <f t="shared" si="26"/>
        <v>2001513</v>
      </c>
    </row>
    <row r="736" spans="1:28" x14ac:dyDescent="0.25">
      <c r="A736" t="s">
        <v>1702</v>
      </c>
      <c r="B736">
        <v>213</v>
      </c>
      <c r="C736" t="s">
        <v>1709</v>
      </c>
      <c r="D736">
        <v>37</v>
      </c>
      <c r="E736" t="s">
        <v>1704</v>
      </c>
      <c r="F736" t="s">
        <v>1705</v>
      </c>
      <c r="G736" t="s">
        <v>1707</v>
      </c>
      <c r="H736">
        <v>2001338</v>
      </c>
      <c r="I736">
        <f t="shared" si="25"/>
        <v>0</v>
      </c>
      <c r="J736" t="s">
        <v>1718</v>
      </c>
      <c r="K736">
        <v>1</v>
      </c>
      <c r="X736">
        <v>24</v>
      </c>
      <c r="Y736" t="s">
        <v>1392</v>
      </c>
      <c r="AB736" t="str">
        <f t="shared" si="26"/>
        <v>-</v>
      </c>
    </row>
    <row r="737" spans="1:28" x14ac:dyDescent="0.25">
      <c r="A737" t="s">
        <v>1702</v>
      </c>
      <c r="B737">
        <v>213</v>
      </c>
      <c r="C737" t="s">
        <v>1709</v>
      </c>
      <c r="D737">
        <v>37</v>
      </c>
      <c r="E737" t="s">
        <v>1704</v>
      </c>
      <c r="F737" t="s">
        <v>1705</v>
      </c>
      <c r="G737" t="s">
        <v>1707</v>
      </c>
      <c r="H737">
        <v>2001339</v>
      </c>
      <c r="I737">
        <f t="shared" si="25"/>
        <v>0</v>
      </c>
      <c r="J737" t="s">
        <v>1718</v>
      </c>
      <c r="K737">
        <v>2</v>
      </c>
      <c r="W737">
        <v>37.5</v>
      </c>
      <c r="X737">
        <v>2</v>
      </c>
      <c r="Y737">
        <v>2001510</v>
      </c>
      <c r="AB737" t="str">
        <f t="shared" si="26"/>
        <v>2001510</v>
      </c>
    </row>
    <row r="738" spans="1:28" x14ac:dyDescent="0.25">
      <c r="A738" t="s">
        <v>1702</v>
      </c>
      <c r="B738">
        <v>213</v>
      </c>
      <c r="C738" t="s">
        <v>1709</v>
      </c>
      <c r="D738">
        <v>37</v>
      </c>
      <c r="E738" t="s">
        <v>1704</v>
      </c>
      <c r="F738" t="s">
        <v>1705</v>
      </c>
      <c r="G738" t="s">
        <v>1707</v>
      </c>
      <c r="H738">
        <v>2001348</v>
      </c>
      <c r="I738">
        <f t="shared" si="25"/>
        <v>0</v>
      </c>
      <c r="J738" t="s">
        <v>1718</v>
      </c>
      <c r="K738">
        <v>1</v>
      </c>
      <c r="X738">
        <v>1</v>
      </c>
      <c r="Y738">
        <v>2001518</v>
      </c>
      <c r="Z738">
        <v>9062.41</v>
      </c>
      <c r="AB738" t="str">
        <f t="shared" si="26"/>
        <v>20015189062.41</v>
      </c>
    </row>
    <row r="739" spans="1:28" x14ac:dyDescent="0.25">
      <c r="A739" t="s">
        <v>1702</v>
      </c>
      <c r="B739">
        <v>213</v>
      </c>
      <c r="C739" t="s">
        <v>1709</v>
      </c>
      <c r="D739">
        <v>37</v>
      </c>
      <c r="E739" t="s">
        <v>1704</v>
      </c>
      <c r="F739" t="s">
        <v>1705</v>
      </c>
      <c r="G739" t="s">
        <v>1707</v>
      </c>
      <c r="H739">
        <v>2001364</v>
      </c>
      <c r="I739">
        <f t="shared" si="25"/>
        <v>0</v>
      </c>
      <c r="J739" t="s">
        <v>1718</v>
      </c>
      <c r="K739">
        <v>1</v>
      </c>
      <c r="X739">
        <v>8055</v>
      </c>
      <c r="Y739">
        <v>2001519</v>
      </c>
      <c r="Z739">
        <v>9763.49</v>
      </c>
      <c r="AB739" t="str">
        <f t="shared" si="26"/>
        <v>20015199763.49</v>
      </c>
    </row>
    <row r="740" spans="1:28" x14ac:dyDescent="0.25">
      <c r="A740" t="s">
        <v>1702</v>
      </c>
      <c r="B740">
        <v>213</v>
      </c>
      <c r="C740" t="s">
        <v>1709</v>
      </c>
      <c r="D740">
        <v>37</v>
      </c>
      <c r="E740" t="s">
        <v>1704</v>
      </c>
      <c r="F740" t="s">
        <v>1705</v>
      </c>
      <c r="G740" t="s">
        <v>1707</v>
      </c>
      <c r="H740">
        <v>2001365</v>
      </c>
      <c r="I740">
        <f t="shared" si="25"/>
        <v>2435.58</v>
      </c>
      <c r="J740" t="s">
        <v>1718</v>
      </c>
      <c r="K740">
        <v>4</v>
      </c>
      <c r="X740">
        <v>6</v>
      </c>
      <c r="Y740" t="s">
        <v>1412</v>
      </c>
      <c r="AB740" t="str">
        <f t="shared" si="26"/>
        <v>(blank)</v>
      </c>
    </row>
    <row r="741" spans="1:28" x14ac:dyDescent="0.25">
      <c r="A741" t="s">
        <v>1702</v>
      </c>
      <c r="B741">
        <v>213</v>
      </c>
      <c r="C741" t="s">
        <v>1709</v>
      </c>
      <c r="D741">
        <v>37</v>
      </c>
      <c r="E741" t="s">
        <v>1704</v>
      </c>
      <c r="F741" t="s">
        <v>1705</v>
      </c>
      <c r="G741" t="s">
        <v>1707</v>
      </c>
      <c r="H741">
        <v>2001366</v>
      </c>
      <c r="I741">
        <f t="shared" si="25"/>
        <v>2538.13</v>
      </c>
      <c r="J741" t="s">
        <v>1718</v>
      </c>
      <c r="K741">
        <v>2</v>
      </c>
      <c r="W741">
        <v>50</v>
      </c>
      <c r="X741">
        <v>11725</v>
      </c>
      <c r="Y741">
        <v>2001520</v>
      </c>
      <c r="Z741">
        <v>7524.04</v>
      </c>
      <c r="AB741" t="str">
        <f t="shared" si="26"/>
        <v>20015207524.04</v>
      </c>
    </row>
    <row r="742" spans="1:28" x14ac:dyDescent="0.25">
      <c r="A742" t="s">
        <v>1702</v>
      </c>
      <c r="B742">
        <v>213</v>
      </c>
      <c r="C742" t="s">
        <v>1709</v>
      </c>
      <c r="D742">
        <v>37</v>
      </c>
      <c r="E742" t="s">
        <v>1704</v>
      </c>
      <c r="F742" t="s">
        <v>1705</v>
      </c>
      <c r="G742" t="s">
        <v>1707</v>
      </c>
      <c r="H742">
        <v>2001367</v>
      </c>
      <c r="I742">
        <f t="shared" si="25"/>
        <v>3129.01</v>
      </c>
      <c r="J742" t="s">
        <v>1718</v>
      </c>
      <c r="K742">
        <v>10</v>
      </c>
      <c r="X742">
        <v>35</v>
      </c>
      <c r="Y742" t="s">
        <v>1392</v>
      </c>
      <c r="AB742" t="str">
        <f t="shared" si="26"/>
        <v>-</v>
      </c>
    </row>
    <row r="743" spans="1:28" x14ac:dyDescent="0.25">
      <c r="A743" t="s">
        <v>1702</v>
      </c>
      <c r="B743">
        <v>213</v>
      </c>
      <c r="C743" t="s">
        <v>1709</v>
      </c>
      <c r="D743">
        <v>37</v>
      </c>
      <c r="E743" t="s">
        <v>1704</v>
      </c>
      <c r="F743" t="s">
        <v>1705</v>
      </c>
      <c r="G743" t="s">
        <v>1707</v>
      </c>
      <c r="H743">
        <v>2001368</v>
      </c>
      <c r="I743">
        <f t="shared" si="25"/>
        <v>3501.14</v>
      </c>
      <c r="J743" t="s">
        <v>1718</v>
      </c>
      <c r="K743">
        <v>17</v>
      </c>
      <c r="X743">
        <v>1</v>
      </c>
      <c r="Y743" t="s">
        <v>1412</v>
      </c>
      <c r="AB743" t="str">
        <f t="shared" si="26"/>
        <v>(blank)</v>
      </c>
    </row>
    <row r="744" spans="1:28" x14ac:dyDescent="0.25">
      <c r="A744" t="s">
        <v>1702</v>
      </c>
      <c r="B744">
        <v>213</v>
      </c>
      <c r="C744" t="s">
        <v>1709</v>
      </c>
      <c r="D744">
        <v>37</v>
      </c>
      <c r="E744" t="s">
        <v>1704</v>
      </c>
      <c r="F744" t="s">
        <v>1705</v>
      </c>
      <c r="G744" t="s">
        <v>1707</v>
      </c>
      <c r="H744">
        <v>2001370</v>
      </c>
      <c r="I744">
        <f t="shared" si="25"/>
        <v>4665.41</v>
      </c>
      <c r="J744" t="s">
        <v>1718</v>
      </c>
      <c r="K744">
        <v>1</v>
      </c>
      <c r="W744">
        <v>75</v>
      </c>
      <c r="X744">
        <v>6960</v>
      </c>
      <c r="Y744">
        <v>2001521</v>
      </c>
      <c r="Z744">
        <v>8497.82</v>
      </c>
      <c r="AB744" t="str">
        <f t="shared" si="26"/>
        <v>20015218497.82</v>
      </c>
    </row>
    <row r="745" spans="1:28" x14ac:dyDescent="0.25">
      <c r="A745" t="s">
        <v>1702</v>
      </c>
      <c r="B745">
        <v>213</v>
      </c>
      <c r="C745" t="s">
        <v>1709</v>
      </c>
      <c r="D745">
        <v>37</v>
      </c>
      <c r="E745" t="s">
        <v>1708</v>
      </c>
      <c r="F745" t="s">
        <v>1705</v>
      </c>
      <c r="G745" t="s">
        <v>1715</v>
      </c>
      <c r="H745">
        <v>2001367</v>
      </c>
      <c r="I745">
        <f t="shared" si="25"/>
        <v>3129.01</v>
      </c>
      <c r="J745" t="s">
        <v>1718</v>
      </c>
      <c r="K745">
        <v>2</v>
      </c>
      <c r="X745">
        <v>52</v>
      </c>
      <c r="Y745" t="s">
        <v>1392</v>
      </c>
      <c r="AB745" t="str">
        <f t="shared" si="26"/>
        <v>-</v>
      </c>
    </row>
    <row r="746" spans="1:28" x14ac:dyDescent="0.25">
      <c r="A746" t="s">
        <v>1702</v>
      </c>
      <c r="B746">
        <v>213</v>
      </c>
      <c r="C746" t="s">
        <v>1709</v>
      </c>
      <c r="D746">
        <v>37</v>
      </c>
      <c r="E746" t="s">
        <v>1708</v>
      </c>
      <c r="F746" t="s">
        <v>1705</v>
      </c>
      <c r="G746" t="s">
        <v>1715</v>
      </c>
      <c r="H746">
        <v>2001368</v>
      </c>
      <c r="I746">
        <f t="shared" si="25"/>
        <v>3501.14</v>
      </c>
      <c r="J746" t="s">
        <v>1718</v>
      </c>
      <c r="K746">
        <v>4</v>
      </c>
      <c r="X746">
        <v>4</v>
      </c>
      <c r="Y746" t="s">
        <v>1412</v>
      </c>
      <c r="AB746" t="str">
        <f t="shared" si="26"/>
        <v>(blank)</v>
      </c>
    </row>
    <row r="747" spans="1:28" x14ac:dyDescent="0.25">
      <c r="A747" t="s">
        <v>1702</v>
      </c>
      <c r="B747">
        <v>213</v>
      </c>
      <c r="C747" t="s">
        <v>1709</v>
      </c>
      <c r="D747">
        <v>37</v>
      </c>
      <c r="E747" t="s">
        <v>1708</v>
      </c>
      <c r="F747" t="s">
        <v>1705</v>
      </c>
      <c r="G747" t="s">
        <v>1707</v>
      </c>
      <c r="H747" t="s">
        <v>1392</v>
      </c>
      <c r="I747">
        <f t="shared" si="25"/>
        <v>0</v>
      </c>
      <c r="J747" t="s">
        <v>1718</v>
      </c>
      <c r="K747">
        <v>3</v>
      </c>
      <c r="W747">
        <v>100</v>
      </c>
      <c r="X747">
        <v>1443</v>
      </c>
      <c r="Y747">
        <v>2001522</v>
      </c>
      <c r="Z747">
        <v>9410.5300000000007</v>
      </c>
      <c r="AB747" t="str">
        <f t="shared" si="26"/>
        <v>20015229410.53</v>
      </c>
    </row>
    <row r="748" spans="1:28" x14ac:dyDescent="0.25">
      <c r="A748" t="s">
        <v>1702</v>
      </c>
      <c r="B748">
        <v>213</v>
      </c>
      <c r="C748" t="s">
        <v>1709</v>
      </c>
      <c r="D748">
        <v>37</v>
      </c>
      <c r="E748" t="s">
        <v>1708</v>
      </c>
      <c r="F748" t="s">
        <v>1705</v>
      </c>
      <c r="G748" t="s">
        <v>1707</v>
      </c>
      <c r="H748">
        <v>2001349</v>
      </c>
      <c r="I748">
        <f t="shared" si="25"/>
        <v>0</v>
      </c>
      <c r="J748" t="s">
        <v>1718</v>
      </c>
      <c r="K748">
        <v>3</v>
      </c>
      <c r="X748">
        <v>28</v>
      </c>
      <c r="Y748" t="s">
        <v>1392</v>
      </c>
      <c r="AB748" t="str">
        <f t="shared" si="26"/>
        <v>-</v>
      </c>
    </row>
    <row r="749" spans="1:28" x14ac:dyDescent="0.25">
      <c r="A749" t="s">
        <v>1702</v>
      </c>
      <c r="B749">
        <v>213</v>
      </c>
      <c r="C749" t="s">
        <v>1709</v>
      </c>
      <c r="D749">
        <v>37</v>
      </c>
      <c r="E749" t="s">
        <v>1708</v>
      </c>
      <c r="F749" t="s">
        <v>1705</v>
      </c>
      <c r="G749" t="s">
        <v>1707</v>
      </c>
      <c r="H749">
        <v>2001365</v>
      </c>
      <c r="I749">
        <f t="shared" si="25"/>
        <v>2435.58</v>
      </c>
      <c r="J749" t="s">
        <v>1718</v>
      </c>
      <c r="K749">
        <v>10</v>
      </c>
      <c r="X749">
        <v>1</v>
      </c>
      <c r="Y749" t="s">
        <v>1412</v>
      </c>
      <c r="AB749" t="str">
        <f t="shared" si="26"/>
        <v>(blank)</v>
      </c>
    </row>
    <row r="750" spans="1:28" x14ac:dyDescent="0.25">
      <c r="A750" t="s">
        <v>1702</v>
      </c>
      <c r="B750">
        <v>213</v>
      </c>
      <c r="C750" t="s">
        <v>1709</v>
      </c>
      <c r="D750">
        <v>37</v>
      </c>
      <c r="E750" t="s">
        <v>1708</v>
      </c>
      <c r="F750" t="s">
        <v>1705</v>
      </c>
      <c r="G750" t="s">
        <v>1707</v>
      </c>
      <c r="H750">
        <v>2001366</v>
      </c>
      <c r="I750">
        <f t="shared" si="25"/>
        <v>2538.13</v>
      </c>
      <c r="J750" t="s">
        <v>1718</v>
      </c>
      <c r="K750">
        <v>64</v>
      </c>
      <c r="W750">
        <v>167</v>
      </c>
      <c r="X750">
        <v>1</v>
      </c>
      <c r="Y750">
        <v>2001518</v>
      </c>
      <c r="Z750">
        <v>9062.41</v>
      </c>
      <c r="AB750" t="str">
        <f t="shared" si="26"/>
        <v>20015189062.41</v>
      </c>
    </row>
    <row r="751" spans="1:28" x14ac:dyDescent="0.25">
      <c r="A751" t="s">
        <v>1702</v>
      </c>
      <c r="B751">
        <v>213</v>
      </c>
      <c r="C751" t="s">
        <v>1709</v>
      </c>
      <c r="D751">
        <v>37</v>
      </c>
      <c r="E751" t="s">
        <v>1708</v>
      </c>
      <c r="F751" t="s">
        <v>1705</v>
      </c>
      <c r="G751" t="s">
        <v>1707</v>
      </c>
      <c r="H751">
        <v>2001367</v>
      </c>
      <c r="I751">
        <f t="shared" si="25"/>
        <v>3129.01</v>
      </c>
      <c r="J751" t="s">
        <v>1718</v>
      </c>
      <c r="K751">
        <v>159</v>
      </c>
      <c r="X751">
        <v>294</v>
      </c>
      <c r="Y751">
        <v>2001523</v>
      </c>
      <c r="Z751">
        <v>13441.01</v>
      </c>
      <c r="AB751" t="str">
        <f t="shared" si="26"/>
        <v>200152313441.01</v>
      </c>
    </row>
    <row r="752" spans="1:28" x14ac:dyDescent="0.25">
      <c r="A752" t="s">
        <v>1702</v>
      </c>
      <c r="B752">
        <v>213</v>
      </c>
      <c r="C752" t="s">
        <v>1709</v>
      </c>
      <c r="D752">
        <v>37</v>
      </c>
      <c r="E752" t="s">
        <v>1708</v>
      </c>
      <c r="F752" t="s">
        <v>1705</v>
      </c>
      <c r="G752" t="s">
        <v>1707</v>
      </c>
      <c r="H752">
        <v>2001368</v>
      </c>
      <c r="I752">
        <f t="shared" si="25"/>
        <v>3501.14</v>
      </c>
      <c r="J752" t="s">
        <v>1718</v>
      </c>
      <c r="K752">
        <v>442</v>
      </c>
      <c r="X752">
        <v>5</v>
      </c>
      <c r="Y752" t="s">
        <v>1392</v>
      </c>
      <c r="AB752" t="str">
        <f t="shared" si="26"/>
        <v>-</v>
      </c>
    </row>
    <row r="753" spans="1:28" x14ac:dyDescent="0.25">
      <c r="A753" t="s">
        <v>1702</v>
      </c>
      <c r="B753">
        <v>213</v>
      </c>
      <c r="C753" t="s">
        <v>1709</v>
      </c>
      <c r="D753">
        <v>37</v>
      </c>
      <c r="E753" t="s">
        <v>1708</v>
      </c>
      <c r="F753" t="s">
        <v>1705</v>
      </c>
      <c r="G753" t="s">
        <v>1707</v>
      </c>
      <c r="H753">
        <v>2001369</v>
      </c>
      <c r="I753">
        <f t="shared" si="25"/>
        <v>3847.75</v>
      </c>
      <c r="J753" t="s">
        <v>1718</v>
      </c>
      <c r="K753">
        <v>39</v>
      </c>
      <c r="W753">
        <v>250</v>
      </c>
      <c r="X753">
        <v>5</v>
      </c>
      <c r="Y753">
        <v>2001524</v>
      </c>
      <c r="Z753">
        <v>12461.79</v>
      </c>
      <c r="AB753" t="str">
        <f t="shared" si="26"/>
        <v>200152412461.79</v>
      </c>
    </row>
    <row r="754" spans="1:28" x14ac:dyDescent="0.25">
      <c r="A754" t="s">
        <v>1702</v>
      </c>
      <c r="B754">
        <v>213</v>
      </c>
      <c r="C754" t="s">
        <v>1709</v>
      </c>
      <c r="D754">
        <v>37</v>
      </c>
      <c r="E754" t="s">
        <v>1708</v>
      </c>
      <c r="F754" t="s">
        <v>1705</v>
      </c>
      <c r="G754" t="s">
        <v>1707</v>
      </c>
      <c r="H754">
        <v>2001370</v>
      </c>
      <c r="I754">
        <f t="shared" si="25"/>
        <v>4665.41</v>
      </c>
      <c r="J754" t="s">
        <v>1718</v>
      </c>
      <c r="K754">
        <v>14</v>
      </c>
      <c r="AB754" t="str">
        <f t="shared" si="26"/>
        <v/>
      </c>
    </row>
    <row r="755" spans="1:28" x14ac:dyDescent="0.25">
      <c r="A755" t="s">
        <v>1702</v>
      </c>
      <c r="B755">
        <v>213</v>
      </c>
      <c r="C755" t="s">
        <v>1709</v>
      </c>
      <c r="D755">
        <v>37</v>
      </c>
      <c r="E755" t="s">
        <v>1708</v>
      </c>
      <c r="F755" t="s">
        <v>1705</v>
      </c>
      <c r="G755" t="s">
        <v>1707</v>
      </c>
      <c r="H755">
        <v>2001371</v>
      </c>
      <c r="I755">
        <f t="shared" si="25"/>
        <v>6665.64</v>
      </c>
      <c r="J755" t="s">
        <v>1718</v>
      </c>
      <c r="K755">
        <v>1</v>
      </c>
      <c r="U755">
        <v>264</v>
      </c>
      <c r="V755" t="s">
        <v>1707</v>
      </c>
      <c r="W755">
        <v>25</v>
      </c>
      <c r="X755">
        <v>2</v>
      </c>
      <c r="Y755" t="s">
        <v>1392</v>
      </c>
      <c r="AB755" t="str">
        <f t="shared" si="26"/>
        <v>-</v>
      </c>
    </row>
    <row r="756" spans="1:28" x14ac:dyDescent="0.25">
      <c r="A756" t="s">
        <v>1702</v>
      </c>
      <c r="B756">
        <v>213</v>
      </c>
      <c r="C756" t="s">
        <v>1709</v>
      </c>
      <c r="D756">
        <v>37</v>
      </c>
      <c r="E756" t="s">
        <v>1708</v>
      </c>
      <c r="F756" t="s">
        <v>1705</v>
      </c>
      <c r="G756" t="s">
        <v>1721</v>
      </c>
      <c r="H756">
        <v>2001349</v>
      </c>
      <c r="I756">
        <f t="shared" si="25"/>
        <v>0</v>
      </c>
      <c r="J756" t="s">
        <v>1718</v>
      </c>
      <c r="K756">
        <v>1</v>
      </c>
      <c r="AB756" t="str">
        <f t="shared" si="26"/>
        <v/>
      </c>
    </row>
    <row r="757" spans="1:28" x14ac:dyDescent="0.25">
      <c r="A757" t="s">
        <v>1702</v>
      </c>
      <c r="B757">
        <v>213</v>
      </c>
      <c r="C757" t="s">
        <v>1709</v>
      </c>
      <c r="D757">
        <v>37</v>
      </c>
      <c r="E757" t="s">
        <v>1708</v>
      </c>
      <c r="F757" t="s">
        <v>1705</v>
      </c>
      <c r="G757" t="s">
        <v>1721</v>
      </c>
      <c r="H757">
        <v>2001367</v>
      </c>
      <c r="I757">
        <f t="shared" si="25"/>
        <v>3129.01</v>
      </c>
      <c r="J757" t="s">
        <v>1718</v>
      </c>
      <c r="K757">
        <v>1</v>
      </c>
      <c r="U757">
        <v>265</v>
      </c>
      <c r="V757" t="s">
        <v>1707</v>
      </c>
      <c r="W757">
        <v>75</v>
      </c>
      <c r="X757">
        <v>1</v>
      </c>
      <c r="Y757">
        <v>2001526</v>
      </c>
      <c r="AB757" t="str">
        <f t="shared" si="26"/>
        <v>2001526</v>
      </c>
    </row>
    <row r="758" spans="1:28" x14ac:dyDescent="0.25">
      <c r="A758" t="s">
        <v>1702</v>
      </c>
      <c r="B758">
        <v>213</v>
      </c>
      <c r="C758" t="s">
        <v>1709</v>
      </c>
      <c r="D758">
        <v>37</v>
      </c>
      <c r="E758" t="s">
        <v>1708</v>
      </c>
      <c r="F758" t="s">
        <v>1705</v>
      </c>
      <c r="G758" t="s">
        <v>1721</v>
      </c>
      <c r="H758">
        <v>2001368</v>
      </c>
      <c r="I758">
        <f t="shared" si="25"/>
        <v>3501.14</v>
      </c>
      <c r="J758" t="s">
        <v>1718</v>
      </c>
      <c r="K758">
        <v>2</v>
      </c>
      <c r="AB758" t="str">
        <f t="shared" si="26"/>
        <v/>
      </c>
    </row>
    <row r="759" spans="1:28" x14ac:dyDescent="0.25">
      <c r="A759" t="s">
        <v>1702</v>
      </c>
      <c r="B759">
        <v>213</v>
      </c>
      <c r="C759" t="s">
        <v>1709</v>
      </c>
      <c r="D759">
        <v>37</v>
      </c>
      <c r="E759" t="s">
        <v>1711</v>
      </c>
      <c r="F759" t="s">
        <v>1705</v>
      </c>
      <c r="G759" t="s">
        <v>1715</v>
      </c>
      <c r="H759">
        <v>2001340</v>
      </c>
      <c r="I759">
        <f t="shared" si="25"/>
        <v>0</v>
      </c>
      <c r="J759" t="s">
        <v>1718</v>
      </c>
      <c r="K759">
        <v>1</v>
      </c>
      <c r="U759">
        <v>267</v>
      </c>
      <c r="V759" t="s">
        <v>1715</v>
      </c>
      <c r="W759">
        <v>75</v>
      </c>
      <c r="X759">
        <v>1</v>
      </c>
      <c r="Y759">
        <v>2001542</v>
      </c>
      <c r="Z759">
        <v>19870.7</v>
      </c>
      <c r="AB759" t="str">
        <f t="shared" si="26"/>
        <v>200154219870.7</v>
      </c>
    </row>
    <row r="760" spans="1:28" x14ac:dyDescent="0.25">
      <c r="A760" t="s">
        <v>1702</v>
      </c>
      <c r="B760">
        <v>213</v>
      </c>
      <c r="C760" t="s">
        <v>1709</v>
      </c>
      <c r="D760">
        <v>37</v>
      </c>
      <c r="E760" t="s">
        <v>1711</v>
      </c>
      <c r="F760" t="s">
        <v>1705</v>
      </c>
      <c r="G760" t="s">
        <v>1715</v>
      </c>
      <c r="H760">
        <v>2001368</v>
      </c>
      <c r="I760">
        <f t="shared" si="25"/>
        <v>3501.14</v>
      </c>
      <c r="J760" t="s">
        <v>1718</v>
      </c>
      <c r="K760">
        <v>16</v>
      </c>
      <c r="W760">
        <v>150</v>
      </c>
      <c r="X760">
        <v>3</v>
      </c>
      <c r="Y760">
        <v>2001543</v>
      </c>
      <c r="Z760">
        <v>20312.13</v>
      </c>
      <c r="AB760" t="str">
        <f t="shared" si="26"/>
        <v>200154320312.13</v>
      </c>
    </row>
    <row r="761" spans="1:28" x14ac:dyDescent="0.25">
      <c r="A761" t="s">
        <v>1702</v>
      </c>
      <c r="B761">
        <v>213</v>
      </c>
      <c r="C761" t="s">
        <v>1709</v>
      </c>
      <c r="D761">
        <v>37</v>
      </c>
      <c r="E761" t="s">
        <v>1711</v>
      </c>
      <c r="F761" t="s">
        <v>1705</v>
      </c>
      <c r="G761" t="s">
        <v>1707</v>
      </c>
      <c r="H761">
        <v>2001340</v>
      </c>
      <c r="I761">
        <f t="shared" si="25"/>
        <v>0</v>
      </c>
      <c r="J761" t="s">
        <v>1718</v>
      </c>
      <c r="K761">
        <v>1</v>
      </c>
      <c r="W761">
        <v>300</v>
      </c>
      <c r="X761">
        <v>1</v>
      </c>
      <c r="Y761">
        <v>2001545</v>
      </c>
      <c r="Z761">
        <v>29942.99</v>
      </c>
      <c r="AB761" t="str">
        <f t="shared" si="26"/>
        <v>200154529942.99</v>
      </c>
    </row>
    <row r="762" spans="1:28" x14ac:dyDescent="0.25">
      <c r="A762" t="s">
        <v>1702</v>
      </c>
      <c r="B762">
        <v>213</v>
      </c>
      <c r="C762" t="s">
        <v>1709</v>
      </c>
      <c r="D762">
        <v>37</v>
      </c>
      <c r="E762" t="s">
        <v>1711</v>
      </c>
      <c r="F762" t="s">
        <v>1705</v>
      </c>
      <c r="G762" t="s">
        <v>1707</v>
      </c>
      <c r="H762">
        <v>2001368</v>
      </c>
      <c r="I762">
        <f t="shared" si="25"/>
        <v>3501.14</v>
      </c>
      <c r="J762" t="s">
        <v>1718</v>
      </c>
      <c r="K762">
        <v>142</v>
      </c>
      <c r="V762" t="s">
        <v>1707</v>
      </c>
      <c r="W762">
        <v>75</v>
      </c>
      <c r="X762">
        <v>3</v>
      </c>
      <c r="Y762">
        <v>2001542</v>
      </c>
      <c r="Z762">
        <v>19870.7</v>
      </c>
      <c r="AB762" t="str">
        <f t="shared" si="26"/>
        <v>200154219870.7</v>
      </c>
    </row>
    <row r="763" spans="1:28" x14ac:dyDescent="0.25">
      <c r="A763" t="s">
        <v>1702</v>
      </c>
      <c r="B763">
        <v>213</v>
      </c>
      <c r="C763" t="s">
        <v>1709</v>
      </c>
      <c r="D763">
        <v>37</v>
      </c>
      <c r="E763" t="s">
        <v>1711</v>
      </c>
      <c r="F763" t="s">
        <v>1705</v>
      </c>
      <c r="G763" t="s">
        <v>1707</v>
      </c>
      <c r="H763">
        <v>2001369</v>
      </c>
      <c r="I763">
        <f t="shared" si="25"/>
        <v>3847.75</v>
      </c>
      <c r="J763" t="s">
        <v>1718</v>
      </c>
      <c r="K763">
        <v>2</v>
      </c>
      <c r="AB763" t="str">
        <f t="shared" si="26"/>
        <v/>
      </c>
    </row>
    <row r="764" spans="1:28" x14ac:dyDescent="0.25">
      <c r="A764" t="s">
        <v>1702</v>
      </c>
      <c r="B764">
        <v>213</v>
      </c>
      <c r="C764" t="s">
        <v>1709</v>
      </c>
      <c r="D764">
        <v>37</v>
      </c>
      <c r="E764" t="s">
        <v>1711</v>
      </c>
      <c r="F764" t="s">
        <v>1705</v>
      </c>
      <c r="G764" t="s">
        <v>1721</v>
      </c>
      <c r="H764">
        <v>2001368</v>
      </c>
      <c r="I764">
        <f t="shared" si="25"/>
        <v>3501.14</v>
      </c>
      <c r="J764" t="s">
        <v>1718</v>
      </c>
      <c r="K764">
        <v>6</v>
      </c>
      <c r="U764">
        <v>268</v>
      </c>
      <c r="V764" t="s">
        <v>1721</v>
      </c>
      <c r="W764">
        <v>75</v>
      </c>
      <c r="X764">
        <v>2</v>
      </c>
      <c r="Y764">
        <v>2001551</v>
      </c>
      <c r="Z764">
        <v>19500.8</v>
      </c>
      <c r="AB764" t="str">
        <f t="shared" si="26"/>
        <v>200155119500.8</v>
      </c>
    </row>
    <row r="765" spans="1:28" x14ac:dyDescent="0.25">
      <c r="A765" t="s">
        <v>1702</v>
      </c>
      <c r="B765">
        <v>213</v>
      </c>
      <c r="C765" t="s">
        <v>1709</v>
      </c>
      <c r="D765">
        <v>37.5</v>
      </c>
      <c r="E765" t="s">
        <v>1720</v>
      </c>
      <c r="F765" t="s">
        <v>1705</v>
      </c>
      <c r="G765" t="s">
        <v>1707</v>
      </c>
      <c r="H765">
        <v>2001368</v>
      </c>
      <c r="I765">
        <f t="shared" si="25"/>
        <v>3501.14</v>
      </c>
      <c r="J765" t="s">
        <v>1718</v>
      </c>
      <c r="K765">
        <v>2</v>
      </c>
      <c r="AB765" t="str">
        <f t="shared" si="26"/>
        <v/>
      </c>
    </row>
    <row r="766" spans="1:28" x14ac:dyDescent="0.25">
      <c r="A766" t="s">
        <v>1702</v>
      </c>
      <c r="B766">
        <v>213</v>
      </c>
      <c r="C766" t="s">
        <v>1709</v>
      </c>
      <c r="D766">
        <v>37.5</v>
      </c>
      <c r="E766" t="s">
        <v>1720</v>
      </c>
      <c r="F766" t="s">
        <v>1705</v>
      </c>
      <c r="G766" t="s">
        <v>1707</v>
      </c>
      <c r="H766">
        <v>2001370</v>
      </c>
      <c r="I766">
        <f t="shared" si="25"/>
        <v>4665.41</v>
      </c>
      <c r="J766" t="s">
        <v>1718</v>
      </c>
      <c r="K766">
        <v>6</v>
      </c>
      <c r="U766">
        <v>275</v>
      </c>
      <c r="V766" t="s">
        <v>1707</v>
      </c>
      <c r="W766">
        <v>50</v>
      </c>
      <c r="X766">
        <v>1</v>
      </c>
      <c r="Y766" t="s">
        <v>1392</v>
      </c>
      <c r="AB766" t="str">
        <f t="shared" si="26"/>
        <v>-</v>
      </c>
    </row>
    <row r="767" spans="1:28" x14ac:dyDescent="0.25">
      <c r="A767" t="s">
        <v>1702</v>
      </c>
      <c r="B767">
        <v>213</v>
      </c>
      <c r="C767" t="s">
        <v>1709</v>
      </c>
      <c r="D767">
        <v>37.5</v>
      </c>
      <c r="E767" t="s">
        <v>1719</v>
      </c>
      <c r="F767" t="s">
        <v>1705</v>
      </c>
      <c r="G767" t="s">
        <v>1707</v>
      </c>
      <c r="H767">
        <v>2001368</v>
      </c>
      <c r="I767">
        <f t="shared" si="25"/>
        <v>3501.14</v>
      </c>
      <c r="J767" t="s">
        <v>1718</v>
      </c>
      <c r="K767">
        <v>4</v>
      </c>
      <c r="W767">
        <v>75</v>
      </c>
      <c r="X767">
        <v>1</v>
      </c>
      <c r="Y767" t="s">
        <v>1392</v>
      </c>
      <c r="AB767" t="str">
        <f t="shared" si="26"/>
        <v>-</v>
      </c>
    </row>
    <row r="768" spans="1:28" x14ac:dyDescent="0.25">
      <c r="A768" t="s">
        <v>1702</v>
      </c>
      <c r="B768">
        <v>213</v>
      </c>
      <c r="C768" t="s">
        <v>1709</v>
      </c>
      <c r="D768">
        <v>37.5</v>
      </c>
      <c r="E768" t="s">
        <v>1719</v>
      </c>
      <c r="F768" t="s">
        <v>1705</v>
      </c>
      <c r="G768" t="s">
        <v>1707</v>
      </c>
      <c r="H768">
        <v>2001369</v>
      </c>
      <c r="I768">
        <f t="shared" si="25"/>
        <v>3847.75</v>
      </c>
      <c r="J768" t="s">
        <v>1718</v>
      </c>
      <c r="K768">
        <v>2</v>
      </c>
      <c r="U768">
        <v>0</v>
      </c>
      <c r="V768" t="s">
        <v>1392</v>
      </c>
      <c r="W768">
        <v>0</v>
      </c>
      <c r="X768">
        <v>1</v>
      </c>
      <c r="Y768" t="s">
        <v>1392</v>
      </c>
      <c r="AB768" t="str">
        <f t="shared" si="26"/>
        <v>-</v>
      </c>
    </row>
    <row r="769" spans="1:28" x14ac:dyDescent="0.25">
      <c r="A769" t="s">
        <v>1702</v>
      </c>
      <c r="B769">
        <v>213</v>
      </c>
      <c r="C769" t="s">
        <v>1709</v>
      </c>
      <c r="D769">
        <v>37.5</v>
      </c>
      <c r="E769" t="s">
        <v>1710</v>
      </c>
      <c r="F769" t="s">
        <v>1705</v>
      </c>
      <c r="G769" t="s">
        <v>1707</v>
      </c>
      <c r="H769">
        <v>2001365</v>
      </c>
      <c r="I769">
        <f t="shared" si="25"/>
        <v>2435.58</v>
      </c>
      <c r="J769" t="s">
        <v>1718</v>
      </c>
      <c r="K769">
        <v>34</v>
      </c>
      <c r="V769" t="s">
        <v>1715</v>
      </c>
      <c r="W769">
        <v>750</v>
      </c>
      <c r="X769">
        <v>2</v>
      </c>
      <c r="Y769" t="s">
        <v>1392</v>
      </c>
      <c r="AB769" t="str">
        <f t="shared" si="26"/>
        <v>-</v>
      </c>
    </row>
    <row r="770" spans="1:28" x14ac:dyDescent="0.25">
      <c r="A770" t="s">
        <v>1702</v>
      </c>
      <c r="B770">
        <v>213</v>
      </c>
      <c r="C770" t="s">
        <v>1709</v>
      </c>
      <c r="D770">
        <v>37.5</v>
      </c>
      <c r="E770" t="s">
        <v>1710</v>
      </c>
      <c r="F770" t="s">
        <v>1705</v>
      </c>
      <c r="G770" t="s">
        <v>1707</v>
      </c>
      <c r="H770">
        <v>2001366</v>
      </c>
      <c r="I770">
        <f t="shared" si="25"/>
        <v>2538.13</v>
      </c>
      <c r="J770" t="s">
        <v>1718</v>
      </c>
      <c r="K770">
        <v>31</v>
      </c>
      <c r="W770">
        <v>1000</v>
      </c>
      <c r="X770">
        <v>1</v>
      </c>
      <c r="Y770" t="s">
        <v>1392</v>
      </c>
      <c r="AB770" t="str">
        <f t="shared" si="26"/>
        <v>-</v>
      </c>
    </row>
    <row r="771" spans="1:28" x14ac:dyDescent="0.25">
      <c r="A771" t="s">
        <v>1702</v>
      </c>
      <c r="B771">
        <v>213</v>
      </c>
      <c r="C771" t="s">
        <v>1709</v>
      </c>
      <c r="D771">
        <v>37.5</v>
      </c>
      <c r="E771" t="s">
        <v>1710</v>
      </c>
      <c r="F771" t="s">
        <v>1705</v>
      </c>
      <c r="G771" t="s">
        <v>1707</v>
      </c>
      <c r="H771">
        <v>2001367</v>
      </c>
      <c r="I771">
        <f t="shared" ref="I771:I834" si="27">+_xlfn.XLOOKUP(H771,AG:AG,AH:AH,0)</f>
        <v>3129.01</v>
      </c>
      <c r="J771" t="s">
        <v>1718</v>
      </c>
      <c r="K771">
        <v>5</v>
      </c>
      <c r="V771" t="s">
        <v>1707</v>
      </c>
      <c r="W771">
        <v>75</v>
      </c>
      <c r="X771">
        <v>1</v>
      </c>
      <c r="Y771" t="s">
        <v>1392</v>
      </c>
      <c r="AB771" t="str">
        <f t="shared" ref="AB771:AB834" si="28">+Y771&amp;Z771</f>
        <v>-</v>
      </c>
    </row>
    <row r="772" spans="1:28" x14ac:dyDescent="0.25">
      <c r="A772" t="s">
        <v>1702</v>
      </c>
      <c r="B772">
        <v>213</v>
      </c>
      <c r="C772" t="s">
        <v>1709</v>
      </c>
      <c r="D772">
        <v>37.5</v>
      </c>
      <c r="E772" t="s">
        <v>1710</v>
      </c>
      <c r="F772" t="s">
        <v>1705</v>
      </c>
      <c r="G772" t="s">
        <v>1707</v>
      </c>
      <c r="H772">
        <v>2001368</v>
      </c>
      <c r="I772">
        <f t="shared" si="27"/>
        <v>3501.14</v>
      </c>
      <c r="J772" t="s">
        <v>1718</v>
      </c>
      <c r="K772">
        <v>464</v>
      </c>
      <c r="W772">
        <v>112</v>
      </c>
      <c r="X772">
        <v>1</v>
      </c>
      <c r="Y772" t="s">
        <v>1392</v>
      </c>
      <c r="AB772" t="str">
        <f t="shared" si="28"/>
        <v>-</v>
      </c>
    </row>
    <row r="773" spans="1:28" x14ac:dyDescent="0.25">
      <c r="A773" t="s">
        <v>1702</v>
      </c>
      <c r="B773">
        <v>213</v>
      </c>
      <c r="C773" t="s">
        <v>1709</v>
      </c>
      <c r="D773">
        <v>37.5</v>
      </c>
      <c r="E773" t="s">
        <v>1710</v>
      </c>
      <c r="F773" t="s">
        <v>1705</v>
      </c>
      <c r="G773" t="s">
        <v>1707</v>
      </c>
      <c r="H773">
        <v>2001369</v>
      </c>
      <c r="I773">
        <f t="shared" si="27"/>
        <v>3847.75</v>
      </c>
      <c r="J773" t="s">
        <v>1718</v>
      </c>
      <c r="K773">
        <v>47</v>
      </c>
      <c r="W773">
        <v>150</v>
      </c>
      <c r="X773">
        <v>1</v>
      </c>
      <c r="Y773" t="s">
        <v>1392</v>
      </c>
      <c r="AB773" t="str">
        <f t="shared" si="28"/>
        <v>-</v>
      </c>
    </row>
    <row r="774" spans="1:28" x14ac:dyDescent="0.25">
      <c r="A774" t="s">
        <v>1702</v>
      </c>
      <c r="B774">
        <v>213</v>
      </c>
      <c r="C774" t="s">
        <v>1709</v>
      </c>
      <c r="D774">
        <v>37.5</v>
      </c>
      <c r="E774" t="s">
        <v>1710</v>
      </c>
      <c r="F774" t="s">
        <v>1705</v>
      </c>
      <c r="G774" t="s">
        <v>1707</v>
      </c>
      <c r="H774">
        <v>2001370</v>
      </c>
      <c r="I774">
        <f t="shared" si="27"/>
        <v>4665.41</v>
      </c>
      <c r="J774" t="s">
        <v>1718</v>
      </c>
      <c r="K774">
        <v>43</v>
      </c>
      <c r="W774">
        <v>225</v>
      </c>
      <c r="X774">
        <v>1</v>
      </c>
      <c r="Y774" t="s">
        <v>1392</v>
      </c>
      <c r="AB774" t="str">
        <f t="shared" si="28"/>
        <v>-</v>
      </c>
    </row>
    <row r="775" spans="1:28" x14ac:dyDescent="0.25">
      <c r="A775" t="s">
        <v>1702</v>
      </c>
      <c r="B775">
        <v>213</v>
      </c>
      <c r="C775" t="s">
        <v>1709</v>
      </c>
      <c r="D775">
        <v>37.5</v>
      </c>
      <c r="E775" t="s">
        <v>1710</v>
      </c>
      <c r="F775" t="s">
        <v>1705</v>
      </c>
      <c r="G775" t="s">
        <v>1707</v>
      </c>
      <c r="H775">
        <v>2001371</v>
      </c>
      <c r="I775">
        <f t="shared" si="27"/>
        <v>6665.64</v>
      </c>
      <c r="J775" t="s">
        <v>1718</v>
      </c>
      <c r="K775">
        <v>5</v>
      </c>
      <c r="W775">
        <v>500</v>
      </c>
      <c r="X775">
        <v>5</v>
      </c>
      <c r="Y775" t="s">
        <v>1392</v>
      </c>
      <c r="AB775" t="str">
        <f t="shared" si="28"/>
        <v>-</v>
      </c>
    </row>
    <row r="776" spans="1:28" x14ac:dyDescent="0.25">
      <c r="A776" t="s">
        <v>1702</v>
      </c>
      <c r="B776">
        <v>213</v>
      </c>
      <c r="C776" t="s">
        <v>1709</v>
      </c>
      <c r="D776">
        <v>37.5</v>
      </c>
      <c r="E776" t="s">
        <v>1728</v>
      </c>
      <c r="F776" t="s">
        <v>1705</v>
      </c>
      <c r="G776" t="s">
        <v>1707</v>
      </c>
      <c r="H776">
        <v>2001368</v>
      </c>
      <c r="I776">
        <f t="shared" si="27"/>
        <v>3501.14</v>
      </c>
      <c r="J776" t="s">
        <v>1718</v>
      </c>
      <c r="K776">
        <v>2</v>
      </c>
      <c r="W776">
        <v>750</v>
      </c>
      <c r="X776">
        <v>4</v>
      </c>
      <c r="Y776" t="s">
        <v>1392</v>
      </c>
      <c r="AB776" t="str">
        <f t="shared" si="28"/>
        <v>-</v>
      </c>
    </row>
    <row r="777" spans="1:28" x14ac:dyDescent="0.25">
      <c r="A777" t="s">
        <v>1702</v>
      </c>
      <c r="B777">
        <v>213</v>
      </c>
      <c r="C777" t="s">
        <v>1709</v>
      </c>
      <c r="D777">
        <v>37.5</v>
      </c>
      <c r="E777" t="s">
        <v>1728</v>
      </c>
      <c r="F777" t="s">
        <v>1705</v>
      </c>
      <c r="G777" t="s">
        <v>1707</v>
      </c>
      <c r="H777">
        <v>2001369</v>
      </c>
      <c r="I777">
        <f t="shared" si="27"/>
        <v>3847.75</v>
      </c>
      <c r="J777" t="s">
        <v>1718</v>
      </c>
      <c r="K777">
        <v>1</v>
      </c>
      <c r="W777">
        <v>1000</v>
      </c>
      <c r="X777">
        <v>1</v>
      </c>
      <c r="Y777" t="s">
        <v>1392</v>
      </c>
      <c r="AB777" t="str">
        <f t="shared" si="28"/>
        <v>-</v>
      </c>
    </row>
    <row r="778" spans="1:28" x14ac:dyDescent="0.25">
      <c r="A778" t="s">
        <v>1702</v>
      </c>
      <c r="B778">
        <v>213</v>
      </c>
      <c r="C778" t="s">
        <v>1709</v>
      </c>
      <c r="D778">
        <v>37.5</v>
      </c>
      <c r="E778" t="s">
        <v>1704</v>
      </c>
      <c r="F778" t="s">
        <v>1705</v>
      </c>
      <c r="G778" t="s">
        <v>1707</v>
      </c>
      <c r="H778">
        <v>2001349</v>
      </c>
      <c r="I778">
        <f t="shared" si="27"/>
        <v>0</v>
      </c>
      <c r="J778" t="s">
        <v>1718</v>
      </c>
      <c r="K778">
        <v>2</v>
      </c>
      <c r="W778">
        <v>1250</v>
      </c>
      <c r="X778">
        <v>3</v>
      </c>
      <c r="Y778" t="s">
        <v>1392</v>
      </c>
      <c r="AB778" t="str">
        <f t="shared" si="28"/>
        <v>-</v>
      </c>
    </row>
    <row r="779" spans="1:28" x14ac:dyDescent="0.25">
      <c r="A779" t="s">
        <v>1702</v>
      </c>
      <c r="B779">
        <v>213</v>
      </c>
      <c r="C779" t="s">
        <v>1709</v>
      </c>
      <c r="D779">
        <v>37.5</v>
      </c>
      <c r="E779" t="s">
        <v>1704</v>
      </c>
      <c r="F779" t="s">
        <v>1705</v>
      </c>
      <c r="G779" t="s">
        <v>1707</v>
      </c>
      <c r="H779">
        <v>2001365</v>
      </c>
      <c r="I779">
        <f t="shared" si="27"/>
        <v>2435.58</v>
      </c>
      <c r="J779" t="s">
        <v>1718</v>
      </c>
      <c r="K779">
        <v>3</v>
      </c>
      <c r="W779">
        <v>1500</v>
      </c>
      <c r="X779">
        <v>1</v>
      </c>
      <c r="Y779" t="s">
        <v>1392</v>
      </c>
      <c r="AB779" t="str">
        <f t="shared" si="28"/>
        <v>-</v>
      </c>
    </row>
    <row r="780" spans="1:28" x14ac:dyDescent="0.25">
      <c r="A780" t="s">
        <v>1702</v>
      </c>
      <c r="B780">
        <v>213</v>
      </c>
      <c r="C780" t="s">
        <v>1709</v>
      </c>
      <c r="D780">
        <v>37.5</v>
      </c>
      <c r="E780" t="s">
        <v>1704</v>
      </c>
      <c r="F780" t="s">
        <v>1705</v>
      </c>
      <c r="G780" t="s">
        <v>1707</v>
      </c>
      <c r="H780">
        <v>2001366</v>
      </c>
      <c r="I780">
        <f t="shared" si="27"/>
        <v>2538.13</v>
      </c>
      <c r="J780" t="s">
        <v>1718</v>
      </c>
      <c r="K780">
        <v>3</v>
      </c>
      <c r="W780">
        <v>2000</v>
      </c>
      <c r="X780">
        <v>1</v>
      </c>
      <c r="Y780" t="s">
        <v>1392</v>
      </c>
      <c r="AB780" t="str">
        <f t="shared" si="28"/>
        <v>-</v>
      </c>
    </row>
    <row r="781" spans="1:28" x14ac:dyDescent="0.25">
      <c r="A781" t="s">
        <v>1702</v>
      </c>
      <c r="B781">
        <v>213</v>
      </c>
      <c r="C781" t="s">
        <v>1709</v>
      </c>
      <c r="D781">
        <v>37.5</v>
      </c>
      <c r="E781" t="s">
        <v>1704</v>
      </c>
      <c r="F781" t="s">
        <v>1705</v>
      </c>
      <c r="G781" t="s">
        <v>1707</v>
      </c>
      <c r="H781">
        <v>2001367</v>
      </c>
      <c r="I781">
        <f t="shared" si="27"/>
        <v>3129.01</v>
      </c>
      <c r="J781" t="s">
        <v>1718</v>
      </c>
      <c r="K781">
        <v>12</v>
      </c>
      <c r="W781">
        <v>2500</v>
      </c>
      <c r="X781">
        <v>1</v>
      </c>
      <c r="Y781" t="s">
        <v>1392</v>
      </c>
      <c r="AB781" t="str">
        <f t="shared" si="28"/>
        <v>-</v>
      </c>
    </row>
    <row r="782" spans="1:28" x14ac:dyDescent="0.25">
      <c r="A782" t="s">
        <v>1702</v>
      </c>
      <c r="B782">
        <v>213</v>
      </c>
      <c r="C782" t="s">
        <v>1709</v>
      </c>
      <c r="D782">
        <v>37.5</v>
      </c>
      <c r="E782" t="s">
        <v>1704</v>
      </c>
      <c r="F782" t="s">
        <v>1705</v>
      </c>
      <c r="G782" t="s">
        <v>1707</v>
      </c>
      <c r="H782">
        <v>2001368</v>
      </c>
      <c r="I782">
        <f t="shared" si="27"/>
        <v>3501.14</v>
      </c>
      <c r="J782" t="s">
        <v>1718</v>
      </c>
      <c r="K782">
        <v>133</v>
      </c>
      <c r="W782">
        <v>4000</v>
      </c>
      <c r="X782">
        <v>1</v>
      </c>
      <c r="Y782" t="s">
        <v>1392</v>
      </c>
      <c r="AB782" t="str">
        <f t="shared" si="28"/>
        <v>-</v>
      </c>
    </row>
    <row r="783" spans="1:28" x14ac:dyDescent="0.25">
      <c r="A783" t="s">
        <v>1702</v>
      </c>
      <c r="B783">
        <v>213</v>
      </c>
      <c r="C783" t="s">
        <v>1709</v>
      </c>
      <c r="D783">
        <v>37.5</v>
      </c>
      <c r="E783" t="s">
        <v>1704</v>
      </c>
      <c r="F783" t="s">
        <v>1705</v>
      </c>
      <c r="G783" t="s">
        <v>1707</v>
      </c>
      <c r="H783">
        <v>2001369</v>
      </c>
      <c r="I783">
        <f t="shared" si="27"/>
        <v>3847.75</v>
      </c>
      <c r="J783" t="s">
        <v>1718</v>
      </c>
      <c r="K783">
        <v>18</v>
      </c>
      <c r="V783" t="s">
        <v>1721</v>
      </c>
      <c r="W783">
        <v>0</v>
      </c>
      <c r="X783">
        <v>3</v>
      </c>
      <c r="Y783" t="s">
        <v>1392</v>
      </c>
      <c r="AB783" t="str">
        <f t="shared" si="28"/>
        <v>-</v>
      </c>
    </row>
    <row r="784" spans="1:28" x14ac:dyDescent="0.25">
      <c r="A784" t="s">
        <v>1702</v>
      </c>
      <c r="B784">
        <v>213</v>
      </c>
      <c r="C784" t="s">
        <v>1709</v>
      </c>
      <c r="D784">
        <v>37.5</v>
      </c>
      <c r="E784" t="s">
        <v>1704</v>
      </c>
      <c r="F784" t="s">
        <v>1705</v>
      </c>
      <c r="G784" t="s">
        <v>1707</v>
      </c>
      <c r="H784">
        <v>2001370</v>
      </c>
      <c r="I784">
        <f t="shared" si="27"/>
        <v>4665.41</v>
      </c>
      <c r="J784" t="s">
        <v>1718</v>
      </c>
      <c r="K784">
        <v>10</v>
      </c>
      <c r="W784">
        <v>100</v>
      </c>
      <c r="X784">
        <v>3</v>
      </c>
      <c r="Y784" t="s">
        <v>1392</v>
      </c>
      <c r="AB784" t="str">
        <f t="shared" si="28"/>
        <v>-</v>
      </c>
    </row>
    <row r="785" spans="1:28" x14ac:dyDescent="0.25">
      <c r="A785" t="s">
        <v>1702</v>
      </c>
      <c r="B785">
        <v>213</v>
      </c>
      <c r="C785" t="s">
        <v>1709</v>
      </c>
      <c r="D785">
        <v>37.5</v>
      </c>
      <c r="E785" t="s">
        <v>1708</v>
      </c>
      <c r="F785" t="s">
        <v>1705</v>
      </c>
      <c r="G785" t="s">
        <v>1707</v>
      </c>
      <c r="H785">
        <v>2001364</v>
      </c>
      <c r="I785">
        <f t="shared" si="27"/>
        <v>0</v>
      </c>
      <c r="J785" t="s">
        <v>1718</v>
      </c>
      <c r="K785">
        <v>1</v>
      </c>
      <c r="W785">
        <v>1500</v>
      </c>
      <c r="X785">
        <v>1</v>
      </c>
      <c r="Y785" t="s">
        <v>1392</v>
      </c>
      <c r="AB785" t="str">
        <f t="shared" si="28"/>
        <v>-</v>
      </c>
    </row>
    <row r="786" spans="1:28" x14ac:dyDescent="0.25">
      <c r="A786" t="s">
        <v>1702</v>
      </c>
      <c r="B786">
        <v>213</v>
      </c>
      <c r="C786" t="s">
        <v>1709</v>
      </c>
      <c r="D786">
        <v>37.5</v>
      </c>
      <c r="E786" t="s">
        <v>1708</v>
      </c>
      <c r="F786" t="s">
        <v>1705</v>
      </c>
      <c r="G786" t="s">
        <v>1707</v>
      </c>
      <c r="H786">
        <v>2001365</v>
      </c>
      <c r="I786">
        <f t="shared" si="27"/>
        <v>2435.58</v>
      </c>
      <c r="J786" t="s">
        <v>1718</v>
      </c>
      <c r="K786">
        <v>6</v>
      </c>
      <c r="W786">
        <v>2000</v>
      </c>
      <c r="X786">
        <v>2</v>
      </c>
      <c r="Y786" t="s">
        <v>1392</v>
      </c>
      <c r="AB786" t="str">
        <f t="shared" si="28"/>
        <v>-</v>
      </c>
    </row>
    <row r="787" spans="1:28" x14ac:dyDescent="0.25">
      <c r="A787" t="s">
        <v>1702</v>
      </c>
      <c r="B787">
        <v>213</v>
      </c>
      <c r="C787" t="s">
        <v>1709</v>
      </c>
      <c r="D787">
        <v>37.5</v>
      </c>
      <c r="E787" t="s">
        <v>1708</v>
      </c>
      <c r="F787" t="s">
        <v>1705</v>
      </c>
      <c r="G787" t="s">
        <v>1707</v>
      </c>
      <c r="H787">
        <v>2001366</v>
      </c>
      <c r="I787">
        <f t="shared" si="27"/>
        <v>2538.13</v>
      </c>
      <c r="J787" t="s">
        <v>1718</v>
      </c>
      <c r="K787">
        <v>10</v>
      </c>
      <c r="V787" t="s">
        <v>1714</v>
      </c>
      <c r="W787">
        <v>333</v>
      </c>
      <c r="X787">
        <v>3</v>
      </c>
      <c r="Y787" t="s">
        <v>1392</v>
      </c>
      <c r="AB787" t="str">
        <f t="shared" si="28"/>
        <v>-</v>
      </c>
    </row>
    <row r="788" spans="1:28" x14ac:dyDescent="0.25">
      <c r="A788" t="s">
        <v>1702</v>
      </c>
      <c r="B788">
        <v>213</v>
      </c>
      <c r="C788" t="s">
        <v>1709</v>
      </c>
      <c r="D788">
        <v>37.5</v>
      </c>
      <c r="E788" t="s">
        <v>1708</v>
      </c>
      <c r="F788" t="s">
        <v>1705</v>
      </c>
      <c r="G788" t="s">
        <v>1707</v>
      </c>
      <c r="H788">
        <v>2001367</v>
      </c>
      <c r="I788">
        <f t="shared" si="27"/>
        <v>3129.01</v>
      </c>
      <c r="J788" t="s">
        <v>1718</v>
      </c>
      <c r="K788">
        <v>29</v>
      </c>
      <c r="AB788" t="str">
        <f t="shared" si="28"/>
        <v/>
      </c>
    </row>
    <row r="789" spans="1:28" x14ac:dyDescent="0.25">
      <c r="A789" t="s">
        <v>1702</v>
      </c>
      <c r="B789">
        <v>213</v>
      </c>
      <c r="C789" t="s">
        <v>1709</v>
      </c>
      <c r="D789">
        <v>37.5</v>
      </c>
      <c r="E789" t="s">
        <v>1708</v>
      </c>
      <c r="F789" t="s">
        <v>1705</v>
      </c>
      <c r="G789" t="s">
        <v>1707</v>
      </c>
      <c r="H789">
        <v>2001368</v>
      </c>
      <c r="I789">
        <f t="shared" si="27"/>
        <v>3501.14</v>
      </c>
      <c r="J789" t="s">
        <v>1718</v>
      </c>
      <c r="K789">
        <v>521</v>
      </c>
      <c r="U789">
        <v>205</v>
      </c>
      <c r="V789" t="s">
        <v>1707</v>
      </c>
      <c r="W789">
        <v>75</v>
      </c>
      <c r="X789">
        <v>1</v>
      </c>
      <c r="Y789" t="s">
        <v>1392</v>
      </c>
      <c r="AB789" t="str">
        <f t="shared" si="28"/>
        <v>-</v>
      </c>
    </row>
    <row r="790" spans="1:28" x14ac:dyDescent="0.25">
      <c r="A790" t="s">
        <v>1702</v>
      </c>
      <c r="B790">
        <v>213</v>
      </c>
      <c r="C790" t="s">
        <v>1709</v>
      </c>
      <c r="D790">
        <v>37.5</v>
      </c>
      <c r="E790" t="s">
        <v>1708</v>
      </c>
      <c r="F790" t="s">
        <v>1705</v>
      </c>
      <c r="G790" t="s">
        <v>1707</v>
      </c>
      <c r="H790">
        <v>2001369</v>
      </c>
      <c r="I790">
        <f t="shared" si="27"/>
        <v>3847.75</v>
      </c>
      <c r="J790" t="s">
        <v>1718</v>
      </c>
      <c r="K790">
        <v>354</v>
      </c>
      <c r="AB790" t="str">
        <f t="shared" si="28"/>
        <v/>
      </c>
    </row>
    <row r="791" spans="1:28" x14ac:dyDescent="0.25">
      <c r="A791" t="s">
        <v>1702</v>
      </c>
      <c r="B791">
        <v>213</v>
      </c>
      <c r="C791" t="s">
        <v>1709</v>
      </c>
      <c r="D791">
        <v>37.5</v>
      </c>
      <c r="E791" t="s">
        <v>1708</v>
      </c>
      <c r="F791" t="s">
        <v>1705</v>
      </c>
      <c r="G791" t="s">
        <v>1707</v>
      </c>
      <c r="H791">
        <v>2001370</v>
      </c>
      <c r="I791">
        <f t="shared" si="27"/>
        <v>4665.41</v>
      </c>
      <c r="J791" t="s">
        <v>1718</v>
      </c>
      <c r="K791">
        <v>166</v>
      </c>
      <c r="U791">
        <v>213</v>
      </c>
      <c r="V791" t="s">
        <v>1707</v>
      </c>
      <c r="W791">
        <v>75</v>
      </c>
      <c r="X791">
        <v>3</v>
      </c>
      <c r="Y791" t="s">
        <v>1392</v>
      </c>
      <c r="AB791" t="str">
        <f t="shared" si="28"/>
        <v>-</v>
      </c>
    </row>
    <row r="792" spans="1:28" x14ac:dyDescent="0.25">
      <c r="A792" t="s">
        <v>1702</v>
      </c>
      <c r="B792">
        <v>213</v>
      </c>
      <c r="C792" t="s">
        <v>1709</v>
      </c>
      <c r="D792">
        <v>37.5</v>
      </c>
      <c r="E792" t="s">
        <v>1708</v>
      </c>
      <c r="F792" t="s">
        <v>1705</v>
      </c>
      <c r="G792" t="s">
        <v>1707</v>
      </c>
      <c r="H792">
        <v>2001371</v>
      </c>
      <c r="I792">
        <f t="shared" si="27"/>
        <v>6665.64</v>
      </c>
      <c r="J792" t="s">
        <v>1718</v>
      </c>
      <c r="K792">
        <v>2</v>
      </c>
      <c r="W792">
        <v>150</v>
      </c>
      <c r="X792">
        <v>1</v>
      </c>
      <c r="Y792" t="s">
        <v>1392</v>
      </c>
      <c r="AB792" t="str">
        <f t="shared" si="28"/>
        <v>-</v>
      </c>
    </row>
    <row r="793" spans="1:28" x14ac:dyDescent="0.25">
      <c r="A793" t="s">
        <v>1702</v>
      </c>
      <c r="B793">
        <v>213</v>
      </c>
      <c r="C793" t="s">
        <v>1709</v>
      </c>
      <c r="D793">
        <v>37.5</v>
      </c>
      <c r="E793" t="s">
        <v>1708</v>
      </c>
      <c r="F793" t="s">
        <v>1705</v>
      </c>
      <c r="G793" t="s">
        <v>1707</v>
      </c>
      <c r="H793">
        <v>2001378</v>
      </c>
      <c r="I793">
        <f t="shared" si="27"/>
        <v>0</v>
      </c>
      <c r="J793" t="s">
        <v>1718</v>
      </c>
      <c r="K793">
        <v>2</v>
      </c>
      <c r="V793" t="s">
        <v>1721</v>
      </c>
      <c r="W793">
        <v>150</v>
      </c>
      <c r="X793">
        <v>1</v>
      </c>
      <c r="Y793" t="s">
        <v>1392</v>
      </c>
      <c r="AB793" t="str">
        <f t="shared" si="28"/>
        <v>-</v>
      </c>
    </row>
    <row r="794" spans="1:28" x14ac:dyDescent="0.25">
      <c r="A794" t="s">
        <v>1702</v>
      </c>
      <c r="B794">
        <v>213</v>
      </c>
      <c r="C794" t="s">
        <v>1709</v>
      </c>
      <c r="D794">
        <v>37.5</v>
      </c>
      <c r="E794" t="s">
        <v>1711</v>
      </c>
      <c r="F794" t="s">
        <v>1705</v>
      </c>
      <c r="G794" t="s">
        <v>1707</v>
      </c>
      <c r="H794">
        <v>2001365</v>
      </c>
      <c r="I794">
        <f t="shared" si="27"/>
        <v>2435.58</v>
      </c>
      <c r="J794" t="s">
        <v>1718</v>
      </c>
      <c r="K794">
        <v>1</v>
      </c>
      <c r="AB794" t="str">
        <f t="shared" si="28"/>
        <v/>
      </c>
    </row>
    <row r="795" spans="1:28" x14ac:dyDescent="0.25">
      <c r="A795" t="s">
        <v>1702</v>
      </c>
      <c r="B795">
        <v>213</v>
      </c>
      <c r="C795" t="s">
        <v>1709</v>
      </c>
      <c r="D795">
        <v>37.5</v>
      </c>
      <c r="E795" t="s">
        <v>1711</v>
      </c>
      <c r="F795" t="s">
        <v>1705</v>
      </c>
      <c r="G795" t="s">
        <v>1707</v>
      </c>
      <c r="H795">
        <v>2001368</v>
      </c>
      <c r="I795">
        <f t="shared" si="27"/>
        <v>3501.14</v>
      </c>
      <c r="J795" t="s">
        <v>1718</v>
      </c>
      <c r="K795">
        <v>174</v>
      </c>
      <c r="U795">
        <v>214</v>
      </c>
      <c r="V795" t="s">
        <v>1707</v>
      </c>
      <c r="W795">
        <v>167</v>
      </c>
      <c r="X795">
        <v>1</v>
      </c>
      <c r="Y795">
        <v>2001379</v>
      </c>
      <c r="Z795">
        <v>8316.74</v>
      </c>
      <c r="AB795" t="str">
        <f t="shared" si="28"/>
        <v>20013798316.74</v>
      </c>
    </row>
    <row r="796" spans="1:28" x14ac:dyDescent="0.25">
      <c r="A796" t="s">
        <v>1702</v>
      </c>
      <c r="B796">
        <v>213</v>
      </c>
      <c r="C796" t="s">
        <v>1709</v>
      </c>
      <c r="D796">
        <v>37.5</v>
      </c>
      <c r="E796" t="s">
        <v>1711</v>
      </c>
      <c r="F796" t="s">
        <v>1705</v>
      </c>
      <c r="G796" t="s">
        <v>1707</v>
      </c>
      <c r="H796">
        <v>2001369</v>
      </c>
      <c r="I796">
        <f t="shared" si="27"/>
        <v>3847.75</v>
      </c>
      <c r="J796" t="s">
        <v>1718</v>
      </c>
      <c r="K796">
        <v>14</v>
      </c>
      <c r="X796">
        <v>1</v>
      </c>
      <c r="Y796">
        <v>2001381</v>
      </c>
      <c r="AB796" t="str">
        <f t="shared" si="28"/>
        <v>2001381</v>
      </c>
    </row>
    <row r="797" spans="1:28" x14ac:dyDescent="0.25">
      <c r="A797" t="s">
        <v>1702</v>
      </c>
      <c r="B797">
        <v>213</v>
      </c>
      <c r="C797" t="s">
        <v>1709</v>
      </c>
      <c r="D797">
        <v>37.5</v>
      </c>
      <c r="E797" t="s">
        <v>1711</v>
      </c>
      <c r="F797" t="s">
        <v>1705</v>
      </c>
      <c r="G797" t="s">
        <v>1707</v>
      </c>
      <c r="H797">
        <v>2001370</v>
      </c>
      <c r="I797">
        <f t="shared" si="27"/>
        <v>4665.41</v>
      </c>
      <c r="J797" t="s">
        <v>1718</v>
      </c>
      <c r="K797">
        <v>4</v>
      </c>
      <c r="W797">
        <v>250</v>
      </c>
      <c r="X797">
        <v>1</v>
      </c>
      <c r="Y797">
        <v>2001381</v>
      </c>
      <c r="AB797" t="str">
        <f t="shared" si="28"/>
        <v>2001381</v>
      </c>
    </row>
    <row r="798" spans="1:28" x14ac:dyDescent="0.25">
      <c r="A798" t="s">
        <v>1702</v>
      </c>
      <c r="B798">
        <v>213</v>
      </c>
      <c r="C798" t="s">
        <v>1709</v>
      </c>
      <c r="D798">
        <v>50</v>
      </c>
      <c r="E798" t="s">
        <v>1720</v>
      </c>
      <c r="F798" t="s">
        <v>1705</v>
      </c>
      <c r="G798" t="s">
        <v>1707</v>
      </c>
      <c r="H798">
        <v>2001369</v>
      </c>
      <c r="I798">
        <f t="shared" si="27"/>
        <v>3847.75</v>
      </c>
      <c r="J798" t="s">
        <v>1718</v>
      </c>
      <c r="K798">
        <v>3</v>
      </c>
      <c r="W798">
        <v>333</v>
      </c>
      <c r="X798">
        <v>1</v>
      </c>
      <c r="Y798">
        <v>2001381</v>
      </c>
      <c r="AB798" t="str">
        <f t="shared" si="28"/>
        <v>2001381</v>
      </c>
    </row>
    <row r="799" spans="1:28" x14ac:dyDescent="0.25">
      <c r="A799" t="s">
        <v>1702</v>
      </c>
      <c r="B799">
        <v>213</v>
      </c>
      <c r="C799" t="s">
        <v>1709</v>
      </c>
      <c r="D799">
        <v>50</v>
      </c>
      <c r="E799" t="s">
        <v>1720</v>
      </c>
      <c r="F799" t="s">
        <v>1705</v>
      </c>
      <c r="G799" t="s">
        <v>1707</v>
      </c>
      <c r="H799">
        <v>2001371</v>
      </c>
      <c r="I799">
        <f t="shared" si="27"/>
        <v>6665.64</v>
      </c>
      <c r="J799" t="s">
        <v>1718</v>
      </c>
      <c r="K799">
        <v>2</v>
      </c>
      <c r="AB799" t="str">
        <f t="shared" si="28"/>
        <v/>
      </c>
    </row>
    <row r="800" spans="1:28" x14ac:dyDescent="0.25">
      <c r="A800" t="s">
        <v>1702</v>
      </c>
      <c r="B800">
        <v>213</v>
      </c>
      <c r="C800" t="s">
        <v>1709</v>
      </c>
      <c r="D800">
        <v>50</v>
      </c>
      <c r="E800" t="s">
        <v>1719</v>
      </c>
      <c r="F800" t="s">
        <v>1705</v>
      </c>
      <c r="G800" t="s">
        <v>1707</v>
      </c>
      <c r="H800">
        <v>2001369</v>
      </c>
      <c r="I800">
        <f t="shared" si="27"/>
        <v>3847.75</v>
      </c>
      <c r="J800" t="s">
        <v>1718</v>
      </c>
      <c r="K800">
        <v>2</v>
      </c>
      <c r="U800">
        <v>215</v>
      </c>
      <c r="V800" t="s">
        <v>1715</v>
      </c>
      <c r="W800">
        <v>75</v>
      </c>
      <c r="X800">
        <v>1</v>
      </c>
      <c r="Y800" t="s">
        <v>1392</v>
      </c>
      <c r="AB800" t="str">
        <f t="shared" si="28"/>
        <v>-</v>
      </c>
    </row>
    <row r="801" spans="1:28" x14ac:dyDescent="0.25">
      <c r="A801" t="s">
        <v>1702</v>
      </c>
      <c r="B801">
        <v>213</v>
      </c>
      <c r="C801" t="s">
        <v>1709</v>
      </c>
      <c r="D801">
        <v>50</v>
      </c>
      <c r="E801" t="s">
        <v>1710</v>
      </c>
      <c r="F801" t="s">
        <v>1705</v>
      </c>
      <c r="G801" t="s">
        <v>1707</v>
      </c>
      <c r="H801" t="s">
        <v>1392</v>
      </c>
      <c r="I801">
        <f t="shared" si="27"/>
        <v>0</v>
      </c>
      <c r="J801" t="s">
        <v>1718</v>
      </c>
      <c r="K801">
        <v>5</v>
      </c>
      <c r="V801" t="s">
        <v>1707</v>
      </c>
      <c r="W801">
        <v>333</v>
      </c>
      <c r="X801">
        <v>3</v>
      </c>
      <c r="Y801" t="s">
        <v>1392</v>
      </c>
      <c r="AB801" t="str">
        <f t="shared" si="28"/>
        <v>-</v>
      </c>
    </row>
    <row r="802" spans="1:28" x14ac:dyDescent="0.25">
      <c r="A802" t="s">
        <v>1702</v>
      </c>
      <c r="B802">
        <v>213</v>
      </c>
      <c r="C802" t="s">
        <v>1709</v>
      </c>
      <c r="D802">
        <v>50</v>
      </c>
      <c r="E802" t="s">
        <v>1710</v>
      </c>
      <c r="F802" t="s">
        <v>1705</v>
      </c>
      <c r="G802" t="s">
        <v>1707</v>
      </c>
      <c r="H802">
        <v>2001346</v>
      </c>
      <c r="I802">
        <f t="shared" si="27"/>
        <v>0</v>
      </c>
      <c r="J802" t="s">
        <v>1718</v>
      </c>
      <c r="K802">
        <v>1</v>
      </c>
      <c r="AB802" t="str">
        <f t="shared" si="28"/>
        <v/>
      </c>
    </row>
    <row r="803" spans="1:28" x14ac:dyDescent="0.25">
      <c r="A803" t="s">
        <v>1702</v>
      </c>
      <c r="B803">
        <v>213</v>
      </c>
      <c r="C803" t="s">
        <v>1709</v>
      </c>
      <c r="D803">
        <v>50</v>
      </c>
      <c r="E803" t="s">
        <v>1710</v>
      </c>
      <c r="F803" t="s">
        <v>1705</v>
      </c>
      <c r="G803" t="s">
        <v>1707</v>
      </c>
      <c r="H803">
        <v>2001347</v>
      </c>
      <c r="I803">
        <f t="shared" si="27"/>
        <v>0</v>
      </c>
      <c r="J803" t="s">
        <v>1718</v>
      </c>
      <c r="K803">
        <v>3</v>
      </c>
      <c r="U803">
        <v>226</v>
      </c>
      <c r="V803" t="s">
        <v>1721</v>
      </c>
      <c r="W803">
        <v>1000</v>
      </c>
      <c r="X803">
        <v>1</v>
      </c>
      <c r="Y803" t="s">
        <v>1392</v>
      </c>
      <c r="AB803" t="str">
        <f t="shared" si="28"/>
        <v>-</v>
      </c>
    </row>
    <row r="804" spans="1:28" x14ac:dyDescent="0.25">
      <c r="A804" t="s">
        <v>1702</v>
      </c>
      <c r="B804">
        <v>213</v>
      </c>
      <c r="C804" t="s">
        <v>1709</v>
      </c>
      <c r="D804">
        <v>50</v>
      </c>
      <c r="E804" t="s">
        <v>1710</v>
      </c>
      <c r="F804" t="s">
        <v>1705</v>
      </c>
      <c r="G804" t="s">
        <v>1707</v>
      </c>
      <c r="H804">
        <v>2001364</v>
      </c>
      <c r="I804">
        <f t="shared" si="27"/>
        <v>0</v>
      </c>
      <c r="J804" t="s">
        <v>1718</v>
      </c>
      <c r="K804">
        <v>1</v>
      </c>
      <c r="AB804" t="str">
        <f t="shared" si="28"/>
        <v/>
      </c>
    </row>
    <row r="805" spans="1:28" x14ac:dyDescent="0.25">
      <c r="A805" t="s">
        <v>1702</v>
      </c>
      <c r="B805">
        <v>213</v>
      </c>
      <c r="C805" t="s">
        <v>1709</v>
      </c>
      <c r="D805">
        <v>50</v>
      </c>
      <c r="E805" t="s">
        <v>1710</v>
      </c>
      <c r="F805" t="s">
        <v>1705</v>
      </c>
      <c r="G805" t="s">
        <v>1707</v>
      </c>
      <c r="H805">
        <v>2001365</v>
      </c>
      <c r="I805">
        <f t="shared" si="27"/>
        <v>2435.58</v>
      </c>
      <c r="J805" t="s">
        <v>1718</v>
      </c>
      <c r="K805">
        <v>37</v>
      </c>
      <c r="U805">
        <v>230</v>
      </c>
      <c r="V805" t="s">
        <v>1721</v>
      </c>
      <c r="W805">
        <v>75</v>
      </c>
      <c r="X805">
        <v>1</v>
      </c>
      <c r="Y805" t="s">
        <v>1392</v>
      </c>
      <c r="AB805" t="str">
        <f t="shared" si="28"/>
        <v>-</v>
      </c>
    </row>
    <row r="806" spans="1:28" x14ac:dyDescent="0.25">
      <c r="A806" t="s">
        <v>1702</v>
      </c>
      <c r="B806">
        <v>213</v>
      </c>
      <c r="C806" t="s">
        <v>1709</v>
      </c>
      <c r="D806">
        <v>50</v>
      </c>
      <c r="E806" t="s">
        <v>1710</v>
      </c>
      <c r="F806" t="s">
        <v>1705</v>
      </c>
      <c r="G806" t="s">
        <v>1707</v>
      </c>
      <c r="H806">
        <v>2001366</v>
      </c>
      <c r="I806">
        <f t="shared" si="27"/>
        <v>2538.13</v>
      </c>
      <c r="J806" t="s">
        <v>1718</v>
      </c>
      <c r="K806">
        <v>107</v>
      </c>
      <c r="AB806" t="str">
        <f t="shared" si="28"/>
        <v/>
      </c>
    </row>
    <row r="807" spans="1:28" x14ac:dyDescent="0.25">
      <c r="A807" t="s">
        <v>1702</v>
      </c>
      <c r="B807">
        <v>213</v>
      </c>
      <c r="C807" t="s">
        <v>1709</v>
      </c>
      <c r="D807">
        <v>50</v>
      </c>
      <c r="E807" t="s">
        <v>1710</v>
      </c>
      <c r="F807" t="s">
        <v>1705</v>
      </c>
      <c r="G807" t="s">
        <v>1707</v>
      </c>
      <c r="H807">
        <v>2001367</v>
      </c>
      <c r="I807">
        <f t="shared" si="27"/>
        <v>3129.01</v>
      </c>
      <c r="J807" t="s">
        <v>1718</v>
      </c>
      <c r="K807">
        <v>72</v>
      </c>
      <c r="U807">
        <v>238</v>
      </c>
      <c r="V807" t="s">
        <v>1707</v>
      </c>
      <c r="W807">
        <v>1000</v>
      </c>
      <c r="X807">
        <v>3</v>
      </c>
      <c r="Y807" t="s">
        <v>1392</v>
      </c>
      <c r="AB807" t="str">
        <f t="shared" si="28"/>
        <v>-</v>
      </c>
    </row>
    <row r="808" spans="1:28" x14ac:dyDescent="0.25">
      <c r="A808" t="s">
        <v>1702</v>
      </c>
      <c r="B808">
        <v>213</v>
      </c>
      <c r="C808" t="s">
        <v>1709</v>
      </c>
      <c r="D808">
        <v>50</v>
      </c>
      <c r="E808" t="s">
        <v>1710</v>
      </c>
      <c r="F808" t="s">
        <v>1705</v>
      </c>
      <c r="G808" t="s">
        <v>1707</v>
      </c>
      <c r="H808">
        <v>2001368</v>
      </c>
      <c r="I808">
        <f t="shared" si="27"/>
        <v>3501.14</v>
      </c>
      <c r="J808" t="s">
        <v>1718</v>
      </c>
      <c r="K808">
        <v>16</v>
      </c>
      <c r="AB808" t="str">
        <f t="shared" si="28"/>
        <v/>
      </c>
    </row>
    <row r="809" spans="1:28" x14ac:dyDescent="0.25">
      <c r="A809" t="s">
        <v>1702</v>
      </c>
      <c r="B809">
        <v>213</v>
      </c>
      <c r="C809" t="s">
        <v>1709</v>
      </c>
      <c r="D809">
        <v>50</v>
      </c>
      <c r="E809" t="s">
        <v>1710</v>
      </c>
      <c r="F809" t="s">
        <v>1705</v>
      </c>
      <c r="G809" t="s">
        <v>1707</v>
      </c>
      <c r="H809">
        <v>2001369</v>
      </c>
      <c r="I809">
        <f t="shared" si="27"/>
        <v>3847.75</v>
      </c>
      <c r="J809" t="s">
        <v>1718</v>
      </c>
      <c r="K809">
        <v>673</v>
      </c>
      <c r="U809">
        <v>244</v>
      </c>
      <c r="V809" t="s">
        <v>1715</v>
      </c>
      <c r="W809">
        <v>75</v>
      </c>
      <c r="X809">
        <v>1</v>
      </c>
      <c r="Y809" t="s">
        <v>1392</v>
      </c>
      <c r="AB809" t="str">
        <f t="shared" si="28"/>
        <v>-</v>
      </c>
    </row>
    <row r="810" spans="1:28" x14ac:dyDescent="0.25">
      <c r="A810" t="s">
        <v>1702</v>
      </c>
      <c r="B810">
        <v>213</v>
      </c>
      <c r="C810" t="s">
        <v>1709</v>
      </c>
      <c r="D810">
        <v>50</v>
      </c>
      <c r="E810" t="s">
        <v>1710</v>
      </c>
      <c r="F810" t="s">
        <v>1705</v>
      </c>
      <c r="G810" t="s">
        <v>1707</v>
      </c>
      <c r="H810">
        <v>2001370</v>
      </c>
      <c r="I810">
        <f t="shared" si="27"/>
        <v>4665.41</v>
      </c>
      <c r="J810" t="s">
        <v>1718</v>
      </c>
      <c r="K810">
        <v>25</v>
      </c>
      <c r="AB810" t="str">
        <f t="shared" si="28"/>
        <v/>
      </c>
    </row>
    <row r="811" spans="1:28" x14ac:dyDescent="0.25">
      <c r="A811" t="s">
        <v>1702</v>
      </c>
      <c r="B811">
        <v>213</v>
      </c>
      <c r="C811" t="s">
        <v>1709</v>
      </c>
      <c r="D811">
        <v>50</v>
      </c>
      <c r="E811" t="s">
        <v>1710</v>
      </c>
      <c r="F811" t="s">
        <v>1705</v>
      </c>
      <c r="G811" t="s">
        <v>1707</v>
      </c>
      <c r="H811">
        <v>2001371</v>
      </c>
      <c r="I811">
        <f t="shared" si="27"/>
        <v>6665.64</v>
      </c>
      <c r="J811" t="s">
        <v>1718</v>
      </c>
      <c r="K811">
        <v>3</v>
      </c>
      <c r="U811">
        <v>245</v>
      </c>
      <c r="V811" t="s">
        <v>1721</v>
      </c>
      <c r="W811">
        <v>750</v>
      </c>
      <c r="X811">
        <v>1</v>
      </c>
      <c r="Y811" t="s">
        <v>1392</v>
      </c>
      <c r="AB811" t="str">
        <f t="shared" si="28"/>
        <v>-</v>
      </c>
    </row>
    <row r="812" spans="1:28" x14ac:dyDescent="0.25">
      <c r="A812" t="s">
        <v>1702</v>
      </c>
      <c r="B812">
        <v>213</v>
      </c>
      <c r="C812" t="s">
        <v>1709</v>
      </c>
      <c r="D812">
        <v>50</v>
      </c>
      <c r="E812" t="s">
        <v>1710</v>
      </c>
      <c r="F812" t="s">
        <v>1705</v>
      </c>
      <c r="G812" t="s">
        <v>1707</v>
      </c>
      <c r="H812">
        <v>2001379</v>
      </c>
      <c r="I812">
        <f t="shared" si="27"/>
        <v>8316.74</v>
      </c>
      <c r="J812" t="s">
        <v>1718</v>
      </c>
      <c r="K812">
        <v>1</v>
      </c>
      <c r="AB812" t="str">
        <f t="shared" si="28"/>
        <v/>
      </c>
    </row>
    <row r="813" spans="1:28" x14ac:dyDescent="0.25">
      <c r="A813" t="s">
        <v>1702</v>
      </c>
      <c r="B813">
        <v>213</v>
      </c>
      <c r="C813" t="s">
        <v>1709</v>
      </c>
      <c r="D813">
        <v>50</v>
      </c>
      <c r="E813" t="s">
        <v>1728</v>
      </c>
      <c r="F813" t="s">
        <v>1705</v>
      </c>
      <c r="G813" t="s">
        <v>1707</v>
      </c>
      <c r="H813">
        <v>2001369</v>
      </c>
      <c r="I813">
        <f t="shared" si="27"/>
        <v>3847.75</v>
      </c>
      <c r="J813" t="s">
        <v>1718</v>
      </c>
      <c r="K813">
        <v>3</v>
      </c>
      <c r="U813">
        <v>256</v>
      </c>
      <c r="V813" t="s">
        <v>1715</v>
      </c>
      <c r="W813">
        <v>75</v>
      </c>
      <c r="X813">
        <v>1</v>
      </c>
      <c r="Y813" t="s">
        <v>1392</v>
      </c>
      <c r="AB813" t="str">
        <f t="shared" si="28"/>
        <v>-</v>
      </c>
    </row>
    <row r="814" spans="1:28" x14ac:dyDescent="0.25">
      <c r="A814" t="s">
        <v>1702</v>
      </c>
      <c r="B814">
        <v>213</v>
      </c>
      <c r="C814" t="s">
        <v>1709</v>
      </c>
      <c r="D814">
        <v>50</v>
      </c>
      <c r="E814" t="s">
        <v>1704</v>
      </c>
      <c r="F814" t="s">
        <v>1705</v>
      </c>
      <c r="G814" t="s">
        <v>1707</v>
      </c>
      <c r="H814">
        <v>2001338</v>
      </c>
      <c r="I814">
        <f t="shared" si="27"/>
        <v>0</v>
      </c>
      <c r="J814" t="s">
        <v>1718</v>
      </c>
      <c r="K814">
        <v>3</v>
      </c>
      <c r="W814">
        <v>150</v>
      </c>
      <c r="X814">
        <v>1</v>
      </c>
      <c r="Y814" t="s">
        <v>1392</v>
      </c>
      <c r="AB814" t="str">
        <f t="shared" si="28"/>
        <v>-</v>
      </c>
    </row>
    <row r="815" spans="1:28" x14ac:dyDescent="0.25">
      <c r="A815" t="s">
        <v>1702</v>
      </c>
      <c r="B815">
        <v>213</v>
      </c>
      <c r="C815" t="s">
        <v>1709</v>
      </c>
      <c r="D815">
        <v>50</v>
      </c>
      <c r="E815" t="s">
        <v>1704</v>
      </c>
      <c r="F815" t="s">
        <v>1705</v>
      </c>
      <c r="G815" t="s">
        <v>1707</v>
      </c>
      <c r="H815">
        <v>2001339</v>
      </c>
      <c r="I815">
        <f t="shared" si="27"/>
        <v>0</v>
      </c>
      <c r="J815" t="s">
        <v>1718</v>
      </c>
      <c r="K815">
        <v>1</v>
      </c>
      <c r="AB815" t="str">
        <f t="shared" si="28"/>
        <v/>
      </c>
    </row>
    <row r="816" spans="1:28" x14ac:dyDescent="0.25">
      <c r="A816" t="s">
        <v>1702</v>
      </c>
      <c r="B816">
        <v>213</v>
      </c>
      <c r="C816" t="s">
        <v>1709</v>
      </c>
      <c r="D816">
        <v>50</v>
      </c>
      <c r="E816" t="s">
        <v>1704</v>
      </c>
      <c r="F816" t="s">
        <v>1705</v>
      </c>
      <c r="G816" t="s">
        <v>1707</v>
      </c>
      <c r="H816">
        <v>2001348</v>
      </c>
      <c r="I816">
        <f t="shared" si="27"/>
        <v>0</v>
      </c>
      <c r="J816" t="s">
        <v>1718</v>
      </c>
      <c r="K816">
        <v>1</v>
      </c>
      <c r="U816">
        <v>257</v>
      </c>
      <c r="V816" t="s">
        <v>1721</v>
      </c>
      <c r="W816">
        <v>75</v>
      </c>
      <c r="X816">
        <v>2</v>
      </c>
      <c r="Y816" t="s">
        <v>1392</v>
      </c>
      <c r="AB816" t="str">
        <f t="shared" si="28"/>
        <v>-</v>
      </c>
    </row>
    <row r="817" spans="1:28" x14ac:dyDescent="0.25">
      <c r="A817" t="s">
        <v>1702</v>
      </c>
      <c r="B817">
        <v>213</v>
      </c>
      <c r="C817" t="s">
        <v>1709</v>
      </c>
      <c r="D817">
        <v>50</v>
      </c>
      <c r="E817" t="s">
        <v>1704</v>
      </c>
      <c r="F817" t="s">
        <v>1705</v>
      </c>
      <c r="G817" t="s">
        <v>1707</v>
      </c>
      <c r="H817">
        <v>2001365</v>
      </c>
      <c r="I817">
        <f t="shared" si="27"/>
        <v>2435.58</v>
      </c>
      <c r="J817" t="s">
        <v>1718</v>
      </c>
      <c r="K817">
        <v>1</v>
      </c>
      <c r="W817">
        <v>300</v>
      </c>
      <c r="X817">
        <v>3</v>
      </c>
      <c r="Y817">
        <v>2001490</v>
      </c>
      <c r="AB817" t="str">
        <f t="shared" si="28"/>
        <v>2001490</v>
      </c>
    </row>
    <row r="818" spans="1:28" x14ac:dyDescent="0.25">
      <c r="A818" t="s">
        <v>1702</v>
      </c>
      <c r="B818">
        <v>213</v>
      </c>
      <c r="C818" t="s">
        <v>1709</v>
      </c>
      <c r="D818">
        <v>50</v>
      </c>
      <c r="E818" t="s">
        <v>1704</v>
      </c>
      <c r="F818" t="s">
        <v>1705</v>
      </c>
      <c r="G818" t="s">
        <v>1707</v>
      </c>
      <c r="H818">
        <v>2001366</v>
      </c>
      <c r="I818">
        <f t="shared" si="27"/>
        <v>2538.13</v>
      </c>
      <c r="J818" t="s">
        <v>1718</v>
      </c>
      <c r="K818">
        <v>5</v>
      </c>
      <c r="X818">
        <v>1</v>
      </c>
      <c r="Y818" t="s">
        <v>1392</v>
      </c>
      <c r="AB818" t="str">
        <f t="shared" si="28"/>
        <v>-</v>
      </c>
    </row>
    <row r="819" spans="1:28" x14ac:dyDescent="0.25">
      <c r="A819" t="s">
        <v>1702</v>
      </c>
      <c r="B819">
        <v>213</v>
      </c>
      <c r="C819" t="s">
        <v>1709</v>
      </c>
      <c r="D819">
        <v>50</v>
      </c>
      <c r="E819" t="s">
        <v>1704</v>
      </c>
      <c r="F819" t="s">
        <v>1705</v>
      </c>
      <c r="G819" t="s">
        <v>1707</v>
      </c>
      <c r="H819">
        <v>2001367</v>
      </c>
      <c r="I819">
        <f t="shared" si="27"/>
        <v>3129.01</v>
      </c>
      <c r="J819" t="s">
        <v>1718</v>
      </c>
      <c r="K819">
        <v>16</v>
      </c>
      <c r="W819">
        <v>500</v>
      </c>
      <c r="X819">
        <v>1</v>
      </c>
      <c r="Y819" t="s">
        <v>1392</v>
      </c>
      <c r="AB819" t="str">
        <f t="shared" si="28"/>
        <v>-</v>
      </c>
    </row>
    <row r="820" spans="1:28" x14ac:dyDescent="0.25">
      <c r="A820" t="s">
        <v>1702</v>
      </c>
      <c r="B820">
        <v>213</v>
      </c>
      <c r="C820" t="s">
        <v>1709</v>
      </c>
      <c r="D820">
        <v>50</v>
      </c>
      <c r="E820" t="s">
        <v>1704</v>
      </c>
      <c r="F820" t="s">
        <v>1705</v>
      </c>
      <c r="G820" t="s">
        <v>1707</v>
      </c>
      <c r="H820">
        <v>2001368</v>
      </c>
      <c r="I820">
        <f t="shared" si="27"/>
        <v>3501.14</v>
      </c>
      <c r="J820" t="s">
        <v>1718</v>
      </c>
      <c r="K820">
        <v>9</v>
      </c>
      <c r="W820">
        <v>750</v>
      </c>
      <c r="X820">
        <v>2</v>
      </c>
      <c r="Y820" t="s">
        <v>1392</v>
      </c>
      <c r="AB820" t="str">
        <f t="shared" si="28"/>
        <v>-</v>
      </c>
    </row>
    <row r="821" spans="1:28" x14ac:dyDescent="0.25">
      <c r="A821" t="s">
        <v>1702</v>
      </c>
      <c r="B821">
        <v>213</v>
      </c>
      <c r="C821" t="s">
        <v>1709</v>
      </c>
      <c r="D821">
        <v>50</v>
      </c>
      <c r="E821" t="s">
        <v>1704</v>
      </c>
      <c r="F821" t="s">
        <v>1705</v>
      </c>
      <c r="G821" t="s">
        <v>1707</v>
      </c>
      <c r="H821">
        <v>2001369</v>
      </c>
      <c r="I821">
        <f t="shared" si="27"/>
        <v>3847.75</v>
      </c>
      <c r="J821" t="s">
        <v>1718</v>
      </c>
      <c r="K821">
        <v>101</v>
      </c>
      <c r="W821">
        <v>1500</v>
      </c>
      <c r="X821">
        <v>2</v>
      </c>
      <c r="Y821" t="s">
        <v>1392</v>
      </c>
      <c r="AB821" t="str">
        <f t="shared" si="28"/>
        <v>-</v>
      </c>
    </row>
    <row r="822" spans="1:28" x14ac:dyDescent="0.25">
      <c r="A822" t="s">
        <v>1702</v>
      </c>
      <c r="B822">
        <v>213</v>
      </c>
      <c r="C822" t="s">
        <v>1709</v>
      </c>
      <c r="D822">
        <v>50</v>
      </c>
      <c r="E822" t="s">
        <v>1704</v>
      </c>
      <c r="F822" t="s">
        <v>1705</v>
      </c>
      <c r="G822" t="s">
        <v>1707</v>
      </c>
      <c r="H822">
        <v>2001370</v>
      </c>
      <c r="I822">
        <f t="shared" si="27"/>
        <v>4665.41</v>
      </c>
      <c r="J822" t="s">
        <v>1718</v>
      </c>
      <c r="K822">
        <v>16</v>
      </c>
      <c r="W822">
        <v>2000</v>
      </c>
      <c r="X822">
        <v>4</v>
      </c>
      <c r="Y822" t="s">
        <v>1392</v>
      </c>
      <c r="AB822" t="str">
        <f t="shared" si="28"/>
        <v>-</v>
      </c>
    </row>
    <row r="823" spans="1:28" x14ac:dyDescent="0.25">
      <c r="A823" t="s">
        <v>1702</v>
      </c>
      <c r="B823">
        <v>213</v>
      </c>
      <c r="C823" t="s">
        <v>1709</v>
      </c>
      <c r="D823">
        <v>50</v>
      </c>
      <c r="E823" t="s">
        <v>1704</v>
      </c>
      <c r="F823" t="s">
        <v>1705</v>
      </c>
      <c r="G823" t="s">
        <v>1707</v>
      </c>
      <c r="H823">
        <v>2001371</v>
      </c>
      <c r="I823">
        <f t="shared" si="27"/>
        <v>6665.64</v>
      </c>
      <c r="J823" t="s">
        <v>1718</v>
      </c>
      <c r="K823">
        <v>4</v>
      </c>
      <c r="AB823" t="str">
        <f t="shared" si="28"/>
        <v/>
      </c>
    </row>
    <row r="824" spans="1:28" x14ac:dyDescent="0.25">
      <c r="A824" t="s">
        <v>1702</v>
      </c>
      <c r="B824">
        <v>213</v>
      </c>
      <c r="C824" t="s">
        <v>1709</v>
      </c>
      <c r="D824">
        <v>50</v>
      </c>
      <c r="E824" t="s">
        <v>1708</v>
      </c>
      <c r="F824" t="s">
        <v>1705</v>
      </c>
      <c r="G824" t="s">
        <v>1715</v>
      </c>
      <c r="H824">
        <v>2001366</v>
      </c>
      <c r="I824">
        <f t="shared" si="27"/>
        <v>2538.13</v>
      </c>
      <c r="J824" t="s">
        <v>1718</v>
      </c>
      <c r="K824">
        <v>1</v>
      </c>
      <c r="U824">
        <v>258</v>
      </c>
      <c r="V824" t="s">
        <v>1715</v>
      </c>
      <c r="W824">
        <v>75</v>
      </c>
      <c r="X824">
        <v>1</v>
      </c>
      <c r="Y824" t="s">
        <v>1392</v>
      </c>
      <c r="AB824" t="str">
        <f t="shared" si="28"/>
        <v>-</v>
      </c>
    </row>
    <row r="825" spans="1:28" x14ac:dyDescent="0.25">
      <c r="A825" t="s">
        <v>1702</v>
      </c>
      <c r="B825">
        <v>213</v>
      </c>
      <c r="C825" t="s">
        <v>1709</v>
      </c>
      <c r="D825">
        <v>50</v>
      </c>
      <c r="E825" t="s">
        <v>1708</v>
      </c>
      <c r="F825" t="s">
        <v>1705</v>
      </c>
      <c r="G825" t="s">
        <v>1715</v>
      </c>
      <c r="H825">
        <v>2001368</v>
      </c>
      <c r="I825">
        <f t="shared" si="27"/>
        <v>3501.14</v>
      </c>
      <c r="J825" t="s">
        <v>1718</v>
      </c>
      <c r="K825">
        <v>1</v>
      </c>
      <c r="W825">
        <v>150</v>
      </c>
      <c r="X825">
        <v>8</v>
      </c>
      <c r="Y825" t="s">
        <v>1392</v>
      </c>
      <c r="AB825" t="str">
        <f t="shared" si="28"/>
        <v>-</v>
      </c>
    </row>
    <row r="826" spans="1:28" x14ac:dyDescent="0.25">
      <c r="A826" t="s">
        <v>1702</v>
      </c>
      <c r="B826">
        <v>213</v>
      </c>
      <c r="C826" t="s">
        <v>1709</v>
      </c>
      <c r="D826">
        <v>50</v>
      </c>
      <c r="E826" t="s">
        <v>1708</v>
      </c>
      <c r="F826" t="s">
        <v>1705</v>
      </c>
      <c r="G826" t="s">
        <v>1715</v>
      </c>
      <c r="H826">
        <v>2001369</v>
      </c>
      <c r="I826">
        <f t="shared" si="27"/>
        <v>3847.75</v>
      </c>
      <c r="J826" t="s">
        <v>1718</v>
      </c>
      <c r="K826">
        <v>4</v>
      </c>
      <c r="W826">
        <v>225</v>
      </c>
      <c r="X826">
        <v>2</v>
      </c>
      <c r="Y826">
        <v>2001498</v>
      </c>
      <c r="AB826" t="str">
        <f t="shared" si="28"/>
        <v>2001498</v>
      </c>
    </row>
    <row r="827" spans="1:28" x14ac:dyDescent="0.25">
      <c r="A827" t="s">
        <v>1702</v>
      </c>
      <c r="B827">
        <v>213</v>
      </c>
      <c r="C827" t="s">
        <v>1709</v>
      </c>
      <c r="D827">
        <v>50</v>
      </c>
      <c r="E827" t="s">
        <v>1708</v>
      </c>
      <c r="F827" t="s">
        <v>1705</v>
      </c>
      <c r="G827" t="s">
        <v>1707</v>
      </c>
      <c r="H827" t="s">
        <v>1392</v>
      </c>
      <c r="I827">
        <f t="shared" si="27"/>
        <v>0</v>
      </c>
      <c r="J827" t="s">
        <v>1718</v>
      </c>
      <c r="K827">
        <v>2</v>
      </c>
      <c r="X827">
        <v>3</v>
      </c>
      <c r="Y827" t="s">
        <v>1392</v>
      </c>
      <c r="AB827" t="str">
        <f t="shared" si="28"/>
        <v>-</v>
      </c>
    </row>
    <row r="828" spans="1:28" x14ac:dyDescent="0.25">
      <c r="A828" t="s">
        <v>1702</v>
      </c>
      <c r="B828">
        <v>213</v>
      </c>
      <c r="C828" t="s">
        <v>1709</v>
      </c>
      <c r="D828">
        <v>50</v>
      </c>
      <c r="E828" t="s">
        <v>1708</v>
      </c>
      <c r="F828" t="s">
        <v>1705</v>
      </c>
      <c r="G828" t="s">
        <v>1707</v>
      </c>
      <c r="H828">
        <v>2001339</v>
      </c>
      <c r="I828">
        <f t="shared" si="27"/>
        <v>0</v>
      </c>
      <c r="J828" t="s">
        <v>1718</v>
      </c>
      <c r="K828">
        <v>1</v>
      </c>
      <c r="W828">
        <v>300</v>
      </c>
      <c r="X828">
        <v>2</v>
      </c>
      <c r="Y828" t="s">
        <v>1392</v>
      </c>
      <c r="AB828" t="str">
        <f t="shared" si="28"/>
        <v>-</v>
      </c>
    </row>
    <row r="829" spans="1:28" x14ac:dyDescent="0.25">
      <c r="A829" t="s">
        <v>1702</v>
      </c>
      <c r="B829">
        <v>213</v>
      </c>
      <c r="C829" t="s">
        <v>1709</v>
      </c>
      <c r="D829">
        <v>50</v>
      </c>
      <c r="E829" t="s">
        <v>1708</v>
      </c>
      <c r="F829" t="s">
        <v>1705</v>
      </c>
      <c r="G829" t="s">
        <v>1707</v>
      </c>
      <c r="H829">
        <v>2001349</v>
      </c>
      <c r="I829">
        <f t="shared" si="27"/>
        <v>0</v>
      </c>
      <c r="J829" t="s">
        <v>1718</v>
      </c>
      <c r="K829">
        <v>2</v>
      </c>
      <c r="W829">
        <v>1000</v>
      </c>
      <c r="X829">
        <v>1</v>
      </c>
      <c r="Y829" t="s">
        <v>1392</v>
      </c>
      <c r="AB829" t="str">
        <f t="shared" si="28"/>
        <v>-</v>
      </c>
    </row>
    <row r="830" spans="1:28" x14ac:dyDescent="0.25">
      <c r="A830" t="s">
        <v>1702</v>
      </c>
      <c r="B830">
        <v>213</v>
      </c>
      <c r="C830" t="s">
        <v>1709</v>
      </c>
      <c r="D830">
        <v>50</v>
      </c>
      <c r="E830" t="s">
        <v>1708</v>
      </c>
      <c r="F830" t="s">
        <v>1705</v>
      </c>
      <c r="G830" t="s">
        <v>1707</v>
      </c>
      <c r="H830">
        <v>2001365</v>
      </c>
      <c r="I830">
        <f t="shared" si="27"/>
        <v>2435.58</v>
      </c>
      <c r="J830" t="s">
        <v>1718</v>
      </c>
      <c r="K830">
        <v>4</v>
      </c>
      <c r="AB830" t="str">
        <f t="shared" si="28"/>
        <v/>
      </c>
    </row>
    <row r="831" spans="1:28" x14ac:dyDescent="0.25">
      <c r="A831" t="s">
        <v>1702</v>
      </c>
      <c r="B831">
        <v>213</v>
      </c>
      <c r="C831" t="s">
        <v>1709</v>
      </c>
      <c r="D831">
        <v>50</v>
      </c>
      <c r="E831" t="s">
        <v>1708</v>
      </c>
      <c r="F831" t="s">
        <v>1705</v>
      </c>
      <c r="G831" t="s">
        <v>1707</v>
      </c>
      <c r="H831">
        <v>2001366</v>
      </c>
      <c r="I831">
        <f t="shared" si="27"/>
        <v>2538.13</v>
      </c>
      <c r="J831" t="s">
        <v>1718</v>
      </c>
      <c r="K831">
        <v>19</v>
      </c>
      <c r="U831">
        <v>259</v>
      </c>
      <c r="V831" t="s">
        <v>1707</v>
      </c>
      <c r="W831">
        <v>500</v>
      </c>
      <c r="X831">
        <v>1</v>
      </c>
      <c r="Y831">
        <v>2001556</v>
      </c>
      <c r="Z831">
        <v>29769.49</v>
      </c>
      <c r="AB831" t="str">
        <f t="shared" si="28"/>
        <v>200155629769.49</v>
      </c>
    </row>
    <row r="832" spans="1:28" x14ac:dyDescent="0.25">
      <c r="A832" t="s">
        <v>1702</v>
      </c>
      <c r="B832">
        <v>213</v>
      </c>
      <c r="C832" t="s">
        <v>1709</v>
      </c>
      <c r="D832">
        <v>50</v>
      </c>
      <c r="E832" t="s">
        <v>1708</v>
      </c>
      <c r="F832" t="s">
        <v>1705</v>
      </c>
      <c r="G832" t="s">
        <v>1707</v>
      </c>
      <c r="H832">
        <v>2001367</v>
      </c>
      <c r="I832">
        <f t="shared" si="27"/>
        <v>3129.01</v>
      </c>
      <c r="J832" t="s">
        <v>1718</v>
      </c>
      <c r="K832">
        <v>112</v>
      </c>
      <c r="X832">
        <v>1</v>
      </c>
      <c r="Y832" t="s">
        <v>1392</v>
      </c>
      <c r="AB832" t="str">
        <f t="shared" si="28"/>
        <v>-</v>
      </c>
    </row>
    <row r="833" spans="1:28" x14ac:dyDescent="0.25">
      <c r="A833" t="s">
        <v>1702</v>
      </c>
      <c r="B833">
        <v>213</v>
      </c>
      <c r="C833" t="s">
        <v>1709</v>
      </c>
      <c r="D833">
        <v>50</v>
      </c>
      <c r="E833" t="s">
        <v>1708</v>
      </c>
      <c r="F833" t="s">
        <v>1705</v>
      </c>
      <c r="G833" t="s">
        <v>1707</v>
      </c>
      <c r="H833">
        <v>2001368</v>
      </c>
      <c r="I833">
        <f t="shared" si="27"/>
        <v>3501.14</v>
      </c>
      <c r="J833" t="s">
        <v>1718</v>
      </c>
      <c r="K833">
        <v>171</v>
      </c>
      <c r="V833" t="s">
        <v>1721</v>
      </c>
      <c r="W833">
        <v>300</v>
      </c>
      <c r="X833">
        <v>2</v>
      </c>
      <c r="Y833">
        <v>2001502</v>
      </c>
      <c r="AB833" t="str">
        <f t="shared" si="28"/>
        <v>2001502</v>
      </c>
    </row>
    <row r="834" spans="1:28" x14ac:dyDescent="0.25">
      <c r="A834" t="s">
        <v>1702</v>
      </c>
      <c r="B834">
        <v>213</v>
      </c>
      <c r="C834" t="s">
        <v>1709</v>
      </c>
      <c r="D834">
        <v>50</v>
      </c>
      <c r="E834" t="s">
        <v>1708</v>
      </c>
      <c r="F834" t="s">
        <v>1705</v>
      </c>
      <c r="G834" t="s">
        <v>1707</v>
      </c>
      <c r="H834">
        <v>2001369</v>
      </c>
      <c r="I834">
        <f t="shared" si="27"/>
        <v>3847.75</v>
      </c>
      <c r="J834" t="s">
        <v>1718</v>
      </c>
      <c r="K834">
        <v>787</v>
      </c>
      <c r="W834">
        <v>500</v>
      </c>
      <c r="X834">
        <v>2</v>
      </c>
      <c r="Y834">
        <v>2001503</v>
      </c>
      <c r="AB834" t="str">
        <f t="shared" si="28"/>
        <v>2001503</v>
      </c>
    </row>
    <row r="835" spans="1:28" x14ac:dyDescent="0.25">
      <c r="A835" t="s">
        <v>1702</v>
      </c>
      <c r="B835">
        <v>213</v>
      </c>
      <c r="C835" t="s">
        <v>1709</v>
      </c>
      <c r="D835">
        <v>50</v>
      </c>
      <c r="E835" t="s">
        <v>1708</v>
      </c>
      <c r="F835" t="s">
        <v>1705</v>
      </c>
      <c r="G835" t="s">
        <v>1707</v>
      </c>
      <c r="H835">
        <v>2001370</v>
      </c>
      <c r="I835">
        <f t="shared" ref="I835:I898" si="29">+_xlfn.XLOOKUP(H835,AG:AG,AH:AH,0)</f>
        <v>4665.41</v>
      </c>
      <c r="J835" t="s">
        <v>1718</v>
      </c>
      <c r="K835">
        <v>268</v>
      </c>
      <c r="X835">
        <v>1</v>
      </c>
      <c r="Y835" t="s">
        <v>1392</v>
      </c>
      <c r="AB835" t="str">
        <f t="shared" ref="AB835:AB898" si="30">+Y835&amp;Z835</f>
        <v>-</v>
      </c>
    </row>
    <row r="836" spans="1:28" x14ac:dyDescent="0.25">
      <c r="A836" t="s">
        <v>1702</v>
      </c>
      <c r="B836">
        <v>213</v>
      </c>
      <c r="C836" t="s">
        <v>1709</v>
      </c>
      <c r="D836">
        <v>50</v>
      </c>
      <c r="E836" t="s">
        <v>1708</v>
      </c>
      <c r="F836" t="s">
        <v>1705</v>
      </c>
      <c r="G836" t="s">
        <v>1707</v>
      </c>
      <c r="H836">
        <v>2001371</v>
      </c>
      <c r="I836">
        <f t="shared" si="29"/>
        <v>6665.64</v>
      </c>
      <c r="J836" t="s">
        <v>1718</v>
      </c>
      <c r="K836">
        <v>70</v>
      </c>
      <c r="W836">
        <v>750</v>
      </c>
      <c r="X836">
        <v>4</v>
      </c>
      <c r="Y836" t="s">
        <v>1392</v>
      </c>
      <c r="AB836" t="str">
        <f t="shared" si="30"/>
        <v>-</v>
      </c>
    </row>
    <row r="837" spans="1:28" x14ac:dyDescent="0.25">
      <c r="A837" t="s">
        <v>1702</v>
      </c>
      <c r="B837">
        <v>213</v>
      </c>
      <c r="C837" t="s">
        <v>1709</v>
      </c>
      <c r="D837">
        <v>50</v>
      </c>
      <c r="E837" t="s">
        <v>1708</v>
      </c>
      <c r="F837" t="s">
        <v>1705</v>
      </c>
      <c r="G837" t="s">
        <v>1722</v>
      </c>
      <c r="H837">
        <v>2001367</v>
      </c>
      <c r="I837">
        <f t="shared" si="29"/>
        <v>3129.01</v>
      </c>
      <c r="J837" t="s">
        <v>1718</v>
      </c>
      <c r="K837">
        <v>1</v>
      </c>
      <c r="W837">
        <v>2000</v>
      </c>
      <c r="X837">
        <v>1</v>
      </c>
      <c r="Y837" t="s">
        <v>1392</v>
      </c>
      <c r="AB837" t="str">
        <f t="shared" si="30"/>
        <v>-</v>
      </c>
    </row>
    <row r="838" spans="1:28" x14ac:dyDescent="0.25">
      <c r="A838" t="s">
        <v>1702</v>
      </c>
      <c r="B838">
        <v>213</v>
      </c>
      <c r="C838" t="s">
        <v>1709</v>
      </c>
      <c r="D838">
        <v>50</v>
      </c>
      <c r="E838" t="s">
        <v>1708</v>
      </c>
      <c r="F838" t="s">
        <v>1705</v>
      </c>
      <c r="G838" t="s">
        <v>1721</v>
      </c>
      <c r="H838">
        <v>2001367</v>
      </c>
      <c r="I838">
        <f t="shared" si="29"/>
        <v>3129.01</v>
      </c>
      <c r="J838" t="s">
        <v>1718</v>
      </c>
      <c r="K838">
        <v>1</v>
      </c>
      <c r="AB838" t="str">
        <f t="shared" si="30"/>
        <v/>
      </c>
    </row>
    <row r="839" spans="1:28" x14ac:dyDescent="0.25">
      <c r="A839" t="s">
        <v>1702</v>
      </c>
      <c r="B839">
        <v>213</v>
      </c>
      <c r="C839" t="s">
        <v>1709</v>
      </c>
      <c r="D839">
        <v>50</v>
      </c>
      <c r="E839" t="s">
        <v>1708</v>
      </c>
      <c r="F839" t="s">
        <v>1705</v>
      </c>
      <c r="G839" t="s">
        <v>1721</v>
      </c>
      <c r="H839">
        <v>2001368</v>
      </c>
      <c r="I839">
        <f t="shared" si="29"/>
        <v>3501.14</v>
      </c>
      <c r="J839" t="s">
        <v>1718</v>
      </c>
      <c r="K839">
        <v>1</v>
      </c>
      <c r="U839">
        <v>260</v>
      </c>
      <c r="V839" t="s">
        <v>1721</v>
      </c>
      <c r="W839">
        <v>2000</v>
      </c>
      <c r="X839">
        <v>1</v>
      </c>
      <c r="Y839" t="s">
        <v>1392</v>
      </c>
      <c r="AB839" t="str">
        <f t="shared" si="30"/>
        <v>-</v>
      </c>
    </row>
    <row r="840" spans="1:28" x14ac:dyDescent="0.25">
      <c r="A840" t="s">
        <v>1702</v>
      </c>
      <c r="B840">
        <v>213</v>
      </c>
      <c r="C840" t="s">
        <v>1709</v>
      </c>
      <c r="D840">
        <v>50</v>
      </c>
      <c r="E840" t="s">
        <v>1711</v>
      </c>
      <c r="F840" t="s">
        <v>1705</v>
      </c>
      <c r="G840" t="s">
        <v>1715</v>
      </c>
      <c r="H840">
        <v>2001341</v>
      </c>
      <c r="I840">
        <f t="shared" si="29"/>
        <v>0</v>
      </c>
      <c r="J840" t="s">
        <v>1718</v>
      </c>
      <c r="K840">
        <v>4</v>
      </c>
      <c r="AB840" t="str">
        <f t="shared" si="30"/>
        <v/>
      </c>
    </row>
    <row r="841" spans="1:28" x14ac:dyDescent="0.25">
      <c r="A841" t="s">
        <v>1702</v>
      </c>
      <c r="B841">
        <v>213</v>
      </c>
      <c r="C841" t="s">
        <v>1709</v>
      </c>
      <c r="D841">
        <v>50</v>
      </c>
      <c r="E841" t="s">
        <v>1711</v>
      </c>
      <c r="F841" t="s">
        <v>1705</v>
      </c>
      <c r="G841" t="s">
        <v>1715</v>
      </c>
      <c r="H841">
        <v>2001369</v>
      </c>
      <c r="I841">
        <f t="shared" si="29"/>
        <v>3847.75</v>
      </c>
      <c r="J841" t="s">
        <v>1718</v>
      </c>
      <c r="K841">
        <v>20</v>
      </c>
      <c r="U841">
        <v>261</v>
      </c>
      <c r="V841" t="s">
        <v>1721</v>
      </c>
      <c r="W841">
        <v>2000</v>
      </c>
      <c r="X841">
        <v>2</v>
      </c>
      <c r="Y841" t="s">
        <v>1392</v>
      </c>
      <c r="AB841" t="str">
        <f t="shared" si="30"/>
        <v>-</v>
      </c>
    </row>
    <row r="842" spans="1:28" x14ac:dyDescent="0.25">
      <c r="A842" t="s">
        <v>1702</v>
      </c>
      <c r="B842">
        <v>213</v>
      </c>
      <c r="C842" t="s">
        <v>1709</v>
      </c>
      <c r="D842">
        <v>50</v>
      </c>
      <c r="E842" t="s">
        <v>1711</v>
      </c>
      <c r="F842" t="s">
        <v>1705</v>
      </c>
      <c r="G842" t="s">
        <v>1707</v>
      </c>
      <c r="H842">
        <v>2001366</v>
      </c>
      <c r="I842">
        <f t="shared" si="29"/>
        <v>2538.13</v>
      </c>
      <c r="J842" t="s">
        <v>1718</v>
      </c>
      <c r="K842">
        <v>1</v>
      </c>
      <c r="W842">
        <v>3000</v>
      </c>
      <c r="X842">
        <v>1</v>
      </c>
      <c r="Y842" t="s">
        <v>1392</v>
      </c>
      <c r="AB842" t="str">
        <f t="shared" si="30"/>
        <v>-</v>
      </c>
    </row>
    <row r="843" spans="1:28" x14ac:dyDescent="0.25">
      <c r="A843" t="s">
        <v>1702</v>
      </c>
      <c r="B843">
        <v>213</v>
      </c>
      <c r="C843" t="s">
        <v>1709</v>
      </c>
      <c r="D843">
        <v>50</v>
      </c>
      <c r="E843" t="s">
        <v>1711</v>
      </c>
      <c r="F843" t="s">
        <v>1705</v>
      </c>
      <c r="G843" t="s">
        <v>1707</v>
      </c>
      <c r="H843">
        <v>2001369</v>
      </c>
      <c r="I843">
        <f t="shared" si="29"/>
        <v>3847.75</v>
      </c>
      <c r="J843" t="s">
        <v>1718</v>
      </c>
      <c r="K843">
        <v>179</v>
      </c>
      <c r="AB843" t="str">
        <f t="shared" si="30"/>
        <v/>
      </c>
    </row>
    <row r="844" spans="1:28" x14ac:dyDescent="0.25">
      <c r="A844" t="s">
        <v>1702</v>
      </c>
      <c r="B844">
        <v>213</v>
      </c>
      <c r="C844" t="s">
        <v>1709</v>
      </c>
      <c r="D844">
        <v>50</v>
      </c>
      <c r="E844" t="s">
        <v>1711</v>
      </c>
      <c r="F844" t="s">
        <v>1705</v>
      </c>
      <c r="G844" t="s">
        <v>1707</v>
      </c>
      <c r="H844">
        <v>2001370</v>
      </c>
      <c r="I844">
        <f t="shared" si="29"/>
        <v>4665.41</v>
      </c>
      <c r="J844" t="s">
        <v>1718</v>
      </c>
      <c r="K844">
        <v>2</v>
      </c>
      <c r="U844">
        <v>262</v>
      </c>
      <c r="V844" t="s">
        <v>1715</v>
      </c>
      <c r="W844">
        <v>75</v>
      </c>
      <c r="X844">
        <v>1</v>
      </c>
      <c r="Y844">
        <v>2001513</v>
      </c>
      <c r="AB844" t="str">
        <f t="shared" si="30"/>
        <v>2001513</v>
      </c>
    </row>
    <row r="845" spans="1:28" x14ac:dyDescent="0.25">
      <c r="A845" t="s">
        <v>1702</v>
      </c>
      <c r="B845">
        <v>213</v>
      </c>
      <c r="C845" t="s">
        <v>1709</v>
      </c>
      <c r="D845">
        <v>50</v>
      </c>
      <c r="E845" t="s">
        <v>1711</v>
      </c>
      <c r="F845" t="s">
        <v>1705</v>
      </c>
      <c r="G845" t="s">
        <v>1721</v>
      </c>
      <c r="H845">
        <v>2001369</v>
      </c>
      <c r="I845">
        <f t="shared" si="29"/>
        <v>3847.75</v>
      </c>
      <c r="J845" t="s">
        <v>1718</v>
      </c>
      <c r="K845">
        <v>15</v>
      </c>
      <c r="X845">
        <v>1</v>
      </c>
      <c r="Y845" t="s">
        <v>1392</v>
      </c>
      <c r="AB845" t="str">
        <f t="shared" si="30"/>
        <v>-</v>
      </c>
    </row>
    <row r="846" spans="1:28" x14ac:dyDescent="0.25">
      <c r="A846" t="s">
        <v>1702</v>
      </c>
      <c r="B846">
        <v>213</v>
      </c>
      <c r="C846" t="s">
        <v>1709</v>
      </c>
      <c r="D846">
        <v>50</v>
      </c>
      <c r="E846" t="s">
        <v>1711</v>
      </c>
      <c r="F846" t="s">
        <v>1705</v>
      </c>
      <c r="G846" t="s">
        <v>1721</v>
      </c>
      <c r="H846">
        <v>2001427</v>
      </c>
      <c r="I846">
        <f t="shared" si="29"/>
        <v>0</v>
      </c>
      <c r="J846" t="s">
        <v>1718</v>
      </c>
      <c r="K846">
        <v>1</v>
      </c>
      <c r="W846">
        <v>150</v>
      </c>
      <c r="X846">
        <v>4</v>
      </c>
      <c r="Y846" t="s">
        <v>1392</v>
      </c>
      <c r="AB846" t="str">
        <f t="shared" si="30"/>
        <v>-</v>
      </c>
    </row>
    <row r="847" spans="1:28" x14ac:dyDescent="0.25">
      <c r="A847" t="s">
        <v>1702</v>
      </c>
      <c r="B847">
        <v>213</v>
      </c>
      <c r="C847" t="s">
        <v>1709</v>
      </c>
      <c r="D847">
        <v>75</v>
      </c>
      <c r="E847" t="s">
        <v>1720</v>
      </c>
      <c r="F847" t="s">
        <v>1705</v>
      </c>
      <c r="G847" t="s">
        <v>1707</v>
      </c>
      <c r="H847">
        <v>2001370</v>
      </c>
      <c r="I847">
        <f t="shared" si="29"/>
        <v>4665.41</v>
      </c>
      <c r="J847" t="s">
        <v>1718</v>
      </c>
      <c r="K847">
        <v>4</v>
      </c>
      <c r="W847">
        <v>300</v>
      </c>
      <c r="X847">
        <v>1</v>
      </c>
      <c r="Y847" t="s">
        <v>1392</v>
      </c>
      <c r="AB847" t="str">
        <f t="shared" si="30"/>
        <v>-</v>
      </c>
    </row>
    <row r="848" spans="1:28" x14ac:dyDescent="0.25">
      <c r="A848" t="s">
        <v>1702</v>
      </c>
      <c r="B848">
        <v>213</v>
      </c>
      <c r="C848" t="s">
        <v>1709</v>
      </c>
      <c r="D848">
        <v>75</v>
      </c>
      <c r="E848" t="s">
        <v>1710</v>
      </c>
      <c r="F848" t="s">
        <v>1705</v>
      </c>
      <c r="G848" t="s">
        <v>1707</v>
      </c>
      <c r="H848" t="s">
        <v>1392</v>
      </c>
      <c r="I848">
        <f t="shared" si="29"/>
        <v>0</v>
      </c>
      <c r="J848" t="s">
        <v>1718</v>
      </c>
      <c r="K848">
        <v>3</v>
      </c>
      <c r="V848" t="s">
        <v>1707</v>
      </c>
      <c r="W848">
        <v>75</v>
      </c>
      <c r="X848">
        <v>4</v>
      </c>
      <c r="Y848">
        <v>2001513</v>
      </c>
      <c r="AB848" t="str">
        <f t="shared" si="30"/>
        <v>2001513</v>
      </c>
    </row>
    <row r="849" spans="1:28" x14ac:dyDescent="0.25">
      <c r="A849" t="s">
        <v>1702</v>
      </c>
      <c r="B849">
        <v>213</v>
      </c>
      <c r="C849" t="s">
        <v>1709</v>
      </c>
      <c r="D849">
        <v>75</v>
      </c>
      <c r="E849" t="s">
        <v>1710</v>
      </c>
      <c r="F849" t="s">
        <v>1705</v>
      </c>
      <c r="G849" t="s">
        <v>1707</v>
      </c>
      <c r="H849">
        <v>2001365</v>
      </c>
      <c r="I849">
        <f t="shared" si="29"/>
        <v>2435.58</v>
      </c>
      <c r="J849" t="s">
        <v>1718</v>
      </c>
      <c r="K849">
        <v>13</v>
      </c>
      <c r="X849">
        <v>1</v>
      </c>
      <c r="Y849" t="s">
        <v>1392</v>
      </c>
      <c r="AB849" t="str">
        <f t="shared" si="30"/>
        <v>-</v>
      </c>
    </row>
    <row r="850" spans="1:28" x14ac:dyDescent="0.25">
      <c r="A850" t="s">
        <v>1702</v>
      </c>
      <c r="B850">
        <v>213</v>
      </c>
      <c r="C850" t="s">
        <v>1709</v>
      </c>
      <c r="D850">
        <v>75</v>
      </c>
      <c r="E850" t="s">
        <v>1710</v>
      </c>
      <c r="F850" t="s">
        <v>1705</v>
      </c>
      <c r="G850" t="s">
        <v>1707</v>
      </c>
      <c r="H850">
        <v>2001366</v>
      </c>
      <c r="I850">
        <f t="shared" si="29"/>
        <v>2538.13</v>
      </c>
      <c r="J850" t="s">
        <v>1718</v>
      </c>
      <c r="K850">
        <v>16</v>
      </c>
      <c r="W850">
        <v>250</v>
      </c>
      <c r="X850">
        <v>1</v>
      </c>
      <c r="Y850">
        <v>2001523</v>
      </c>
      <c r="Z850">
        <v>13441.01</v>
      </c>
      <c r="AB850" t="str">
        <f t="shared" si="30"/>
        <v>200152313441.01</v>
      </c>
    </row>
    <row r="851" spans="1:28" x14ac:dyDescent="0.25">
      <c r="A851" t="s">
        <v>1702</v>
      </c>
      <c r="B851">
        <v>213</v>
      </c>
      <c r="C851" t="s">
        <v>1709</v>
      </c>
      <c r="D851">
        <v>75</v>
      </c>
      <c r="E851" t="s">
        <v>1710</v>
      </c>
      <c r="F851" t="s">
        <v>1705</v>
      </c>
      <c r="G851" t="s">
        <v>1707</v>
      </c>
      <c r="H851">
        <v>2001367</v>
      </c>
      <c r="I851">
        <f t="shared" si="29"/>
        <v>3129.01</v>
      </c>
      <c r="J851" t="s">
        <v>1718</v>
      </c>
      <c r="K851">
        <v>30</v>
      </c>
      <c r="W851">
        <v>750</v>
      </c>
      <c r="X851">
        <v>1</v>
      </c>
      <c r="Y851" t="s">
        <v>1392</v>
      </c>
      <c r="AB851" t="str">
        <f t="shared" si="30"/>
        <v>-</v>
      </c>
    </row>
    <row r="852" spans="1:28" x14ac:dyDescent="0.25">
      <c r="A852" t="s">
        <v>1702</v>
      </c>
      <c r="B852">
        <v>213</v>
      </c>
      <c r="C852" t="s">
        <v>1709</v>
      </c>
      <c r="D852">
        <v>75</v>
      </c>
      <c r="E852" t="s">
        <v>1710</v>
      </c>
      <c r="F852" t="s">
        <v>1705</v>
      </c>
      <c r="G852" t="s">
        <v>1707</v>
      </c>
      <c r="H852">
        <v>2001368</v>
      </c>
      <c r="I852">
        <f t="shared" si="29"/>
        <v>3501.14</v>
      </c>
      <c r="J852" t="s">
        <v>1718</v>
      </c>
      <c r="K852">
        <v>13</v>
      </c>
      <c r="AB852" t="str">
        <f t="shared" si="30"/>
        <v/>
      </c>
    </row>
    <row r="853" spans="1:28" x14ac:dyDescent="0.25">
      <c r="A853" t="s">
        <v>1702</v>
      </c>
      <c r="B853">
        <v>213</v>
      </c>
      <c r="C853" t="s">
        <v>1709</v>
      </c>
      <c r="D853">
        <v>75</v>
      </c>
      <c r="E853" t="s">
        <v>1710</v>
      </c>
      <c r="F853" t="s">
        <v>1705</v>
      </c>
      <c r="G853" t="s">
        <v>1707</v>
      </c>
      <c r="H853">
        <v>2001369</v>
      </c>
      <c r="I853">
        <f t="shared" si="29"/>
        <v>3847.75</v>
      </c>
      <c r="J853" t="s">
        <v>1718</v>
      </c>
      <c r="K853">
        <v>10</v>
      </c>
      <c r="U853">
        <v>263</v>
      </c>
      <c r="V853" t="s">
        <v>1392</v>
      </c>
      <c r="W853">
        <v>0</v>
      </c>
      <c r="X853">
        <v>1</v>
      </c>
      <c r="Y853">
        <v>2004979</v>
      </c>
      <c r="AB853" t="str">
        <f t="shared" si="30"/>
        <v>2004979</v>
      </c>
    </row>
    <row r="854" spans="1:28" x14ac:dyDescent="0.25">
      <c r="A854" t="s">
        <v>1702</v>
      </c>
      <c r="B854">
        <v>213</v>
      </c>
      <c r="C854" t="s">
        <v>1709</v>
      </c>
      <c r="D854">
        <v>75</v>
      </c>
      <c r="E854" t="s">
        <v>1710</v>
      </c>
      <c r="F854" t="s">
        <v>1705</v>
      </c>
      <c r="G854" t="s">
        <v>1707</v>
      </c>
      <c r="H854">
        <v>2001370</v>
      </c>
      <c r="I854">
        <f t="shared" si="29"/>
        <v>4665.41</v>
      </c>
      <c r="J854" t="s">
        <v>1718</v>
      </c>
      <c r="K854">
        <v>224</v>
      </c>
      <c r="X854">
        <v>1</v>
      </c>
      <c r="Y854">
        <v>2004982</v>
      </c>
      <c r="AB854" t="str">
        <f t="shared" si="30"/>
        <v>2004982</v>
      </c>
    </row>
    <row r="855" spans="1:28" x14ac:dyDescent="0.25">
      <c r="A855" t="s">
        <v>1702</v>
      </c>
      <c r="B855">
        <v>213</v>
      </c>
      <c r="C855" t="s">
        <v>1709</v>
      </c>
      <c r="D855">
        <v>75</v>
      </c>
      <c r="E855" t="s">
        <v>1710</v>
      </c>
      <c r="F855" t="s">
        <v>1705</v>
      </c>
      <c r="G855" t="s">
        <v>1707</v>
      </c>
      <c r="H855">
        <v>2001371</v>
      </c>
      <c r="I855">
        <f t="shared" si="29"/>
        <v>6665.64</v>
      </c>
      <c r="J855" t="s">
        <v>1718</v>
      </c>
      <c r="K855">
        <v>2</v>
      </c>
      <c r="V855" t="s">
        <v>1707</v>
      </c>
      <c r="W855">
        <v>75</v>
      </c>
      <c r="X855">
        <v>3</v>
      </c>
      <c r="Y855">
        <v>2001521</v>
      </c>
      <c r="AB855" t="str">
        <f t="shared" si="30"/>
        <v>2001521</v>
      </c>
    </row>
    <row r="856" spans="1:28" x14ac:dyDescent="0.25">
      <c r="A856" t="s">
        <v>1702</v>
      </c>
      <c r="B856">
        <v>213</v>
      </c>
      <c r="C856" t="s">
        <v>1709</v>
      </c>
      <c r="D856">
        <v>75</v>
      </c>
      <c r="E856" t="s">
        <v>1728</v>
      </c>
      <c r="F856" t="s">
        <v>1705</v>
      </c>
      <c r="G856" t="s">
        <v>1707</v>
      </c>
      <c r="H856">
        <v>2001365</v>
      </c>
      <c r="I856">
        <f t="shared" si="29"/>
        <v>2435.58</v>
      </c>
      <c r="J856" t="s">
        <v>1718</v>
      </c>
      <c r="K856">
        <v>1</v>
      </c>
      <c r="W856">
        <v>167</v>
      </c>
      <c r="X856">
        <v>2</v>
      </c>
      <c r="Y856">
        <v>2001523</v>
      </c>
      <c r="Z856">
        <v>13441.01</v>
      </c>
      <c r="AB856" t="str">
        <f t="shared" si="30"/>
        <v>200152313441.01</v>
      </c>
    </row>
    <row r="857" spans="1:28" x14ac:dyDescent="0.25">
      <c r="A857" t="s">
        <v>1702</v>
      </c>
      <c r="B857">
        <v>213</v>
      </c>
      <c r="C857" t="s">
        <v>1709</v>
      </c>
      <c r="D857">
        <v>75</v>
      </c>
      <c r="E857" t="s">
        <v>1728</v>
      </c>
      <c r="F857" t="s">
        <v>1705</v>
      </c>
      <c r="G857" t="s">
        <v>1707</v>
      </c>
      <c r="H857">
        <v>2001368</v>
      </c>
      <c r="I857">
        <f t="shared" si="29"/>
        <v>3501.14</v>
      </c>
      <c r="J857" t="s">
        <v>1718</v>
      </c>
      <c r="K857">
        <v>1</v>
      </c>
      <c r="AB857" t="str">
        <f t="shared" si="30"/>
        <v/>
      </c>
    </row>
    <row r="858" spans="1:28" x14ac:dyDescent="0.25">
      <c r="A858" t="s">
        <v>1702</v>
      </c>
      <c r="B858">
        <v>213</v>
      </c>
      <c r="C858" t="s">
        <v>1709</v>
      </c>
      <c r="D858">
        <v>75</v>
      </c>
      <c r="E858" t="s">
        <v>1704</v>
      </c>
      <c r="F858" t="s">
        <v>1705</v>
      </c>
      <c r="G858" t="s">
        <v>1707</v>
      </c>
      <c r="H858">
        <v>2001365</v>
      </c>
      <c r="I858">
        <f t="shared" si="29"/>
        <v>2435.58</v>
      </c>
      <c r="J858" t="s">
        <v>1718</v>
      </c>
      <c r="K858">
        <v>1</v>
      </c>
      <c r="U858">
        <v>264</v>
      </c>
      <c r="V858" t="s">
        <v>1715</v>
      </c>
      <c r="W858">
        <v>750</v>
      </c>
      <c r="X858">
        <v>1</v>
      </c>
      <c r="Y858">
        <v>2130744</v>
      </c>
      <c r="AB858" t="str">
        <f t="shared" si="30"/>
        <v>2130744</v>
      </c>
    </row>
    <row r="859" spans="1:28" x14ac:dyDescent="0.25">
      <c r="A859" t="s">
        <v>1702</v>
      </c>
      <c r="B859">
        <v>213</v>
      </c>
      <c r="C859" t="s">
        <v>1709</v>
      </c>
      <c r="D859">
        <v>75</v>
      </c>
      <c r="E859" t="s">
        <v>1704</v>
      </c>
      <c r="F859" t="s">
        <v>1705</v>
      </c>
      <c r="G859" t="s">
        <v>1707</v>
      </c>
      <c r="H859">
        <v>2001366</v>
      </c>
      <c r="I859">
        <f t="shared" si="29"/>
        <v>2538.13</v>
      </c>
      <c r="J859" t="s">
        <v>1718</v>
      </c>
      <c r="K859">
        <v>1</v>
      </c>
      <c r="V859" t="s">
        <v>1707</v>
      </c>
      <c r="W859">
        <v>75</v>
      </c>
      <c r="X859">
        <v>50</v>
      </c>
      <c r="Y859">
        <v>2122130</v>
      </c>
      <c r="AB859" t="str">
        <f t="shared" si="30"/>
        <v>2122130</v>
      </c>
    </row>
    <row r="860" spans="1:28" x14ac:dyDescent="0.25">
      <c r="A860" t="s">
        <v>1702</v>
      </c>
      <c r="B860">
        <v>213</v>
      </c>
      <c r="C860" t="s">
        <v>1709</v>
      </c>
      <c r="D860">
        <v>75</v>
      </c>
      <c r="E860" t="s">
        <v>1704</v>
      </c>
      <c r="F860" t="s">
        <v>1705</v>
      </c>
      <c r="G860" t="s">
        <v>1707</v>
      </c>
      <c r="H860">
        <v>2001368</v>
      </c>
      <c r="I860">
        <f t="shared" si="29"/>
        <v>3501.14</v>
      </c>
      <c r="J860" t="s">
        <v>1718</v>
      </c>
      <c r="K860">
        <v>5</v>
      </c>
      <c r="W860">
        <v>150</v>
      </c>
      <c r="X860">
        <v>65</v>
      </c>
      <c r="Y860">
        <v>2001525</v>
      </c>
      <c r="AB860" t="str">
        <f t="shared" si="30"/>
        <v>2001525</v>
      </c>
    </row>
    <row r="861" spans="1:28" x14ac:dyDescent="0.25">
      <c r="A861" t="s">
        <v>1702</v>
      </c>
      <c r="B861">
        <v>213</v>
      </c>
      <c r="C861" t="s">
        <v>1709</v>
      </c>
      <c r="D861">
        <v>75</v>
      </c>
      <c r="E861" t="s">
        <v>1704</v>
      </c>
      <c r="F861" t="s">
        <v>1705</v>
      </c>
      <c r="G861" t="s">
        <v>1707</v>
      </c>
      <c r="H861">
        <v>2001369</v>
      </c>
      <c r="I861">
        <f t="shared" si="29"/>
        <v>3847.75</v>
      </c>
      <c r="J861" t="s">
        <v>1718</v>
      </c>
      <c r="K861">
        <v>8</v>
      </c>
      <c r="X861">
        <v>2</v>
      </c>
      <c r="Y861" t="s">
        <v>1392</v>
      </c>
      <c r="AB861" t="str">
        <f t="shared" si="30"/>
        <v>-</v>
      </c>
    </row>
    <row r="862" spans="1:28" x14ac:dyDescent="0.25">
      <c r="A862" t="s">
        <v>1702</v>
      </c>
      <c r="B862">
        <v>213</v>
      </c>
      <c r="C862" t="s">
        <v>1709</v>
      </c>
      <c r="D862">
        <v>75</v>
      </c>
      <c r="E862" t="s">
        <v>1704</v>
      </c>
      <c r="F862" t="s">
        <v>1705</v>
      </c>
      <c r="G862" t="s">
        <v>1707</v>
      </c>
      <c r="H862">
        <v>2001370</v>
      </c>
      <c r="I862">
        <f t="shared" si="29"/>
        <v>4665.41</v>
      </c>
      <c r="J862" t="s">
        <v>1718</v>
      </c>
      <c r="K862">
        <v>57</v>
      </c>
      <c r="W862">
        <v>300</v>
      </c>
      <c r="X862">
        <v>19</v>
      </c>
      <c r="Y862">
        <v>2125435</v>
      </c>
      <c r="Z862">
        <v>27199.64</v>
      </c>
      <c r="AB862" t="str">
        <f t="shared" si="30"/>
        <v>212543527199.64</v>
      </c>
    </row>
    <row r="863" spans="1:28" x14ac:dyDescent="0.25">
      <c r="A863" t="s">
        <v>1702</v>
      </c>
      <c r="B863">
        <v>213</v>
      </c>
      <c r="C863" t="s">
        <v>1709</v>
      </c>
      <c r="D863">
        <v>75</v>
      </c>
      <c r="E863" t="s">
        <v>1704</v>
      </c>
      <c r="F863" t="s">
        <v>1705</v>
      </c>
      <c r="G863" t="s">
        <v>1707</v>
      </c>
      <c r="H863">
        <v>2001371</v>
      </c>
      <c r="I863">
        <f t="shared" si="29"/>
        <v>6665.64</v>
      </c>
      <c r="J863" t="s">
        <v>1718</v>
      </c>
      <c r="K863">
        <v>2</v>
      </c>
      <c r="W863">
        <v>500</v>
      </c>
      <c r="X863">
        <v>11</v>
      </c>
      <c r="Y863">
        <v>2130743</v>
      </c>
      <c r="AB863" t="str">
        <f t="shared" si="30"/>
        <v>2130743</v>
      </c>
    </row>
    <row r="864" spans="1:28" x14ac:dyDescent="0.25">
      <c r="A864" t="s">
        <v>1702</v>
      </c>
      <c r="B864">
        <v>213</v>
      </c>
      <c r="C864" t="s">
        <v>1709</v>
      </c>
      <c r="D864">
        <v>75</v>
      </c>
      <c r="E864" t="s">
        <v>1708</v>
      </c>
      <c r="F864" t="s">
        <v>1705</v>
      </c>
      <c r="G864" t="s">
        <v>1715</v>
      </c>
      <c r="H864">
        <v>2001368</v>
      </c>
      <c r="I864">
        <f t="shared" si="29"/>
        <v>3501.14</v>
      </c>
      <c r="J864" t="s">
        <v>1718</v>
      </c>
      <c r="K864">
        <v>1</v>
      </c>
      <c r="X864">
        <v>1</v>
      </c>
      <c r="Y864" t="s">
        <v>1392</v>
      </c>
      <c r="AB864" t="str">
        <f t="shared" si="30"/>
        <v>-</v>
      </c>
    </row>
    <row r="865" spans="1:28" x14ac:dyDescent="0.25">
      <c r="A865" t="s">
        <v>1702</v>
      </c>
      <c r="B865">
        <v>213</v>
      </c>
      <c r="C865" t="s">
        <v>1709</v>
      </c>
      <c r="D865">
        <v>75</v>
      </c>
      <c r="E865" t="s">
        <v>1708</v>
      </c>
      <c r="F865" t="s">
        <v>1705</v>
      </c>
      <c r="G865" t="s">
        <v>1715</v>
      </c>
      <c r="H865">
        <v>2001369</v>
      </c>
      <c r="I865">
        <f t="shared" si="29"/>
        <v>3847.75</v>
      </c>
      <c r="J865" t="s">
        <v>1718</v>
      </c>
      <c r="K865">
        <v>2</v>
      </c>
      <c r="W865">
        <v>750</v>
      </c>
      <c r="X865">
        <v>1</v>
      </c>
      <c r="Y865">
        <v>2130744</v>
      </c>
      <c r="AB865" t="str">
        <f t="shared" si="30"/>
        <v>2130744</v>
      </c>
    </row>
    <row r="866" spans="1:28" x14ac:dyDescent="0.25">
      <c r="A866" t="s">
        <v>1702</v>
      </c>
      <c r="B866">
        <v>213</v>
      </c>
      <c r="C866" t="s">
        <v>1709</v>
      </c>
      <c r="D866">
        <v>75</v>
      </c>
      <c r="E866" t="s">
        <v>1708</v>
      </c>
      <c r="F866" t="s">
        <v>1705</v>
      </c>
      <c r="G866" t="s">
        <v>1715</v>
      </c>
      <c r="H866">
        <v>2001370</v>
      </c>
      <c r="I866">
        <f t="shared" si="29"/>
        <v>4665.41</v>
      </c>
      <c r="J866" t="s">
        <v>1718</v>
      </c>
      <c r="K866">
        <v>2</v>
      </c>
      <c r="AB866" t="str">
        <f t="shared" si="30"/>
        <v/>
      </c>
    </row>
    <row r="867" spans="1:28" x14ac:dyDescent="0.25">
      <c r="A867" t="s">
        <v>1702</v>
      </c>
      <c r="B867">
        <v>213</v>
      </c>
      <c r="C867" t="s">
        <v>1709</v>
      </c>
      <c r="D867">
        <v>75</v>
      </c>
      <c r="E867" t="s">
        <v>1708</v>
      </c>
      <c r="F867" t="s">
        <v>1705</v>
      </c>
      <c r="G867" t="s">
        <v>1707</v>
      </c>
      <c r="H867" t="s">
        <v>1392</v>
      </c>
      <c r="I867">
        <f t="shared" si="29"/>
        <v>0</v>
      </c>
      <c r="J867" t="s">
        <v>1718</v>
      </c>
      <c r="K867">
        <v>3</v>
      </c>
      <c r="U867">
        <v>265</v>
      </c>
      <c r="V867" t="s">
        <v>1715</v>
      </c>
      <c r="W867">
        <v>0</v>
      </c>
      <c r="X867">
        <v>1</v>
      </c>
      <c r="Y867" t="s">
        <v>1392</v>
      </c>
      <c r="AB867" t="str">
        <f t="shared" si="30"/>
        <v>-</v>
      </c>
    </row>
    <row r="868" spans="1:28" x14ac:dyDescent="0.25">
      <c r="A868" t="s">
        <v>1702</v>
      </c>
      <c r="B868">
        <v>213</v>
      </c>
      <c r="C868" t="s">
        <v>1709</v>
      </c>
      <c r="D868">
        <v>75</v>
      </c>
      <c r="E868" t="s">
        <v>1708</v>
      </c>
      <c r="F868" t="s">
        <v>1705</v>
      </c>
      <c r="G868" t="s">
        <v>1707</v>
      </c>
      <c r="H868">
        <v>2001366</v>
      </c>
      <c r="I868">
        <f t="shared" si="29"/>
        <v>2538.13</v>
      </c>
      <c r="J868" t="s">
        <v>1718</v>
      </c>
      <c r="K868">
        <v>2</v>
      </c>
      <c r="W868">
        <v>75</v>
      </c>
      <c r="X868">
        <v>332</v>
      </c>
      <c r="Y868">
        <v>2001526</v>
      </c>
      <c r="AB868" t="str">
        <f t="shared" si="30"/>
        <v>2001526</v>
      </c>
    </row>
    <row r="869" spans="1:28" x14ac:dyDescent="0.25">
      <c r="A869" t="s">
        <v>1702</v>
      </c>
      <c r="B869">
        <v>213</v>
      </c>
      <c r="C869" t="s">
        <v>1709</v>
      </c>
      <c r="D869">
        <v>75</v>
      </c>
      <c r="E869" t="s">
        <v>1708</v>
      </c>
      <c r="F869" t="s">
        <v>1705</v>
      </c>
      <c r="G869" t="s">
        <v>1707</v>
      </c>
      <c r="H869">
        <v>2001367</v>
      </c>
      <c r="I869">
        <f t="shared" si="29"/>
        <v>3129.01</v>
      </c>
      <c r="J869" t="s">
        <v>1718</v>
      </c>
      <c r="K869">
        <v>13</v>
      </c>
      <c r="W869">
        <v>112</v>
      </c>
      <c r="X869">
        <v>1</v>
      </c>
      <c r="Y869" t="s">
        <v>1392</v>
      </c>
      <c r="AB869" t="str">
        <f t="shared" si="30"/>
        <v>-</v>
      </c>
    </row>
    <row r="870" spans="1:28" x14ac:dyDescent="0.25">
      <c r="A870" t="s">
        <v>1702</v>
      </c>
      <c r="B870">
        <v>213</v>
      </c>
      <c r="C870" t="s">
        <v>1709</v>
      </c>
      <c r="D870">
        <v>75</v>
      </c>
      <c r="E870" t="s">
        <v>1708</v>
      </c>
      <c r="F870" t="s">
        <v>1705</v>
      </c>
      <c r="G870" t="s">
        <v>1707</v>
      </c>
      <c r="H870">
        <v>2001368</v>
      </c>
      <c r="I870">
        <f t="shared" si="29"/>
        <v>3501.14</v>
      </c>
      <c r="J870" t="s">
        <v>1718</v>
      </c>
      <c r="K870">
        <v>75</v>
      </c>
      <c r="W870">
        <v>150</v>
      </c>
      <c r="X870">
        <v>454</v>
      </c>
      <c r="Y870">
        <v>2001528</v>
      </c>
      <c r="AB870" t="str">
        <f t="shared" si="30"/>
        <v>2001528</v>
      </c>
    </row>
    <row r="871" spans="1:28" x14ac:dyDescent="0.25">
      <c r="A871" t="s">
        <v>1702</v>
      </c>
      <c r="B871">
        <v>213</v>
      </c>
      <c r="C871" t="s">
        <v>1709</v>
      </c>
      <c r="D871">
        <v>75</v>
      </c>
      <c r="E871" t="s">
        <v>1708</v>
      </c>
      <c r="F871" t="s">
        <v>1705</v>
      </c>
      <c r="G871" t="s">
        <v>1707</v>
      </c>
      <c r="H871">
        <v>2001369</v>
      </c>
      <c r="I871">
        <f t="shared" si="29"/>
        <v>3847.75</v>
      </c>
      <c r="J871" t="s">
        <v>1718</v>
      </c>
      <c r="K871">
        <v>113</v>
      </c>
      <c r="X871">
        <v>1</v>
      </c>
      <c r="Y871" t="s">
        <v>1392</v>
      </c>
      <c r="AB871" t="str">
        <f t="shared" si="30"/>
        <v>-</v>
      </c>
    </row>
    <row r="872" spans="1:28" x14ac:dyDescent="0.25">
      <c r="A872" t="s">
        <v>1702</v>
      </c>
      <c r="B872">
        <v>213</v>
      </c>
      <c r="C872" t="s">
        <v>1709</v>
      </c>
      <c r="D872">
        <v>75</v>
      </c>
      <c r="E872" t="s">
        <v>1708</v>
      </c>
      <c r="F872" t="s">
        <v>1705</v>
      </c>
      <c r="G872" t="s">
        <v>1707</v>
      </c>
      <c r="H872">
        <v>2001370</v>
      </c>
      <c r="I872">
        <f t="shared" si="29"/>
        <v>4665.41</v>
      </c>
      <c r="J872" t="s">
        <v>1718</v>
      </c>
      <c r="K872">
        <v>419</v>
      </c>
      <c r="W872">
        <v>225</v>
      </c>
      <c r="X872">
        <v>169</v>
      </c>
      <c r="Y872">
        <v>2001529</v>
      </c>
      <c r="AB872" t="str">
        <f t="shared" si="30"/>
        <v>2001529</v>
      </c>
    </row>
    <row r="873" spans="1:28" x14ac:dyDescent="0.25">
      <c r="A873" t="s">
        <v>1702</v>
      </c>
      <c r="B873">
        <v>213</v>
      </c>
      <c r="C873" t="s">
        <v>1709</v>
      </c>
      <c r="D873">
        <v>75</v>
      </c>
      <c r="E873" t="s">
        <v>1708</v>
      </c>
      <c r="F873" t="s">
        <v>1705</v>
      </c>
      <c r="G873" t="s">
        <v>1707</v>
      </c>
      <c r="H873">
        <v>2001371</v>
      </c>
      <c r="I873">
        <f t="shared" si="29"/>
        <v>6665.64</v>
      </c>
      <c r="J873" t="s">
        <v>1718</v>
      </c>
      <c r="K873">
        <v>122</v>
      </c>
      <c r="X873">
        <v>9</v>
      </c>
      <c r="Y873" t="s">
        <v>1392</v>
      </c>
      <c r="AB873" t="str">
        <f t="shared" si="30"/>
        <v>-</v>
      </c>
    </row>
    <row r="874" spans="1:28" x14ac:dyDescent="0.25">
      <c r="A874" t="s">
        <v>1702</v>
      </c>
      <c r="B874">
        <v>213</v>
      </c>
      <c r="C874" t="s">
        <v>1709</v>
      </c>
      <c r="D874">
        <v>75</v>
      </c>
      <c r="E874" t="s">
        <v>1708</v>
      </c>
      <c r="F874" t="s">
        <v>1705</v>
      </c>
      <c r="G874" t="s">
        <v>1707</v>
      </c>
      <c r="H874">
        <v>2001375</v>
      </c>
      <c r="I874">
        <f t="shared" si="29"/>
        <v>0</v>
      </c>
      <c r="J874" t="s">
        <v>1718</v>
      </c>
      <c r="K874">
        <v>1</v>
      </c>
      <c r="W874">
        <v>300</v>
      </c>
      <c r="X874">
        <v>146</v>
      </c>
      <c r="Y874">
        <v>2001530</v>
      </c>
      <c r="AB874" t="str">
        <f t="shared" si="30"/>
        <v>2001530</v>
      </c>
    </row>
    <row r="875" spans="1:28" x14ac:dyDescent="0.25">
      <c r="A875" t="s">
        <v>1702</v>
      </c>
      <c r="B875">
        <v>213</v>
      </c>
      <c r="C875" t="s">
        <v>1709</v>
      </c>
      <c r="D875">
        <v>75</v>
      </c>
      <c r="E875" t="s">
        <v>1708</v>
      </c>
      <c r="F875" t="s">
        <v>1705</v>
      </c>
      <c r="G875" t="s">
        <v>1707</v>
      </c>
      <c r="H875">
        <v>2001379</v>
      </c>
      <c r="I875">
        <f t="shared" si="29"/>
        <v>8316.74</v>
      </c>
      <c r="J875" t="s">
        <v>1718</v>
      </c>
      <c r="K875">
        <v>2</v>
      </c>
      <c r="X875">
        <v>7</v>
      </c>
      <c r="Y875" t="s">
        <v>1392</v>
      </c>
      <c r="AB875" t="str">
        <f t="shared" si="30"/>
        <v>-</v>
      </c>
    </row>
    <row r="876" spans="1:28" x14ac:dyDescent="0.25">
      <c r="A876" t="s">
        <v>1702</v>
      </c>
      <c r="B876">
        <v>213</v>
      </c>
      <c r="C876" t="s">
        <v>1709</v>
      </c>
      <c r="D876">
        <v>75</v>
      </c>
      <c r="E876" t="s">
        <v>1708</v>
      </c>
      <c r="F876" t="s">
        <v>1705</v>
      </c>
      <c r="G876" t="s">
        <v>1721</v>
      </c>
      <c r="H876">
        <v>2001370</v>
      </c>
      <c r="I876">
        <f t="shared" si="29"/>
        <v>4665.41</v>
      </c>
      <c r="J876" t="s">
        <v>1718</v>
      </c>
      <c r="K876">
        <v>6</v>
      </c>
      <c r="W876">
        <v>500</v>
      </c>
      <c r="X876">
        <v>150</v>
      </c>
      <c r="Y876">
        <v>2001531</v>
      </c>
      <c r="AB876" t="str">
        <f t="shared" si="30"/>
        <v>2001531</v>
      </c>
    </row>
    <row r="877" spans="1:28" x14ac:dyDescent="0.25">
      <c r="A877" t="s">
        <v>1702</v>
      </c>
      <c r="B877">
        <v>213</v>
      </c>
      <c r="C877" t="s">
        <v>1709</v>
      </c>
      <c r="D877">
        <v>75</v>
      </c>
      <c r="E877" t="s">
        <v>1711</v>
      </c>
      <c r="F877" t="s">
        <v>1705</v>
      </c>
      <c r="G877" t="s">
        <v>1715</v>
      </c>
      <c r="H877">
        <v>2001370</v>
      </c>
      <c r="I877">
        <f t="shared" si="29"/>
        <v>4665.41</v>
      </c>
      <c r="J877" t="s">
        <v>1718</v>
      </c>
      <c r="K877">
        <v>10</v>
      </c>
      <c r="X877">
        <v>7</v>
      </c>
      <c r="Y877" t="s">
        <v>1392</v>
      </c>
      <c r="AB877" t="str">
        <f t="shared" si="30"/>
        <v>-</v>
      </c>
    </row>
    <row r="878" spans="1:28" x14ac:dyDescent="0.25">
      <c r="A878" t="s">
        <v>1702</v>
      </c>
      <c r="B878">
        <v>213</v>
      </c>
      <c r="C878" t="s">
        <v>1709</v>
      </c>
      <c r="D878">
        <v>75</v>
      </c>
      <c r="E878" t="s">
        <v>1711</v>
      </c>
      <c r="F878" t="s">
        <v>1705</v>
      </c>
      <c r="G878" t="s">
        <v>1707</v>
      </c>
      <c r="H878" t="s">
        <v>1392</v>
      </c>
      <c r="I878">
        <f t="shared" si="29"/>
        <v>0</v>
      </c>
      <c r="J878" t="s">
        <v>1718</v>
      </c>
      <c r="K878">
        <v>2</v>
      </c>
      <c r="W878">
        <v>750</v>
      </c>
      <c r="X878">
        <v>56</v>
      </c>
      <c r="Y878">
        <v>2001532</v>
      </c>
      <c r="AB878" t="str">
        <f t="shared" si="30"/>
        <v>2001532</v>
      </c>
    </row>
    <row r="879" spans="1:28" x14ac:dyDescent="0.25">
      <c r="A879" t="s">
        <v>1702</v>
      </c>
      <c r="B879">
        <v>213</v>
      </c>
      <c r="C879" t="s">
        <v>1709</v>
      </c>
      <c r="D879">
        <v>75</v>
      </c>
      <c r="E879" t="s">
        <v>1711</v>
      </c>
      <c r="F879" t="s">
        <v>1705</v>
      </c>
      <c r="G879" t="s">
        <v>1707</v>
      </c>
      <c r="H879">
        <v>2001367</v>
      </c>
      <c r="I879">
        <f t="shared" si="29"/>
        <v>3129.01</v>
      </c>
      <c r="J879" t="s">
        <v>1718</v>
      </c>
      <c r="K879">
        <v>1</v>
      </c>
      <c r="W879">
        <v>1000</v>
      </c>
      <c r="X879">
        <v>5</v>
      </c>
      <c r="Y879">
        <v>2001533</v>
      </c>
      <c r="AB879" t="str">
        <f t="shared" si="30"/>
        <v>2001533</v>
      </c>
    </row>
    <row r="880" spans="1:28" x14ac:dyDescent="0.25">
      <c r="A880" t="s">
        <v>1702</v>
      </c>
      <c r="B880">
        <v>213</v>
      </c>
      <c r="C880" t="s">
        <v>1709</v>
      </c>
      <c r="D880">
        <v>75</v>
      </c>
      <c r="E880" t="s">
        <v>1711</v>
      </c>
      <c r="F880" t="s">
        <v>1705</v>
      </c>
      <c r="G880" t="s">
        <v>1707</v>
      </c>
      <c r="H880">
        <v>2001368</v>
      </c>
      <c r="I880">
        <f t="shared" si="29"/>
        <v>3501.14</v>
      </c>
      <c r="J880" t="s">
        <v>1718</v>
      </c>
      <c r="K880">
        <v>1</v>
      </c>
      <c r="X880">
        <v>2</v>
      </c>
      <c r="Y880" t="s">
        <v>1392</v>
      </c>
      <c r="AB880" t="str">
        <f t="shared" si="30"/>
        <v>-</v>
      </c>
    </row>
    <row r="881" spans="1:28" x14ac:dyDescent="0.25">
      <c r="A881" t="s">
        <v>1702</v>
      </c>
      <c r="B881">
        <v>213</v>
      </c>
      <c r="C881" t="s">
        <v>1709</v>
      </c>
      <c r="D881">
        <v>75</v>
      </c>
      <c r="E881" t="s">
        <v>1711</v>
      </c>
      <c r="F881" t="s">
        <v>1705</v>
      </c>
      <c r="G881" t="s">
        <v>1707</v>
      </c>
      <c r="H881">
        <v>2001369</v>
      </c>
      <c r="I881">
        <f t="shared" si="29"/>
        <v>3847.75</v>
      </c>
      <c r="J881" t="s">
        <v>1718</v>
      </c>
      <c r="K881">
        <v>2</v>
      </c>
      <c r="V881" t="s">
        <v>1707</v>
      </c>
      <c r="W881">
        <v>75</v>
      </c>
      <c r="X881">
        <v>33</v>
      </c>
      <c r="Y881">
        <v>2001526</v>
      </c>
      <c r="AB881" t="str">
        <f t="shared" si="30"/>
        <v>2001526</v>
      </c>
    </row>
    <row r="882" spans="1:28" x14ac:dyDescent="0.25">
      <c r="A882" t="s">
        <v>1702</v>
      </c>
      <c r="B882">
        <v>213</v>
      </c>
      <c r="C882" t="s">
        <v>1709</v>
      </c>
      <c r="D882">
        <v>75</v>
      </c>
      <c r="E882" t="s">
        <v>1711</v>
      </c>
      <c r="F882" t="s">
        <v>1705</v>
      </c>
      <c r="G882" t="s">
        <v>1707</v>
      </c>
      <c r="H882">
        <v>2001370</v>
      </c>
      <c r="I882">
        <f t="shared" si="29"/>
        <v>4665.41</v>
      </c>
      <c r="J882" t="s">
        <v>1718</v>
      </c>
      <c r="K882">
        <v>113</v>
      </c>
      <c r="W882">
        <v>150</v>
      </c>
      <c r="X882">
        <v>40</v>
      </c>
      <c r="Y882">
        <v>2001528</v>
      </c>
      <c r="AB882" t="str">
        <f t="shared" si="30"/>
        <v>2001528</v>
      </c>
    </row>
    <row r="883" spans="1:28" x14ac:dyDescent="0.25">
      <c r="A883" t="s">
        <v>1702</v>
      </c>
      <c r="B883">
        <v>213</v>
      </c>
      <c r="C883" t="s">
        <v>1709</v>
      </c>
      <c r="D883">
        <v>75</v>
      </c>
      <c r="E883" t="s">
        <v>1711</v>
      </c>
      <c r="F883" t="s">
        <v>1705</v>
      </c>
      <c r="G883" t="s">
        <v>1721</v>
      </c>
      <c r="H883" t="s">
        <v>1392</v>
      </c>
      <c r="I883">
        <f t="shared" si="29"/>
        <v>0</v>
      </c>
      <c r="J883" t="s">
        <v>1718</v>
      </c>
      <c r="K883">
        <v>2</v>
      </c>
      <c r="W883">
        <v>225</v>
      </c>
      <c r="X883">
        <v>9</v>
      </c>
      <c r="Y883">
        <v>2001529</v>
      </c>
      <c r="AB883" t="str">
        <f t="shared" si="30"/>
        <v>2001529</v>
      </c>
    </row>
    <row r="884" spans="1:28" x14ac:dyDescent="0.25">
      <c r="A884" t="s">
        <v>1702</v>
      </c>
      <c r="B884">
        <v>213</v>
      </c>
      <c r="C884" t="s">
        <v>1709</v>
      </c>
      <c r="D884">
        <v>75</v>
      </c>
      <c r="E884" t="s">
        <v>1711</v>
      </c>
      <c r="F884" t="s">
        <v>1705</v>
      </c>
      <c r="G884" t="s">
        <v>1721</v>
      </c>
      <c r="H884">
        <v>2001370</v>
      </c>
      <c r="I884">
        <f t="shared" si="29"/>
        <v>4665.41</v>
      </c>
      <c r="J884" t="s">
        <v>1718</v>
      </c>
      <c r="K884">
        <v>4</v>
      </c>
      <c r="W884">
        <v>300</v>
      </c>
      <c r="X884">
        <v>12</v>
      </c>
      <c r="Y884">
        <v>2001530</v>
      </c>
      <c r="AB884" t="str">
        <f t="shared" si="30"/>
        <v>2001530</v>
      </c>
    </row>
    <row r="885" spans="1:28" x14ac:dyDescent="0.25">
      <c r="A885" t="s">
        <v>1702</v>
      </c>
      <c r="B885">
        <v>213</v>
      </c>
      <c r="C885" t="s">
        <v>1709</v>
      </c>
      <c r="D885">
        <v>100</v>
      </c>
      <c r="E885" t="s">
        <v>1720</v>
      </c>
      <c r="F885" t="s">
        <v>1705</v>
      </c>
      <c r="G885" t="s">
        <v>1707</v>
      </c>
      <c r="H885">
        <v>2001371</v>
      </c>
      <c r="I885">
        <f t="shared" si="29"/>
        <v>6665.64</v>
      </c>
      <c r="J885" t="s">
        <v>1718</v>
      </c>
      <c r="K885">
        <v>1</v>
      </c>
      <c r="X885">
        <v>1</v>
      </c>
      <c r="Y885" t="s">
        <v>1392</v>
      </c>
      <c r="AB885" t="str">
        <f t="shared" si="30"/>
        <v>-</v>
      </c>
    </row>
    <row r="886" spans="1:28" x14ac:dyDescent="0.25">
      <c r="A886" t="s">
        <v>1702</v>
      </c>
      <c r="B886">
        <v>213</v>
      </c>
      <c r="C886" t="s">
        <v>1709</v>
      </c>
      <c r="D886">
        <v>100</v>
      </c>
      <c r="E886" t="s">
        <v>1710</v>
      </c>
      <c r="F886" t="s">
        <v>1705</v>
      </c>
      <c r="G886" t="s">
        <v>1707</v>
      </c>
      <c r="H886">
        <v>2001365</v>
      </c>
      <c r="I886">
        <f t="shared" si="29"/>
        <v>2435.58</v>
      </c>
      <c r="J886" t="s">
        <v>1718</v>
      </c>
      <c r="K886">
        <v>2</v>
      </c>
      <c r="W886">
        <v>500</v>
      </c>
      <c r="X886">
        <v>10</v>
      </c>
      <c r="Y886">
        <v>2001531</v>
      </c>
      <c r="AB886" t="str">
        <f t="shared" si="30"/>
        <v>2001531</v>
      </c>
    </row>
    <row r="887" spans="1:28" x14ac:dyDescent="0.25">
      <c r="A887" t="s">
        <v>1702</v>
      </c>
      <c r="B887">
        <v>213</v>
      </c>
      <c r="C887" t="s">
        <v>1709</v>
      </c>
      <c r="D887">
        <v>100</v>
      </c>
      <c r="E887" t="s">
        <v>1710</v>
      </c>
      <c r="F887" t="s">
        <v>1705</v>
      </c>
      <c r="G887" t="s">
        <v>1707</v>
      </c>
      <c r="H887">
        <v>2001366</v>
      </c>
      <c r="I887">
        <f t="shared" si="29"/>
        <v>2538.13</v>
      </c>
      <c r="J887" t="s">
        <v>1718</v>
      </c>
      <c r="K887">
        <v>3</v>
      </c>
      <c r="W887">
        <v>750</v>
      </c>
      <c r="X887">
        <v>2</v>
      </c>
      <c r="Y887">
        <v>2001532</v>
      </c>
      <c r="AB887" t="str">
        <f t="shared" si="30"/>
        <v>2001532</v>
      </c>
    </row>
    <row r="888" spans="1:28" x14ac:dyDescent="0.25">
      <c r="A888" t="s">
        <v>1702</v>
      </c>
      <c r="B888">
        <v>213</v>
      </c>
      <c r="C888" t="s">
        <v>1709</v>
      </c>
      <c r="D888">
        <v>100</v>
      </c>
      <c r="E888" t="s">
        <v>1710</v>
      </c>
      <c r="F888" t="s">
        <v>1705</v>
      </c>
      <c r="G888" t="s">
        <v>1707</v>
      </c>
      <c r="H888">
        <v>2001367</v>
      </c>
      <c r="I888">
        <f t="shared" si="29"/>
        <v>3129.01</v>
      </c>
      <c r="J888" t="s">
        <v>1718</v>
      </c>
      <c r="K888">
        <v>9</v>
      </c>
      <c r="X888">
        <v>1</v>
      </c>
      <c r="Y888" t="s">
        <v>1392</v>
      </c>
      <c r="AB888" t="str">
        <f t="shared" si="30"/>
        <v>-</v>
      </c>
    </row>
    <row r="889" spans="1:28" x14ac:dyDescent="0.25">
      <c r="A889" t="s">
        <v>1702</v>
      </c>
      <c r="B889">
        <v>213</v>
      </c>
      <c r="C889" t="s">
        <v>1709</v>
      </c>
      <c r="D889">
        <v>100</v>
      </c>
      <c r="E889" t="s">
        <v>1710</v>
      </c>
      <c r="F889" t="s">
        <v>1705</v>
      </c>
      <c r="G889" t="s">
        <v>1707</v>
      </c>
      <c r="H889">
        <v>2001368</v>
      </c>
      <c r="I889">
        <f t="shared" si="29"/>
        <v>3501.14</v>
      </c>
      <c r="J889" t="s">
        <v>1718</v>
      </c>
      <c r="K889">
        <v>6</v>
      </c>
      <c r="W889">
        <v>1000</v>
      </c>
      <c r="X889">
        <v>1</v>
      </c>
      <c r="Y889" t="s">
        <v>1392</v>
      </c>
      <c r="AB889" t="str">
        <f t="shared" si="30"/>
        <v>-</v>
      </c>
    </row>
    <row r="890" spans="1:28" x14ac:dyDescent="0.25">
      <c r="A890" t="s">
        <v>1702</v>
      </c>
      <c r="B890">
        <v>213</v>
      </c>
      <c r="C890" t="s">
        <v>1709</v>
      </c>
      <c r="D890">
        <v>100</v>
      </c>
      <c r="E890" t="s">
        <v>1710</v>
      </c>
      <c r="F890" t="s">
        <v>1705</v>
      </c>
      <c r="G890" t="s">
        <v>1707</v>
      </c>
      <c r="H890">
        <v>2001369</v>
      </c>
      <c r="I890">
        <f t="shared" si="29"/>
        <v>3847.75</v>
      </c>
      <c r="J890" t="s">
        <v>1718</v>
      </c>
      <c r="K890">
        <v>9</v>
      </c>
      <c r="V890" t="s">
        <v>1721</v>
      </c>
      <c r="W890">
        <v>75</v>
      </c>
      <c r="X890">
        <v>1</v>
      </c>
      <c r="Y890">
        <v>2001526</v>
      </c>
      <c r="AB890" t="str">
        <f t="shared" si="30"/>
        <v>2001526</v>
      </c>
    </row>
    <row r="891" spans="1:28" x14ac:dyDescent="0.25">
      <c r="A891" t="s">
        <v>1702</v>
      </c>
      <c r="B891">
        <v>213</v>
      </c>
      <c r="C891" t="s">
        <v>1709</v>
      </c>
      <c r="D891">
        <v>100</v>
      </c>
      <c r="E891" t="s">
        <v>1710</v>
      </c>
      <c r="F891" t="s">
        <v>1705</v>
      </c>
      <c r="G891" t="s">
        <v>1707</v>
      </c>
      <c r="H891">
        <v>2001370</v>
      </c>
      <c r="I891">
        <f t="shared" si="29"/>
        <v>4665.41</v>
      </c>
      <c r="J891" t="s">
        <v>1718</v>
      </c>
      <c r="K891">
        <v>1</v>
      </c>
      <c r="W891">
        <v>150</v>
      </c>
      <c r="X891">
        <v>3</v>
      </c>
      <c r="Y891">
        <v>2001528</v>
      </c>
      <c r="AB891" t="str">
        <f t="shared" si="30"/>
        <v>2001528</v>
      </c>
    </row>
    <row r="892" spans="1:28" x14ac:dyDescent="0.25">
      <c r="A892" t="s">
        <v>1702</v>
      </c>
      <c r="B892">
        <v>213</v>
      </c>
      <c r="C892" t="s">
        <v>1709</v>
      </c>
      <c r="D892">
        <v>100</v>
      </c>
      <c r="E892" t="s">
        <v>1710</v>
      </c>
      <c r="F892" t="s">
        <v>1705</v>
      </c>
      <c r="G892" t="s">
        <v>1707</v>
      </c>
      <c r="H892">
        <v>2001371</v>
      </c>
      <c r="I892">
        <f t="shared" si="29"/>
        <v>6665.64</v>
      </c>
      <c r="J892" t="s">
        <v>1718</v>
      </c>
      <c r="K892">
        <v>39</v>
      </c>
      <c r="W892">
        <v>225</v>
      </c>
      <c r="X892">
        <v>1</v>
      </c>
      <c r="Y892">
        <v>2001529</v>
      </c>
      <c r="AB892" t="str">
        <f t="shared" si="30"/>
        <v>2001529</v>
      </c>
    </row>
    <row r="893" spans="1:28" x14ac:dyDescent="0.25">
      <c r="A893" t="s">
        <v>1702</v>
      </c>
      <c r="B893">
        <v>213</v>
      </c>
      <c r="C893" t="s">
        <v>1709</v>
      </c>
      <c r="D893">
        <v>100</v>
      </c>
      <c r="E893" t="s">
        <v>1704</v>
      </c>
      <c r="F893" t="s">
        <v>1705</v>
      </c>
      <c r="G893" t="s">
        <v>1707</v>
      </c>
      <c r="H893">
        <v>2001370</v>
      </c>
      <c r="I893">
        <f t="shared" si="29"/>
        <v>4665.41</v>
      </c>
      <c r="J893" t="s">
        <v>1718</v>
      </c>
      <c r="K893">
        <v>8</v>
      </c>
      <c r="W893">
        <v>2000</v>
      </c>
      <c r="X893">
        <v>1</v>
      </c>
      <c r="Y893" t="s">
        <v>1392</v>
      </c>
      <c r="AB893" t="str">
        <f t="shared" si="30"/>
        <v>-</v>
      </c>
    </row>
    <row r="894" spans="1:28" x14ac:dyDescent="0.25">
      <c r="A894" t="s">
        <v>1702</v>
      </c>
      <c r="B894">
        <v>213</v>
      </c>
      <c r="C894" t="s">
        <v>1709</v>
      </c>
      <c r="D894">
        <v>100</v>
      </c>
      <c r="E894" t="s">
        <v>1704</v>
      </c>
      <c r="F894" t="s">
        <v>1705</v>
      </c>
      <c r="G894" t="s">
        <v>1707</v>
      </c>
      <c r="H894">
        <v>2001371</v>
      </c>
      <c r="I894">
        <f t="shared" si="29"/>
        <v>6665.64</v>
      </c>
      <c r="J894" t="s">
        <v>1718</v>
      </c>
      <c r="K894">
        <v>17</v>
      </c>
      <c r="AB894" t="str">
        <f t="shared" si="30"/>
        <v/>
      </c>
    </row>
    <row r="895" spans="1:28" x14ac:dyDescent="0.25">
      <c r="A895" t="s">
        <v>1702</v>
      </c>
      <c r="B895">
        <v>213</v>
      </c>
      <c r="C895" t="s">
        <v>1709</v>
      </c>
      <c r="D895">
        <v>100</v>
      </c>
      <c r="E895" t="s">
        <v>1708</v>
      </c>
      <c r="F895" t="s">
        <v>1705</v>
      </c>
      <c r="G895" t="s">
        <v>1715</v>
      </c>
      <c r="H895">
        <v>2001370</v>
      </c>
      <c r="I895">
        <f t="shared" si="29"/>
        <v>4665.41</v>
      </c>
      <c r="J895" t="s">
        <v>1718</v>
      </c>
      <c r="K895">
        <v>1</v>
      </c>
      <c r="U895">
        <v>266</v>
      </c>
      <c r="V895" t="s">
        <v>1715</v>
      </c>
      <c r="W895">
        <v>75</v>
      </c>
      <c r="X895">
        <v>1</v>
      </c>
      <c r="Y895">
        <v>2001534</v>
      </c>
      <c r="AB895" t="str">
        <f t="shared" si="30"/>
        <v>2001534</v>
      </c>
    </row>
    <row r="896" spans="1:28" x14ac:dyDescent="0.25">
      <c r="A896" t="s">
        <v>1702</v>
      </c>
      <c r="B896">
        <v>213</v>
      </c>
      <c r="C896" t="s">
        <v>1709</v>
      </c>
      <c r="D896">
        <v>100</v>
      </c>
      <c r="E896" t="s">
        <v>1708</v>
      </c>
      <c r="F896" t="s">
        <v>1705</v>
      </c>
      <c r="G896" t="s">
        <v>1707</v>
      </c>
      <c r="H896" t="s">
        <v>1392</v>
      </c>
      <c r="I896">
        <f t="shared" si="29"/>
        <v>0</v>
      </c>
      <c r="J896" t="s">
        <v>1718</v>
      </c>
      <c r="K896">
        <v>7</v>
      </c>
      <c r="W896">
        <v>300</v>
      </c>
      <c r="X896">
        <v>1</v>
      </c>
      <c r="Y896">
        <v>2001536</v>
      </c>
      <c r="AB896" t="str">
        <f t="shared" si="30"/>
        <v>2001536</v>
      </c>
    </row>
    <row r="897" spans="1:28" x14ac:dyDescent="0.25">
      <c r="A897" t="s">
        <v>1702</v>
      </c>
      <c r="B897">
        <v>213</v>
      </c>
      <c r="C897" t="s">
        <v>1709</v>
      </c>
      <c r="D897">
        <v>100</v>
      </c>
      <c r="E897" t="s">
        <v>1708</v>
      </c>
      <c r="F897" t="s">
        <v>1705</v>
      </c>
      <c r="G897" t="s">
        <v>1707</v>
      </c>
      <c r="H897">
        <v>2001368</v>
      </c>
      <c r="I897">
        <f t="shared" si="29"/>
        <v>3501.14</v>
      </c>
      <c r="J897" t="s">
        <v>1718</v>
      </c>
      <c r="K897">
        <v>4</v>
      </c>
      <c r="W897">
        <v>2000</v>
      </c>
      <c r="X897">
        <v>1</v>
      </c>
      <c r="Y897">
        <v>2001541</v>
      </c>
      <c r="AB897" t="str">
        <f t="shared" si="30"/>
        <v>2001541</v>
      </c>
    </row>
    <row r="898" spans="1:28" x14ac:dyDescent="0.25">
      <c r="A898" t="s">
        <v>1702</v>
      </c>
      <c r="B898">
        <v>213</v>
      </c>
      <c r="C898" t="s">
        <v>1709</v>
      </c>
      <c r="D898">
        <v>100</v>
      </c>
      <c r="E898" t="s">
        <v>1708</v>
      </c>
      <c r="F898" t="s">
        <v>1705</v>
      </c>
      <c r="G898" t="s">
        <v>1707</v>
      </c>
      <c r="H898">
        <v>2001369</v>
      </c>
      <c r="I898">
        <f t="shared" si="29"/>
        <v>3847.75</v>
      </c>
      <c r="J898" t="s">
        <v>1718</v>
      </c>
      <c r="K898">
        <v>27</v>
      </c>
      <c r="V898" t="s">
        <v>1707</v>
      </c>
      <c r="W898">
        <v>75</v>
      </c>
      <c r="X898">
        <v>9</v>
      </c>
      <c r="Y898">
        <v>2001534</v>
      </c>
      <c r="AB898" t="str">
        <f t="shared" si="30"/>
        <v>2001534</v>
      </c>
    </row>
    <row r="899" spans="1:28" x14ac:dyDescent="0.25">
      <c r="A899" t="s">
        <v>1702</v>
      </c>
      <c r="B899">
        <v>213</v>
      </c>
      <c r="C899" t="s">
        <v>1709</v>
      </c>
      <c r="D899">
        <v>100</v>
      </c>
      <c r="E899" t="s">
        <v>1708</v>
      </c>
      <c r="F899" t="s">
        <v>1705</v>
      </c>
      <c r="G899" t="s">
        <v>1707</v>
      </c>
      <c r="H899">
        <v>2001370</v>
      </c>
      <c r="I899">
        <f t="shared" ref="I899:I962" si="31">+_xlfn.XLOOKUP(H899,AG:AG,AH:AH,0)</f>
        <v>4665.41</v>
      </c>
      <c r="J899" t="s">
        <v>1718</v>
      </c>
      <c r="K899">
        <v>60</v>
      </c>
      <c r="W899">
        <v>150</v>
      </c>
      <c r="X899">
        <v>8</v>
      </c>
      <c r="Y899">
        <v>2001535</v>
      </c>
      <c r="AB899" t="str">
        <f t="shared" ref="AB899:AB962" si="32">+Y899&amp;Z899</f>
        <v>2001535</v>
      </c>
    </row>
    <row r="900" spans="1:28" x14ac:dyDescent="0.25">
      <c r="A900" t="s">
        <v>1702</v>
      </c>
      <c r="B900">
        <v>213</v>
      </c>
      <c r="C900" t="s">
        <v>1709</v>
      </c>
      <c r="D900">
        <v>100</v>
      </c>
      <c r="E900" t="s">
        <v>1708</v>
      </c>
      <c r="F900" t="s">
        <v>1705</v>
      </c>
      <c r="G900" t="s">
        <v>1707</v>
      </c>
      <c r="H900">
        <v>2001371</v>
      </c>
      <c r="I900">
        <f t="shared" si="31"/>
        <v>6665.64</v>
      </c>
      <c r="J900" t="s">
        <v>1718</v>
      </c>
      <c r="K900">
        <v>181</v>
      </c>
      <c r="W900">
        <v>300</v>
      </c>
      <c r="X900">
        <v>15</v>
      </c>
      <c r="Y900">
        <v>2001536</v>
      </c>
      <c r="AB900" t="str">
        <f t="shared" si="32"/>
        <v>2001536</v>
      </c>
    </row>
    <row r="901" spans="1:28" x14ac:dyDescent="0.25">
      <c r="A901" t="s">
        <v>1702</v>
      </c>
      <c r="B901">
        <v>213</v>
      </c>
      <c r="C901" t="s">
        <v>1709</v>
      </c>
      <c r="D901">
        <v>100</v>
      </c>
      <c r="E901" t="s">
        <v>1708</v>
      </c>
      <c r="F901" t="s">
        <v>1705</v>
      </c>
      <c r="G901" t="s">
        <v>1707</v>
      </c>
      <c r="H901">
        <v>2001379</v>
      </c>
      <c r="I901">
        <f t="shared" si="31"/>
        <v>8316.74</v>
      </c>
      <c r="J901" t="s">
        <v>1718</v>
      </c>
      <c r="K901">
        <v>23</v>
      </c>
      <c r="W901">
        <v>500</v>
      </c>
      <c r="X901">
        <v>6</v>
      </c>
      <c r="Y901">
        <v>2001537</v>
      </c>
      <c r="AB901" t="str">
        <f t="shared" si="32"/>
        <v>2001537</v>
      </c>
    </row>
    <row r="902" spans="1:28" x14ac:dyDescent="0.25">
      <c r="A902" t="s">
        <v>1702</v>
      </c>
      <c r="B902">
        <v>213</v>
      </c>
      <c r="C902" t="s">
        <v>1709</v>
      </c>
      <c r="D902">
        <v>100</v>
      </c>
      <c r="E902" t="s">
        <v>1708</v>
      </c>
      <c r="F902" t="s">
        <v>1705</v>
      </c>
      <c r="G902" t="s">
        <v>1721</v>
      </c>
      <c r="H902">
        <v>2001370</v>
      </c>
      <c r="I902">
        <f t="shared" si="31"/>
        <v>4665.41</v>
      </c>
      <c r="J902" t="s">
        <v>1718</v>
      </c>
      <c r="K902">
        <v>3</v>
      </c>
      <c r="X902">
        <v>2</v>
      </c>
      <c r="Y902" t="s">
        <v>1392</v>
      </c>
      <c r="AB902" t="str">
        <f t="shared" si="32"/>
        <v>-</v>
      </c>
    </row>
    <row r="903" spans="1:28" x14ac:dyDescent="0.25">
      <c r="A903" t="s">
        <v>1702</v>
      </c>
      <c r="B903">
        <v>213</v>
      </c>
      <c r="C903" t="s">
        <v>1709</v>
      </c>
      <c r="D903">
        <v>100</v>
      </c>
      <c r="E903" t="s">
        <v>1708</v>
      </c>
      <c r="F903" t="s">
        <v>1705</v>
      </c>
      <c r="G903" t="s">
        <v>1721</v>
      </c>
      <c r="H903">
        <v>2001371</v>
      </c>
      <c r="I903">
        <f t="shared" si="31"/>
        <v>6665.64</v>
      </c>
      <c r="J903" t="s">
        <v>1718</v>
      </c>
      <c r="K903">
        <v>2</v>
      </c>
      <c r="W903">
        <v>750</v>
      </c>
      <c r="X903">
        <v>10</v>
      </c>
      <c r="Y903">
        <v>2001538</v>
      </c>
      <c r="AB903" t="str">
        <f t="shared" si="32"/>
        <v>2001538</v>
      </c>
    </row>
    <row r="904" spans="1:28" x14ac:dyDescent="0.25">
      <c r="A904" t="s">
        <v>1702</v>
      </c>
      <c r="B904">
        <v>213</v>
      </c>
      <c r="C904" t="s">
        <v>1709</v>
      </c>
      <c r="D904">
        <v>100</v>
      </c>
      <c r="E904" t="s">
        <v>1708</v>
      </c>
      <c r="F904" t="s">
        <v>1705</v>
      </c>
      <c r="G904" t="s">
        <v>1721</v>
      </c>
      <c r="H904">
        <v>2001429</v>
      </c>
      <c r="I904">
        <f t="shared" si="31"/>
        <v>0</v>
      </c>
      <c r="J904" t="s">
        <v>1718</v>
      </c>
      <c r="K904">
        <v>1</v>
      </c>
      <c r="W904">
        <v>1000</v>
      </c>
      <c r="X904">
        <v>6</v>
      </c>
      <c r="Y904">
        <v>2001539</v>
      </c>
      <c r="AB904" t="str">
        <f t="shared" si="32"/>
        <v>2001539</v>
      </c>
    </row>
    <row r="905" spans="1:28" x14ac:dyDescent="0.25">
      <c r="A905" t="s">
        <v>1702</v>
      </c>
      <c r="B905">
        <v>213</v>
      </c>
      <c r="C905" t="s">
        <v>1709</v>
      </c>
      <c r="D905">
        <v>100</v>
      </c>
      <c r="E905" t="s">
        <v>1711</v>
      </c>
      <c r="F905" t="s">
        <v>1705</v>
      </c>
      <c r="G905" t="s">
        <v>1715</v>
      </c>
      <c r="H905">
        <v>2001371</v>
      </c>
      <c r="I905">
        <f t="shared" si="31"/>
        <v>6665.64</v>
      </c>
      <c r="J905" t="s">
        <v>1718</v>
      </c>
      <c r="K905">
        <v>3</v>
      </c>
      <c r="W905">
        <v>1500</v>
      </c>
      <c r="X905">
        <v>6</v>
      </c>
      <c r="Y905">
        <v>2001540</v>
      </c>
      <c r="AB905" t="str">
        <f t="shared" si="32"/>
        <v>2001540</v>
      </c>
    </row>
    <row r="906" spans="1:28" x14ac:dyDescent="0.25">
      <c r="A906" t="s">
        <v>1702</v>
      </c>
      <c r="B906">
        <v>213</v>
      </c>
      <c r="C906" t="s">
        <v>1709</v>
      </c>
      <c r="D906">
        <v>100</v>
      </c>
      <c r="E906" t="s">
        <v>1711</v>
      </c>
      <c r="F906" t="s">
        <v>1705</v>
      </c>
      <c r="G906" t="s">
        <v>1707</v>
      </c>
      <c r="H906">
        <v>2001370</v>
      </c>
      <c r="I906">
        <f t="shared" si="31"/>
        <v>4665.41</v>
      </c>
      <c r="J906" t="s">
        <v>1718</v>
      </c>
      <c r="K906">
        <v>1</v>
      </c>
      <c r="W906">
        <v>2000</v>
      </c>
      <c r="X906">
        <v>1</v>
      </c>
      <c r="Y906">
        <v>2001541</v>
      </c>
      <c r="AB906" t="str">
        <f t="shared" si="32"/>
        <v>2001541</v>
      </c>
    </row>
    <row r="907" spans="1:28" x14ac:dyDescent="0.25">
      <c r="A907" t="s">
        <v>1702</v>
      </c>
      <c r="B907">
        <v>213</v>
      </c>
      <c r="C907" t="s">
        <v>1709</v>
      </c>
      <c r="D907">
        <v>100</v>
      </c>
      <c r="E907" t="s">
        <v>1711</v>
      </c>
      <c r="F907" t="s">
        <v>1705</v>
      </c>
      <c r="G907" t="s">
        <v>1707</v>
      </c>
      <c r="H907">
        <v>2001371</v>
      </c>
      <c r="I907">
        <f t="shared" si="31"/>
        <v>6665.64</v>
      </c>
      <c r="J907" t="s">
        <v>1718</v>
      </c>
      <c r="K907">
        <v>71</v>
      </c>
      <c r="V907" t="s">
        <v>1722</v>
      </c>
      <c r="W907">
        <v>750</v>
      </c>
      <c r="X907">
        <v>1</v>
      </c>
      <c r="Y907">
        <v>2001538</v>
      </c>
      <c r="AB907" t="str">
        <f t="shared" si="32"/>
        <v>2001538</v>
      </c>
    </row>
    <row r="908" spans="1:28" x14ac:dyDescent="0.25">
      <c r="A908" t="s">
        <v>1702</v>
      </c>
      <c r="B908">
        <v>213</v>
      </c>
      <c r="C908" t="s">
        <v>1709</v>
      </c>
      <c r="D908">
        <v>100</v>
      </c>
      <c r="E908" t="s">
        <v>1711</v>
      </c>
      <c r="F908" t="s">
        <v>1705</v>
      </c>
      <c r="G908" t="s">
        <v>1707</v>
      </c>
      <c r="H908">
        <v>2001379</v>
      </c>
      <c r="I908">
        <f t="shared" si="31"/>
        <v>8316.74</v>
      </c>
      <c r="J908" t="s">
        <v>1718</v>
      </c>
      <c r="K908">
        <v>2</v>
      </c>
      <c r="V908" t="s">
        <v>1721</v>
      </c>
      <c r="W908">
        <v>75</v>
      </c>
      <c r="X908">
        <v>91</v>
      </c>
      <c r="Y908">
        <v>2001534</v>
      </c>
      <c r="AB908" t="str">
        <f t="shared" si="32"/>
        <v>2001534</v>
      </c>
    </row>
    <row r="909" spans="1:28" x14ac:dyDescent="0.25">
      <c r="A909" t="s">
        <v>1702</v>
      </c>
      <c r="B909">
        <v>213</v>
      </c>
      <c r="C909" t="s">
        <v>1709</v>
      </c>
      <c r="D909">
        <v>167</v>
      </c>
      <c r="E909" t="s">
        <v>1708</v>
      </c>
      <c r="F909" t="s">
        <v>1705</v>
      </c>
      <c r="G909" t="s">
        <v>1707</v>
      </c>
      <c r="H909" t="s">
        <v>1392</v>
      </c>
      <c r="I909">
        <f t="shared" si="31"/>
        <v>0</v>
      </c>
      <c r="J909" t="s">
        <v>1718</v>
      </c>
      <c r="K909">
        <v>6</v>
      </c>
      <c r="X909">
        <v>5</v>
      </c>
      <c r="Y909" t="s">
        <v>1392</v>
      </c>
      <c r="AB909" t="str">
        <f t="shared" si="32"/>
        <v>-</v>
      </c>
    </row>
    <row r="910" spans="1:28" x14ac:dyDescent="0.25">
      <c r="A910" t="s">
        <v>1702</v>
      </c>
      <c r="B910">
        <v>213</v>
      </c>
      <c r="C910" t="s">
        <v>1709</v>
      </c>
      <c r="D910">
        <v>167</v>
      </c>
      <c r="E910" t="s">
        <v>1708</v>
      </c>
      <c r="F910" t="s">
        <v>1705</v>
      </c>
      <c r="G910" t="s">
        <v>1707</v>
      </c>
      <c r="H910">
        <v>2001370</v>
      </c>
      <c r="I910">
        <f t="shared" si="31"/>
        <v>4665.41</v>
      </c>
      <c r="J910" t="s">
        <v>1718</v>
      </c>
      <c r="K910">
        <v>1</v>
      </c>
      <c r="W910">
        <v>150</v>
      </c>
      <c r="X910">
        <v>112</v>
      </c>
      <c r="Y910">
        <v>2001535</v>
      </c>
      <c r="AB910" t="str">
        <f t="shared" si="32"/>
        <v>2001535</v>
      </c>
    </row>
    <row r="911" spans="1:28" x14ac:dyDescent="0.25">
      <c r="A911" t="s">
        <v>1702</v>
      </c>
      <c r="B911">
        <v>213</v>
      </c>
      <c r="C911" t="s">
        <v>1709</v>
      </c>
      <c r="D911">
        <v>167</v>
      </c>
      <c r="E911" t="s">
        <v>1708</v>
      </c>
      <c r="F911" t="s">
        <v>1705</v>
      </c>
      <c r="G911" t="s">
        <v>1707</v>
      </c>
      <c r="H911">
        <v>2001371</v>
      </c>
      <c r="I911">
        <f t="shared" si="31"/>
        <v>6665.64</v>
      </c>
      <c r="J911" t="s">
        <v>1718</v>
      </c>
      <c r="K911">
        <v>5</v>
      </c>
      <c r="X911">
        <v>4</v>
      </c>
      <c r="Y911" t="s">
        <v>1392</v>
      </c>
      <c r="AB911" t="str">
        <f t="shared" si="32"/>
        <v>-</v>
      </c>
    </row>
    <row r="912" spans="1:28" x14ac:dyDescent="0.25">
      <c r="A912" t="s">
        <v>1702</v>
      </c>
      <c r="B912">
        <v>213</v>
      </c>
      <c r="C912" t="s">
        <v>1709</v>
      </c>
      <c r="D912">
        <v>167</v>
      </c>
      <c r="E912" t="s">
        <v>1708</v>
      </c>
      <c r="F912" t="s">
        <v>1705</v>
      </c>
      <c r="G912" t="s">
        <v>1707</v>
      </c>
      <c r="H912">
        <v>2001380</v>
      </c>
      <c r="I912">
        <f t="shared" si="31"/>
        <v>9737.66</v>
      </c>
      <c r="J912" t="s">
        <v>1718</v>
      </c>
      <c r="K912">
        <v>1</v>
      </c>
      <c r="W912">
        <v>300</v>
      </c>
      <c r="X912">
        <v>190</v>
      </c>
      <c r="Y912">
        <v>2001536</v>
      </c>
      <c r="AB912" t="str">
        <f t="shared" si="32"/>
        <v>2001536</v>
      </c>
    </row>
    <row r="913" spans="1:28" x14ac:dyDescent="0.25">
      <c r="A913" t="s">
        <v>1702</v>
      </c>
      <c r="B913">
        <v>213</v>
      </c>
      <c r="C913" t="s">
        <v>1709</v>
      </c>
      <c r="D913">
        <v>167</v>
      </c>
      <c r="E913" t="s">
        <v>1708</v>
      </c>
      <c r="F913" t="s">
        <v>1705</v>
      </c>
      <c r="G913" t="s">
        <v>1721</v>
      </c>
      <c r="H913">
        <v>2001371</v>
      </c>
      <c r="I913">
        <f t="shared" si="31"/>
        <v>6665.64</v>
      </c>
      <c r="J913" t="s">
        <v>1718</v>
      </c>
      <c r="K913">
        <v>1</v>
      </c>
      <c r="W913">
        <v>500</v>
      </c>
      <c r="X913">
        <v>162</v>
      </c>
      <c r="Y913">
        <v>2001537</v>
      </c>
      <c r="AB913" t="str">
        <f t="shared" si="32"/>
        <v>2001537</v>
      </c>
    </row>
    <row r="914" spans="1:28" x14ac:dyDescent="0.25">
      <c r="A914" t="s">
        <v>1702</v>
      </c>
      <c r="B914">
        <v>213</v>
      </c>
      <c r="C914" t="s">
        <v>1709</v>
      </c>
      <c r="D914">
        <v>167</v>
      </c>
      <c r="E914" t="s">
        <v>1711</v>
      </c>
      <c r="F914" t="s">
        <v>1705</v>
      </c>
      <c r="G914" t="s">
        <v>1715</v>
      </c>
      <c r="H914" t="s">
        <v>1392</v>
      </c>
      <c r="I914">
        <f t="shared" si="31"/>
        <v>0</v>
      </c>
      <c r="J914" t="s">
        <v>1718</v>
      </c>
      <c r="K914">
        <v>1</v>
      </c>
      <c r="X914">
        <v>6</v>
      </c>
      <c r="Y914" t="s">
        <v>1392</v>
      </c>
      <c r="AB914" t="str">
        <f t="shared" si="32"/>
        <v>-</v>
      </c>
    </row>
    <row r="915" spans="1:28" x14ac:dyDescent="0.25">
      <c r="A915" t="s">
        <v>1702</v>
      </c>
      <c r="B915">
        <v>213</v>
      </c>
      <c r="C915" t="s">
        <v>1709</v>
      </c>
      <c r="D915">
        <v>167</v>
      </c>
      <c r="E915" t="s">
        <v>1711</v>
      </c>
      <c r="F915" t="s">
        <v>1705</v>
      </c>
      <c r="G915" t="s">
        <v>1707</v>
      </c>
      <c r="H915" t="s">
        <v>1392</v>
      </c>
      <c r="I915">
        <f t="shared" si="31"/>
        <v>0</v>
      </c>
      <c r="J915" t="s">
        <v>1718</v>
      </c>
      <c r="K915">
        <v>10</v>
      </c>
      <c r="W915">
        <v>750</v>
      </c>
      <c r="X915">
        <v>137</v>
      </c>
      <c r="Y915">
        <v>2001538</v>
      </c>
      <c r="AB915" t="str">
        <f t="shared" si="32"/>
        <v>2001538</v>
      </c>
    </row>
    <row r="916" spans="1:28" x14ac:dyDescent="0.25">
      <c r="A916" t="s">
        <v>1702</v>
      </c>
      <c r="B916">
        <v>213</v>
      </c>
      <c r="C916" t="s">
        <v>1709</v>
      </c>
      <c r="D916">
        <v>250</v>
      </c>
      <c r="E916" t="s">
        <v>1708</v>
      </c>
      <c r="F916" t="s">
        <v>1705</v>
      </c>
      <c r="G916" t="s">
        <v>1707</v>
      </c>
      <c r="H916">
        <v>2001368</v>
      </c>
      <c r="I916">
        <f t="shared" si="31"/>
        <v>3501.14</v>
      </c>
      <c r="J916" t="s">
        <v>1718</v>
      </c>
      <c r="K916">
        <v>1</v>
      </c>
      <c r="X916">
        <v>2</v>
      </c>
      <c r="Y916" t="s">
        <v>1392</v>
      </c>
      <c r="AB916" t="str">
        <f t="shared" si="32"/>
        <v>-</v>
      </c>
    </row>
    <row r="917" spans="1:28" x14ac:dyDescent="0.25">
      <c r="A917" t="s">
        <v>1702</v>
      </c>
      <c r="B917">
        <v>213</v>
      </c>
      <c r="C917" t="s">
        <v>1723</v>
      </c>
      <c r="D917">
        <v>10</v>
      </c>
      <c r="E917" t="s">
        <v>1710</v>
      </c>
      <c r="F917" t="s">
        <v>1705</v>
      </c>
      <c r="G917" t="s">
        <v>1707</v>
      </c>
      <c r="H917">
        <v>2001368</v>
      </c>
      <c r="I917">
        <f t="shared" si="31"/>
        <v>3501.14</v>
      </c>
      <c r="J917" t="s">
        <v>1718</v>
      </c>
      <c r="K917">
        <v>1</v>
      </c>
      <c r="W917">
        <v>1000</v>
      </c>
      <c r="X917">
        <v>104</v>
      </c>
      <c r="Y917">
        <v>2001539</v>
      </c>
      <c r="AB917" t="str">
        <f t="shared" si="32"/>
        <v>2001539</v>
      </c>
    </row>
    <row r="918" spans="1:28" x14ac:dyDescent="0.25">
      <c r="A918" t="s">
        <v>1702</v>
      </c>
      <c r="B918">
        <v>213</v>
      </c>
      <c r="C918" t="s">
        <v>1723</v>
      </c>
      <c r="D918">
        <v>10</v>
      </c>
      <c r="E918" t="s">
        <v>1704</v>
      </c>
      <c r="F918" t="s">
        <v>1705</v>
      </c>
      <c r="G918" t="s">
        <v>1707</v>
      </c>
      <c r="H918">
        <v>2001367</v>
      </c>
      <c r="I918">
        <f t="shared" si="31"/>
        <v>3129.01</v>
      </c>
      <c r="J918" t="s">
        <v>1718</v>
      </c>
      <c r="K918">
        <v>2</v>
      </c>
      <c r="W918">
        <v>1500</v>
      </c>
      <c r="X918">
        <v>106</v>
      </c>
      <c r="Y918">
        <v>2001540</v>
      </c>
      <c r="AB918" t="str">
        <f t="shared" si="32"/>
        <v>2001540</v>
      </c>
    </row>
    <row r="919" spans="1:28" x14ac:dyDescent="0.25">
      <c r="A919" t="s">
        <v>1702</v>
      </c>
      <c r="B919">
        <v>213</v>
      </c>
      <c r="C919" t="s">
        <v>1723</v>
      </c>
      <c r="D919">
        <v>10</v>
      </c>
      <c r="E919" t="s">
        <v>1708</v>
      </c>
      <c r="F919" t="s">
        <v>1705</v>
      </c>
      <c r="G919" t="s">
        <v>1707</v>
      </c>
      <c r="H919">
        <v>2001365</v>
      </c>
      <c r="I919">
        <f t="shared" si="31"/>
        <v>2435.58</v>
      </c>
      <c r="J919" t="s">
        <v>1718</v>
      </c>
      <c r="K919">
        <v>2</v>
      </c>
      <c r="W919">
        <v>2000</v>
      </c>
      <c r="X919">
        <v>85</v>
      </c>
      <c r="Y919">
        <v>2001541</v>
      </c>
      <c r="AB919" t="str">
        <f t="shared" si="32"/>
        <v>2001541</v>
      </c>
    </row>
    <row r="920" spans="1:28" x14ac:dyDescent="0.25">
      <c r="A920" t="s">
        <v>1702</v>
      </c>
      <c r="B920">
        <v>213</v>
      </c>
      <c r="C920" t="s">
        <v>1723</v>
      </c>
      <c r="D920">
        <v>15</v>
      </c>
      <c r="E920" t="s">
        <v>1710</v>
      </c>
      <c r="F920" t="s">
        <v>1705</v>
      </c>
      <c r="G920" t="s">
        <v>1707</v>
      </c>
      <c r="H920">
        <v>2001368</v>
      </c>
      <c r="I920">
        <f t="shared" si="31"/>
        <v>3501.14</v>
      </c>
      <c r="J920" t="s">
        <v>1718</v>
      </c>
      <c r="K920">
        <v>2</v>
      </c>
      <c r="W920">
        <v>2500</v>
      </c>
      <c r="X920">
        <v>1</v>
      </c>
      <c r="Y920" t="s">
        <v>1392</v>
      </c>
      <c r="AB920" t="str">
        <f t="shared" si="32"/>
        <v>-</v>
      </c>
    </row>
    <row r="921" spans="1:28" x14ac:dyDescent="0.25">
      <c r="A921" t="s">
        <v>1702</v>
      </c>
      <c r="B921">
        <v>213</v>
      </c>
      <c r="C921" t="s">
        <v>1723</v>
      </c>
      <c r="D921">
        <v>15</v>
      </c>
      <c r="E921" t="s">
        <v>1708</v>
      </c>
      <c r="F921" t="s">
        <v>1705</v>
      </c>
      <c r="G921" t="s">
        <v>1707</v>
      </c>
      <c r="H921">
        <v>2001367</v>
      </c>
      <c r="I921">
        <f t="shared" si="31"/>
        <v>3129.01</v>
      </c>
      <c r="J921" t="s">
        <v>1718</v>
      </c>
      <c r="K921">
        <v>2</v>
      </c>
      <c r="AB921" t="str">
        <f t="shared" si="32"/>
        <v/>
      </c>
    </row>
    <row r="922" spans="1:28" x14ac:dyDescent="0.25">
      <c r="A922" t="s">
        <v>1702</v>
      </c>
      <c r="B922">
        <v>213</v>
      </c>
      <c r="C922" t="s">
        <v>1723</v>
      </c>
      <c r="D922">
        <v>15</v>
      </c>
      <c r="E922" t="s">
        <v>1711</v>
      </c>
      <c r="F922" t="s">
        <v>1705</v>
      </c>
      <c r="G922" t="s">
        <v>1707</v>
      </c>
      <c r="H922">
        <v>2001366</v>
      </c>
      <c r="I922">
        <f t="shared" si="31"/>
        <v>2538.13</v>
      </c>
      <c r="J922" t="s">
        <v>1718</v>
      </c>
      <c r="K922">
        <v>6</v>
      </c>
      <c r="U922">
        <v>267</v>
      </c>
      <c r="V922" t="s">
        <v>1715</v>
      </c>
      <c r="W922">
        <v>75</v>
      </c>
      <c r="X922">
        <v>1126</v>
      </c>
      <c r="Y922">
        <v>2001542</v>
      </c>
      <c r="Z922">
        <v>19870.7</v>
      </c>
      <c r="AB922" t="str">
        <f t="shared" si="32"/>
        <v>200154219870.7</v>
      </c>
    </row>
    <row r="923" spans="1:28" x14ac:dyDescent="0.25">
      <c r="A923" t="s">
        <v>1702</v>
      </c>
      <c r="B923">
        <v>213</v>
      </c>
      <c r="C923" t="s">
        <v>1723</v>
      </c>
      <c r="D923">
        <v>25</v>
      </c>
      <c r="E923" t="s">
        <v>1719</v>
      </c>
      <c r="F923" t="s">
        <v>1705</v>
      </c>
      <c r="G923" t="s">
        <v>1707</v>
      </c>
      <c r="H923">
        <v>2001368</v>
      </c>
      <c r="I923">
        <f t="shared" si="31"/>
        <v>3501.14</v>
      </c>
      <c r="J923" t="s">
        <v>1718</v>
      </c>
      <c r="K923">
        <v>4</v>
      </c>
      <c r="X923">
        <v>43</v>
      </c>
      <c r="Y923" t="s">
        <v>1392</v>
      </c>
      <c r="AB923" t="str">
        <f t="shared" si="32"/>
        <v>-</v>
      </c>
    </row>
    <row r="924" spans="1:28" x14ac:dyDescent="0.25">
      <c r="A924" t="s">
        <v>1702</v>
      </c>
      <c r="B924">
        <v>213</v>
      </c>
      <c r="C924" t="s">
        <v>1723</v>
      </c>
      <c r="D924">
        <v>25</v>
      </c>
      <c r="E924" t="s">
        <v>1710</v>
      </c>
      <c r="F924" t="s">
        <v>1705</v>
      </c>
      <c r="G924" t="s">
        <v>1707</v>
      </c>
      <c r="H924">
        <v>2001367</v>
      </c>
      <c r="I924">
        <f t="shared" si="31"/>
        <v>3129.01</v>
      </c>
      <c r="J924" t="s">
        <v>1718</v>
      </c>
      <c r="K924">
        <v>1</v>
      </c>
      <c r="W924">
        <v>150</v>
      </c>
      <c r="X924">
        <v>1</v>
      </c>
      <c r="Y924">
        <v>2001528</v>
      </c>
      <c r="AB924" t="str">
        <f t="shared" si="32"/>
        <v>2001528</v>
      </c>
    </row>
    <row r="925" spans="1:28" x14ac:dyDescent="0.25">
      <c r="A925" t="s">
        <v>1702</v>
      </c>
      <c r="B925">
        <v>213</v>
      </c>
      <c r="C925" t="s">
        <v>1723</v>
      </c>
      <c r="D925">
        <v>25</v>
      </c>
      <c r="E925" t="s">
        <v>1704</v>
      </c>
      <c r="F925" t="s">
        <v>1705</v>
      </c>
      <c r="G925" t="s">
        <v>1707</v>
      </c>
      <c r="H925">
        <v>2001367</v>
      </c>
      <c r="I925">
        <f t="shared" si="31"/>
        <v>3129.01</v>
      </c>
      <c r="J925" t="s">
        <v>1718</v>
      </c>
      <c r="K925">
        <v>5</v>
      </c>
      <c r="X925">
        <v>1469</v>
      </c>
      <c r="Y925">
        <v>2001543</v>
      </c>
      <c r="Z925">
        <v>20312.13</v>
      </c>
      <c r="AB925" t="str">
        <f t="shared" si="32"/>
        <v>200154320312.13</v>
      </c>
    </row>
    <row r="926" spans="1:28" x14ac:dyDescent="0.25">
      <c r="A926" t="s">
        <v>1702</v>
      </c>
      <c r="B926">
        <v>213</v>
      </c>
      <c r="C926" t="s">
        <v>1723</v>
      </c>
      <c r="D926">
        <v>25</v>
      </c>
      <c r="E926" t="s">
        <v>1708</v>
      </c>
      <c r="F926" t="s">
        <v>1705</v>
      </c>
      <c r="G926" t="s">
        <v>1707</v>
      </c>
      <c r="H926">
        <v>2001365</v>
      </c>
      <c r="I926">
        <f t="shared" si="31"/>
        <v>2435.58</v>
      </c>
      <c r="J926" t="s">
        <v>1718</v>
      </c>
      <c r="K926">
        <v>1</v>
      </c>
      <c r="X926">
        <v>4</v>
      </c>
      <c r="Y926" t="s">
        <v>1392</v>
      </c>
      <c r="AB926" t="str">
        <f t="shared" si="32"/>
        <v>-</v>
      </c>
    </row>
    <row r="927" spans="1:28" x14ac:dyDescent="0.25">
      <c r="A927" t="s">
        <v>1702</v>
      </c>
      <c r="B927">
        <v>213</v>
      </c>
      <c r="C927" t="s">
        <v>1723</v>
      </c>
      <c r="D927">
        <v>25</v>
      </c>
      <c r="E927" t="s">
        <v>1708</v>
      </c>
      <c r="F927" t="s">
        <v>1705</v>
      </c>
      <c r="G927" t="s">
        <v>1707</v>
      </c>
      <c r="H927">
        <v>2001367</v>
      </c>
      <c r="I927">
        <f t="shared" si="31"/>
        <v>3129.01</v>
      </c>
      <c r="J927" t="s">
        <v>1718</v>
      </c>
      <c r="K927">
        <v>3</v>
      </c>
      <c r="W927">
        <v>225</v>
      </c>
      <c r="X927">
        <v>1</v>
      </c>
      <c r="Y927">
        <v>2001530</v>
      </c>
      <c r="AB927" t="str">
        <f t="shared" si="32"/>
        <v>2001530</v>
      </c>
    </row>
    <row r="928" spans="1:28" x14ac:dyDescent="0.25">
      <c r="A928" t="s">
        <v>1702</v>
      </c>
      <c r="B928">
        <v>213</v>
      </c>
      <c r="C928" t="s">
        <v>1723</v>
      </c>
      <c r="D928">
        <v>25</v>
      </c>
      <c r="E928" t="s">
        <v>1711</v>
      </c>
      <c r="F928" t="s">
        <v>1705</v>
      </c>
      <c r="G928" t="s">
        <v>1707</v>
      </c>
      <c r="H928">
        <v>2001366</v>
      </c>
      <c r="I928">
        <f t="shared" si="31"/>
        <v>2538.13</v>
      </c>
      <c r="J928" t="s">
        <v>1718</v>
      </c>
      <c r="K928">
        <v>1</v>
      </c>
      <c r="X928">
        <v>1</v>
      </c>
      <c r="Y928">
        <v>2001543</v>
      </c>
      <c r="Z928">
        <v>20312.13</v>
      </c>
      <c r="AB928" t="str">
        <f t="shared" si="32"/>
        <v>200154320312.13</v>
      </c>
    </row>
    <row r="929" spans="1:28" x14ac:dyDescent="0.25">
      <c r="A929" t="s">
        <v>1702</v>
      </c>
      <c r="B929">
        <v>213</v>
      </c>
      <c r="C929" t="s">
        <v>1723</v>
      </c>
      <c r="D929">
        <v>25</v>
      </c>
      <c r="E929" t="s">
        <v>1711</v>
      </c>
      <c r="F929" t="s">
        <v>1705</v>
      </c>
      <c r="G929" t="s">
        <v>1707</v>
      </c>
      <c r="H929">
        <v>2001367</v>
      </c>
      <c r="I929">
        <f t="shared" si="31"/>
        <v>3129.01</v>
      </c>
      <c r="J929" t="s">
        <v>1718</v>
      </c>
      <c r="K929">
        <v>1</v>
      </c>
      <c r="X929">
        <v>610</v>
      </c>
      <c r="Y929">
        <v>2001544</v>
      </c>
      <c r="Z929">
        <v>27107.23</v>
      </c>
      <c r="AB929" t="str">
        <f t="shared" si="32"/>
        <v>200154427107.23</v>
      </c>
    </row>
    <row r="930" spans="1:28" x14ac:dyDescent="0.25">
      <c r="A930" t="s">
        <v>1702</v>
      </c>
      <c r="B930">
        <v>213</v>
      </c>
      <c r="C930" t="s">
        <v>1723</v>
      </c>
      <c r="D930">
        <v>37.5</v>
      </c>
      <c r="E930" t="s">
        <v>1719</v>
      </c>
      <c r="F930" t="s">
        <v>1705</v>
      </c>
      <c r="G930" t="s">
        <v>1707</v>
      </c>
      <c r="H930">
        <v>2001368</v>
      </c>
      <c r="I930">
        <f t="shared" si="31"/>
        <v>3501.14</v>
      </c>
      <c r="J930" t="s">
        <v>1718</v>
      </c>
      <c r="K930">
        <v>2</v>
      </c>
      <c r="X930">
        <v>21</v>
      </c>
      <c r="Y930" t="s">
        <v>1392</v>
      </c>
      <c r="AB930" t="str">
        <f t="shared" si="32"/>
        <v>-</v>
      </c>
    </row>
    <row r="931" spans="1:28" x14ac:dyDescent="0.25">
      <c r="A931" t="s">
        <v>1702</v>
      </c>
      <c r="B931">
        <v>213</v>
      </c>
      <c r="C931" t="s">
        <v>1723</v>
      </c>
      <c r="D931">
        <v>37.5</v>
      </c>
      <c r="E931" t="s">
        <v>1710</v>
      </c>
      <c r="F931" t="s">
        <v>1705</v>
      </c>
      <c r="G931" t="s">
        <v>1707</v>
      </c>
      <c r="H931">
        <v>2001368</v>
      </c>
      <c r="I931">
        <f t="shared" si="31"/>
        <v>3501.14</v>
      </c>
      <c r="J931" t="s">
        <v>1718</v>
      </c>
      <c r="K931">
        <v>2</v>
      </c>
      <c r="W931">
        <v>300</v>
      </c>
      <c r="X931">
        <v>4</v>
      </c>
      <c r="Y931">
        <v>2001530</v>
      </c>
      <c r="AB931" t="str">
        <f t="shared" si="32"/>
        <v>2001530</v>
      </c>
    </row>
    <row r="932" spans="1:28" x14ac:dyDescent="0.25">
      <c r="A932" t="s">
        <v>1702</v>
      </c>
      <c r="B932">
        <v>213</v>
      </c>
      <c r="C932" t="s">
        <v>1723</v>
      </c>
      <c r="D932">
        <v>37.5</v>
      </c>
      <c r="E932" t="s">
        <v>1704</v>
      </c>
      <c r="F932" t="s">
        <v>1705</v>
      </c>
      <c r="G932" t="s">
        <v>1707</v>
      </c>
      <c r="H932">
        <v>2001370</v>
      </c>
      <c r="I932">
        <f t="shared" si="31"/>
        <v>4665.41</v>
      </c>
      <c r="J932" t="s">
        <v>1718</v>
      </c>
      <c r="K932">
        <v>2</v>
      </c>
      <c r="X932">
        <v>578</v>
      </c>
      <c r="Y932">
        <v>2001545</v>
      </c>
      <c r="Z932">
        <v>29942.99</v>
      </c>
      <c r="AB932" t="str">
        <f t="shared" si="32"/>
        <v>200154529942.99</v>
      </c>
    </row>
    <row r="933" spans="1:28" x14ac:dyDescent="0.25">
      <c r="A933" t="s">
        <v>1702</v>
      </c>
      <c r="B933">
        <v>213</v>
      </c>
      <c r="C933" t="s">
        <v>1723</v>
      </c>
      <c r="D933">
        <v>50</v>
      </c>
      <c r="E933" t="s">
        <v>1711</v>
      </c>
      <c r="F933" t="s">
        <v>1705</v>
      </c>
      <c r="G933" t="s">
        <v>1707</v>
      </c>
      <c r="H933">
        <v>2001369</v>
      </c>
      <c r="I933">
        <f t="shared" si="31"/>
        <v>3847.75</v>
      </c>
      <c r="J933" t="s">
        <v>1718</v>
      </c>
      <c r="K933">
        <v>1</v>
      </c>
      <c r="X933">
        <v>1</v>
      </c>
      <c r="Y933" t="s">
        <v>1412</v>
      </c>
      <c r="AB933" t="str">
        <f t="shared" si="32"/>
        <v>(blank)</v>
      </c>
    </row>
    <row r="934" spans="1:28" x14ac:dyDescent="0.25">
      <c r="A934" t="s">
        <v>1702</v>
      </c>
      <c r="B934">
        <v>213</v>
      </c>
      <c r="C934" t="s">
        <v>1723</v>
      </c>
      <c r="D934">
        <v>75</v>
      </c>
      <c r="E934" t="s">
        <v>1704</v>
      </c>
      <c r="F934" t="s">
        <v>1705</v>
      </c>
      <c r="G934" t="s">
        <v>1707</v>
      </c>
      <c r="H934">
        <v>2001370</v>
      </c>
      <c r="I934">
        <f t="shared" si="31"/>
        <v>4665.41</v>
      </c>
      <c r="J934" t="s">
        <v>1718</v>
      </c>
      <c r="K934">
        <v>1</v>
      </c>
      <c r="W934">
        <v>500</v>
      </c>
      <c r="X934">
        <v>1</v>
      </c>
      <c r="Y934">
        <v>2001531</v>
      </c>
      <c r="AB934" t="str">
        <f t="shared" si="32"/>
        <v>2001531</v>
      </c>
    </row>
    <row r="935" spans="1:28" x14ac:dyDescent="0.25">
      <c r="A935" t="s">
        <v>1702</v>
      </c>
      <c r="B935">
        <v>213</v>
      </c>
      <c r="C935" t="s">
        <v>1724</v>
      </c>
      <c r="D935">
        <v>10</v>
      </c>
      <c r="E935" t="s">
        <v>1710</v>
      </c>
      <c r="F935" t="s">
        <v>1705</v>
      </c>
      <c r="G935" t="s">
        <v>1707</v>
      </c>
      <c r="H935">
        <v>2001365</v>
      </c>
      <c r="I935">
        <f t="shared" si="31"/>
        <v>2435.58</v>
      </c>
      <c r="J935" t="s">
        <v>1718</v>
      </c>
      <c r="K935">
        <v>21</v>
      </c>
      <c r="X935">
        <v>349</v>
      </c>
      <c r="Y935">
        <v>2001546</v>
      </c>
      <c r="Z935">
        <v>32840.089999999997</v>
      </c>
      <c r="AB935" t="str">
        <f t="shared" si="32"/>
        <v>200154632840.09</v>
      </c>
    </row>
    <row r="936" spans="1:28" x14ac:dyDescent="0.25">
      <c r="A936" t="s">
        <v>1702</v>
      </c>
      <c r="B936">
        <v>213</v>
      </c>
      <c r="C936" t="s">
        <v>1724</v>
      </c>
      <c r="D936">
        <v>10</v>
      </c>
      <c r="E936" t="s">
        <v>1710</v>
      </c>
      <c r="F936" t="s">
        <v>1705</v>
      </c>
      <c r="G936" t="s">
        <v>1707</v>
      </c>
      <c r="H936">
        <v>2001366</v>
      </c>
      <c r="I936">
        <f t="shared" si="31"/>
        <v>2538.13</v>
      </c>
      <c r="J936" t="s">
        <v>1718</v>
      </c>
      <c r="K936">
        <v>3</v>
      </c>
      <c r="X936">
        <v>13</v>
      </c>
      <c r="Y936">
        <v>2112562</v>
      </c>
      <c r="Z936">
        <v>33419.07</v>
      </c>
      <c r="AB936" t="str">
        <f t="shared" si="32"/>
        <v>211256233419.07</v>
      </c>
    </row>
    <row r="937" spans="1:28" x14ac:dyDescent="0.25">
      <c r="A937" t="s">
        <v>1702</v>
      </c>
      <c r="B937">
        <v>213</v>
      </c>
      <c r="C937" t="s">
        <v>1724</v>
      </c>
      <c r="D937">
        <v>10</v>
      </c>
      <c r="E937" t="s">
        <v>1710</v>
      </c>
      <c r="F937" t="s">
        <v>1705</v>
      </c>
      <c r="G937" t="s">
        <v>1707</v>
      </c>
      <c r="H937">
        <v>2001367</v>
      </c>
      <c r="I937">
        <f t="shared" si="31"/>
        <v>3129.01</v>
      </c>
      <c r="J937" t="s">
        <v>1718</v>
      </c>
      <c r="K937">
        <v>3</v>
      </c>
      <c r="X937">
        <v>12</v>
      </c>
      <c r="Y937" t="s">
        <v>1392</v>
      </c>
      <c r="AB937" t="str">
        <f t="shared" si="32"/>
        <v>-</v>
      </c>
    </row>
    <row r="938" spans="1:28" x14ac:dyDescent="0.25">
      <c r="A938" t="s">
        <v>1702</v>
      </c>
      <c r="B938">
        <v>213</v>
      </c>
      <c r="C938" t="s">
        <v>1724</v>
      </c>
      <c r="D938">
        <v>10</v>
      </c>
      <c r="E938" t="s">
        <v>1710</v>
      </c>
      <c r="F938" t="s">
        <v>1705</v>
      </c>
      <c r="G938" t="s">
        <v>1707</v>
      </c>
      <c r="H938">
        <v>2001368</v>
      </c>
      <c r="I938">
        <f t="shared" si="31"/>
        <v>3501.14</v>
      </c>
      <c r="J938" t="s">
        <v>1718</v>
      </c>
      <c r="K938">
        <v>4</v>
      </c>
      <c r="W938">
        <v>750</v>
      </c>
      <c r="X938">
        <v>157</v>
      </c>
      <c r="Y938">
        <v>2001547</v>
      </c>
      <c r="Z938">
        <v>47743.24</v>
      </c>
      <c r="AB938" t="str">
        <f t="shared" si="32"/>
        <v>200154747743.24</v>
      </c>
    </row>
    <row r="939" spans="1:28" x14ac:dyDescent="0.25">
      <c r="A939" t="s">
        <v>1702</v>
      </c>
      <c r="B939">
        <v>213</v>
      </c>
      <c r="C939" t="s">
        <v>1724</v>
      </c>
      <c r="D939">
        <v>10</v>
      </c>
      <c r="E939" t="s">
        <v>1710</v>
      </c>
      <c r="F939" t="s">
        <v>1705</v>
      </c>
      <c r="G939" t="s">
        <v>1707</v>
      </c>
      <c r="H939">
        <v>2001369</v>
      </c>
      <c r="I939">
        <f t="shared" si="31"/>
        <v>3847.75</v>
      </c>
      <c r="J939" t="s">
        <v>1718</v>
      </c>
      <c r="K939">
        <v>2</v>
      </c>
      <c r="X939">
        <v>34</v>
      </c>
      <c r="Y939">
        <v>2001548</v>
      </c>
      <c r="Z939">
        <v>42948.51</v>
      </c>
      <c r="AB939" t="str">
        <f t="shared" si="32"/>
        <v>200154842948.51</v>
      </c>
    </row>
    <row r="940" spans="1:28" x14ac:dyDescent="0.25">
      <c r="A940" t="s">
        <v>1702</v>
      </c>
      <c r="B940">
        <v>213</v>
      </c>
      <c r="C940" t="s">
        <v>1724</v>
      </c>
      <c r="D940">
        <v>10</v>
      </c>
      <c r="E940" t="s">
        <v>1704</v>
      </c>
      <c r="F940" t="s">
        <v>1705</v>
      </c>
      <c r="G940" t="s">
        <v>1707</v>
      </c>
      <c r="H940">
        <v>2001365</v>
      </c>
      <c r="I940">
        <f t="shared" si="31"/>
        <v>2435.58</v>
      </c>
      <c r="J940" t="s">
        <v>1718</v>
      </c>
      <c r="K940">
        <v>1</v>
      </c>
      <c r="X940">
        <v>3</v>
      </c>
      <c r="Y940" t="s">
        <v>1392</v>
      </c>
      <c r="AB940" t="str">
        <f t="shared" si="32"/>
        <v>-</v>
      </c>
    </row>
    <row r="941" spans="1:28" x14ac:dyDescent="0.25">
      <c r="A941" t="s">
        <v>1702</v>
      </c>
      <c r="B941">
        <v>213</v>
      </c>
      <c r="C941" t="s">
        <v>1724</v>
      </c>
      <c r="D941">
        <v>10</v>
      </c>
      <c r="E941" t="s">
        <v>1704</v>
      </c>
      <c r="F941" t="s">
        <v>1705</v>
      </c>
      <c r="G941" t="s">
        <v>1707</v>
      </c>
      <c r="H941">
        <v>2001367</v>
      </c>
      <c r="I941">
        <f t="shared" si="31"/>
        <v>3129.01</v>
      </c>
      <c r="J941" t="s">
        <v>1718</v>
      </c>
      <c r="K941">
        <v>1</v>
      </c>
      <c r="W941">
        <v>1000</v>
      </c>
      <c r="X941">
        <v>1</v>
      </c>
      <c r="Y941">
        <v>2001548</v>
      </c>
      <c r="Z941">
        <v>42948.51</v>
      </c>
      <c r="AB941" t="str">
        <f t="shared" si="32"/>
        <v>200154842948.51</v>
      </c>
    </row>
    <row r="942" spans="1:28" x14ac:dyDescent="0.25">
      <c r="A942" t="s">
        <v>1702</v>
      </c>
      <c r="B942">
        <v>213</v>
      </c>
      <c r="C942" t="s">
        <v>1724</v>
      </c>
      <c r="D942">
        <v>10</v>
      </c>
      <c r="E942" t="s">
        <v>1704</v>
      </c>
      <c r="F942" t="s">
        <v>1705</v>
      </c>
      <c r="G942" t="s">
        <v>1707</v>
      </c>
      <c r="H942">
        <v>2001368</v>
      </c>
      <c r="I942">
        <f t="shared" si="31"/>
        <v>3501.14</v>
      </c>
      <c r="J942" t="s">
        <v>1718</v>
      </c>
      <c r="K942">
        <v>2</v>
      </c>
      <c r="X942">
        <v>30</v>
      </c>
      <c r="Y942">
        <v>2001549</v>
      </c>
      <c r="Z942">
        <v>42750.75</v>
      </c>
      <c r="AB942" t="str">
        <f t="shared" si="32"/>
        <v>200154942750.75</v>
      </c>
    </row>
    <row r="943" spans="1:28" x14ac:dyDescent="0.25">
      <c r="A943" t="s">
        <v>1702</v>
      </c>
      <c r="B943">
        <v>213</v>
      </c>
      <c r="C943" t="s">
        <v>1724</v>
      </c>
      <c r="D943">
        <v>10</v>
      </c>
      <c r="E943" t="s">
        <v>1708</v>
      </c>
      <c r="F943" t="s">
        <v>1705</v>
      </c>
      <c r="G943" t="s">
        <v>1707</v>
      </c>
      <c r="H943">
        <v>2001365</v>
      </c>
      <c r="I943">
        <f t="shared" si="31"/>
        <v>2435.58</v>
      </c>
      <c r="J943" t="s">
        <v>1718</v>
      </c>
      <c r="K943">
        <v>3</v>
      </c>
      <c r="X943">
        <v>22</v>
      </c>
      <c r="Y943">
        <v>2001550</v>
      </c>
      <c r="Z943">
        <v>46298.43</v>
      </c>
      <c r="AB943" t="str">
        <f t="shared" si="32"/>
        <v>200155046298.43</v>
      </c>
    </row>
    <row r="944" spans="1:28" x14ac:dyDescent="0.25">
      <c r="A944" t="s">
        <v>1702</v>
      </c>
      <c r="B944">
        <v>213</v>
      </c>
      <c r="C944" t="s">
        <v>1724</v>
      </c>
      <c r="D944">
        <v>10</v>
      </c>
      <c r="E944" t="s">
        <v>1708</v>
      </c>
      <c r="F944" t="s">
        <v>1705</v>
      </c>
      <c r="G944" t="s">
        <v>1707</v>
      </c>
      <c r="H944">
        <v>2001366</v>
      </c>
      <c r="I944">
        <f t="shared" si="31"/>
        <v>2538.13</v>
      </c>
      <c r="J944" t="s">
        <v>1718</v>
      </c>
      <c r="K944">
        <v>2</v>
      </c>
      <c r="X944">
        <v>5</v>
      </c>
      <c r="Y944" t="s">
        <v>1392</v>
      </c>
      <c r="AB944" t="str">
        <f t="shared" si="32"/>
        <v>-</v>
      </c>
    </row>
    <row r="945" spans="1:28" x14ac:dyDescent="0.25">
      <c r="A945" t="s">
        <v>1702</v>
      </c>
      <c r="B945">
        <v>213</v>
      </c>
      <c r="C945" t="s">
        <v>1724</v>
      </c>
      <c r="D945">
        <v>10</v>
      </c>
      <c r="E945" t="s">
        <v>1708</v>
      </c>
      <c r="F945" t="s">
        <v>1705</v>
      </c>
      <c r="G945" t="s">
        <v>1707</v>
      </c>
      <c r="H945">
        <v>2001368</v>
      </c>
      <c r="I945">
        <f t="shared" si="31"/>
        <v>3501.14</v>
      </c>
      <c r="J945" t="s">
        <v>1718</v>
      </c>
      <c r="K945">
        <v>1</v>
      </c>
      <c r="V945" t="s">
        <v>1707</v>
      </c>
      <c r="W945">
        <v>75</v>
      </c>
      <c r="X945">
        <v>114</v>
      </c>
      <c r="Y945">
        <v>2001542</v>
      </c>
      <c r="Z945">
        <v>19870.7</v>
      </c>
      <c r="AB945" t="str">
        <f t="shared" si="32"/>
        <v>200154219870.7</v>
      </c>
    </row>
    <row r="946" spans="1:28" x14ac:dyDescent="0.25">
      <c r="A946" t="s">
        <v>1702</v>
      </c>
      <c r="B946">
        <v>213</v>
      </c>
      <c r="C946" t="s">
        <v>1724</v>
      </c>
      <c r="D946">
        <v>15</v>
      </c>
      <c r="E946" t="s">
        <v>1710</v>
      </c>
      <c r="F946" t="s">
        <v>1705</v>
      </c>
      <c r="G946" t="s">
        <v>1707</v>
      </c>
      <c r="H946">
        <v>2001365</v>
      </c>
      <c r="I946">
        <f t="shared" si="31"/>
        <v>2435.58</v>
      </c>
      <c r="J946" t="s">
        <v>1718</v>
      </c>
      <c r="K946">
        <v>2</v>
      </c>
      <c r="X946">
        <v>1</v>
      </c>
      <c r="Y946" t="s">
        <v>1392</v>
      </c>
      <c r="AB946" t="str">
        <f t="shared" si="32"/>
        <v>-</v>
      </c>
    </row>
    <row r="947" spans="1:28" x14ac:dyDescent="0.25">
      <c r="A947" t="s">
        <v>1702</v>
      </c>
      <c r="B947">
        <v>213</v>
      </c>
      <c r="C947" t="s">
        <v>1724</v>
      </c>
      <c r="D947">
        <v>15</v>
      </c>
      <c r="E947" t="s">
        <v>1710</v>
      </c>
      <c r="F947" t="s">
        <v>1705</v>
      </c>
      <c r="G947" t="s">
        <v>1707</v>
      </c>
      <c r="H947">
        <v>2001366</v>
      </c>
      <c r="I947">
        <f t="shared" si="31"/>
        <v>2538.13</v>
      </c>
      <c r="J947" t="s">
        <v>1718</v>
      </c>
      <c r="K947">
        <v>18</v>
      </c>
      <c r="W947">
        <v>150</v>
      </c>
      <c r="X947">
        <v>139</v>
      </c>
      <c r="Y947">
        <v>2001543</v>
      </c>
      <c r="Z947">
        <v>20312.13</v>
      </c>
      <c r="AB947" t="str">
        <f t="shared" si="32"/>
        <v>200154320312.13</v>
      </c>
    </row>
    <row r="948" spans="1:28" x14ac:dyDescent="0.25">
      <c r="A948" t="s">
        <v>1702</v>
      </c>
      <c r="B948">
        <v>213</v>
      </c>
      <c r="C948" t="s">
        <v>1724</v>
      </c>
      <c r="D948">
        <v>15</v>
      </c>
      <c r="E948" t="s">
        <v>1710</v>
      </c>
      <c r="F948" t="s">
        <v>1705</v>
      </c>
      <c r="G948" t="s">
        <v>1707</v>
      </c>
      <c r="H948">
        <v>2001367</v>
      </c>
      <c r="I948">
        <f t="shared" si="31"/>
        <v>3129.01</v>
      </c>
      <c r="J948" t="s">
        <v>1718</v>
      </c>
      <c r="K948">
        <v>8</v>
      </c>
      <c r="W948">
        <v>225</v>
      </c>
      <c r="X948">
        <v>42</v>
      </c>
      <c r="Y948">
        <v>2001544</v>
      </c>
      <c r="Z948">
        <v>27107.23</v>
      </c>
      <c r="AB948" t="str">
        <f t="shared" si="32"/>
        <v>200154427107.23</v>
      </c>
    </row>
    <row r="949" spans="1:28" x14ac:dyDescent="0.25">
      <c r="A949" t="s">
        <v>1702</v>
      </c>
      <c r="B949">
        <v>213</v>
      </c>
      <c r="C949" t="s">
        <v>1724</v>
      </c>
      <c r="D949">
        <v>15</v>
      </c>
      <c r="E949" t="s">
        <v>1710</v>
      </c>
      <c r="F949" t="s">
        <v>1705</v>
      </c>
      <c r="G949" t="s">
        <v>1707</v>
      </c>
      <c r="H949">
        <v>2001368</v>
      </c>
      <c r="I949">
        <f t="shared" si="31"/>
        <v>3501.14</v>
      </c>
      <c r="J949" t="s">
        <v>1718</v>
      </c>
      <c r="K949">
        <v>4</v>
      </c>
      <c r="X949">
        <v>2</v>
      </c>
      <c r="Y949" t="s">
        <v>1392</v>
      </c>
      <c r="AB949" t="str">
        <f t="shared" si="32"/>
        <v>-</v>
      </c>
    </row>
    <row r="950" spans="1:28" x14ac:dyDescent="0.25">
      <c r="A950" t="s">
        <v>1702</v>
      </c>
      <c r="B950">
        <v>213</v>
      </c>
      <c r="C950" t="s">
        <v>1724</v>
      </c>
      <c r="D950">
        <v>15</v>
      </c>
      <c r="E950" t="s">
        <v>1710</v>
      </c>
      <c r="F950" t="s">
        <v>1705</v>
      </c>
      <c r="G950" t="s">
        <v>1707</v>
      </c>
      <c r="H950">
        <v>2001369</v>
      </c>
      <c r="I950">
        <f t="shared" si="31"/>
        <v>3847.75</v>
      </c>
      <c r="J950" t="s">
        <v>1718</v>
      </c>
      <c r="K950">
        <v>3</v>
      </c>
      <c r="W950">
        <v>300</v>
      </c>
      <c r="X950">
        <v>28</v>
      </c>
      <c r="Y950">
        <v>2001545</v>
      </c>
      <c r="Z950">
        <v>29942.99</v>
      </c>
      <c r="AB950" t="str">
        <f t="shared" si="32"/>
        <v>200154529942.99</v>
      </c>
    </row>
    <row r="951" spans="1:28" x14ac:dyDescent="0.25">
      <c r="A951" t="s">
        <v>1702</v>
      </c>
      <c r="B951">
        <v>213</v>
      </c>
      <c r="C951" t="s">
        <v>1724</v>
      </c>
      <c r="D951">
        <v>15</v>
      </c>
      <c r="E951" t="s">
        <v>1710</v>
      </c>
      <c r="F951" t="s">
        <v>1705</v>
      </c>
      <c r="G951" t="s">
        <v>1707</v>
      </c>
      <c r="H951">
        <v>2001370</v>
      </c>
      <c r="I951">
        <f t="shared" si="31"/>
        <v>4665.41</v>
      </c>
      <c r="J951" t="s">
        <v>1718</v>
      </c>
      <c r="K951">
        <v>2</v>
      </c>
      <c r="W951">
        <v>500</v>
      </c>
      <c r="X951">
        <v>1</v>
      </c>
      <c r="Y951">
        <v>2001522</v>
      </c>
      <c r="Z951">
        <v>9410.5300000000007</v>
      </c>
      <c r="AB951" t="str">
        <f t="shared" si="32"/>
        <v>20015229410.53</v>
      </c>
    </row>
    <row r="952" spans="1:28" x14ac:dyDescent="0.25">
      <c r="A952" t="s">
        <v>1702</v>
      </c>
      <c r="B952">
        <v>213</v>
      </c>
      <c r="C952" t="s">
        <v>1724</v>
      </c>
      <c r="D952">
        <v>15</v>
      </c>
      <c r="E952" t="s">
        <v>1704</v>
      </c>
      <c r="F952" t="s">
        <v>1705</v>
      </c>
      <c r="G952" t="s">
        <v>1707</v>
      </c>
      <c r="H952">
        <v>2001366</v>
      </c>
      <c r="I952">
        <f t="shared" si="31"/>
        <v>2538.13</v>
      </c>
      <c r="J952" t="s">
        <v>1718</v>
      </c>
      <c r="K952">
        <v>2</v>
      </c>
      <c r="X952">
        <v>12</v>
      </c>
      <c r="Y952">
        <v>2001546</v>
      </c>
      <c r="Z952">
        <v>32840.089999999997</v>
      </c>
      <c r="AB952" t="str">
        <f t="shared" si="32"/>
        <v>200154632840.09</v>
      </c>
    </row>
    <row r="953" spans="1:28" x14ac:dyDescent="0.25">
      <c r="A953" t="s">
        <v>1702</v>
      </c>
      <c r="B953">
        <v>213</v>
      </c>
      <c r="C953" t="s">
        <v>1724</v>
      </c>
      <c r="D953">
        <v>15</v>
      </c>
      <c r="E953" t="s">
        <v>1704</v>
      </c>
      <c r="F953" t="s">
        <v>1705</v>
      </c>
      <c r="G953" t="s">
        <v>1707</v>
      </c>
      <c r="H953">
        <v>2001367</v>
      </c>
      <c r="I953">
        <f t="shared" si="31"/>
        <v>3129.01</v>
      </c>
      <c r="J953" t="s">
        <v>1718</v>
      </c>
      <c r="K953">
        <v>1</v>
      </c>
      <c r="W953">
        <v>750</v>
      </c>
      <c r="X953">
        <v>8</v>
      </c>
      <c r="Y953">
        <v>2001547</v>
      </c>
      <c r="Z953">
        <v>47743.24</v>
      </c>
      <c r="AB953" t="str">
        <f t="shared" si="32"/>
        <v>200154747743.24</v>
      </c>
    </row>
    <row r="954" spans="1:28" x14ac:dyDescent="0.25">
      <c r="A954" t="s">
        <v>1702</v>
      </c>
      <c r="B954">
        <v>213</v>
      </c>
      <c r="C954" t="s">
        <v>1724</v>
      </c>
      <c r="D954">
        <v>15</v>
      </c>
      <c r="E954" t="s">
        <v>1704</v>
      </c>
      <c r="F954" t="s">
        <v>1705</v>
      </c>
      <c r="G954" t="s">
        <v>1707</v>
      </c>
      <c r="H954">
        <v>2001368</v>
      </c>
      <c r="I954">
        <f t="shared" si="31"/>
        <v>3501.14</v>
      </c>
      <c r="J954" t="s">
        <v>1718</v>
      </c>
      <c r="K954">
        <v>4</v>
      </c>
      <c r="V954" t="s">
        <v>1721</v>
      </c>
      <c r="W954">
        <v>75</v>
      </c>
      <c r="X954">
        <v>3</v>
      </c>
      <c r="Y954">
        <v>2001542</v>
      </c>
      <c r="Z954">
        <v>19870.7</v>
      </c>
      <c r="AB954" t="str">
        <f t="shared" si="32"/>
        <v>200154219870.7</v>
      </c>
    </row>
    <row r="955" spans="1:28" x14ac:dyDescent="0.25">
      <c r="A955" t="s">
        <v>1702</v>
      </c>
      <c r="B955">
        <v>213</v>
      </c>
      <c r="C955" t="s">
        <v>1724</v>
      </c>
      <c r="D955">
        <v>15</v>
      </c>
      <c r="E955" t="s">
        <v>1708</v>
      </c>
      <c r="F955" t="s">
        <v>1705</v>
      </c>
      <c r="G955" t="s">
        <v>1707</v>
      </c>
      <c r="H955">
        <v>2001366</v>
      </c>
      <c r="I955">
        <f t="shared" si="31"/>
        <v>2538.13</v>
      </c>
      <c r="J955" t="s">
        <v>1718</v>
      </c>
      <c r="K955">
        <v>7</v>
      </c>
      <c r="W955">
        <v>150</v>
      </c>
      <c r="X955">
        <v>2</v>
      </c>
      <c r="Y955">
        <v>2001543</v>
      </c>
      <c r="Z955">
        <v>20312.13</v>
      </c>
      <c r="AB955" t="str">
        <f t="shared" si="32"/>
        <v>200154320312.13</v>
      </c>
    </row>
    <row r="956" spans="1:28" x14ac:dyDescent="0.25">
      <c r="A956" t="s">
        <v>1702</v>
      </c>
      <c r="B956">
        <v>213</v>
      </c>
      <c r="C956" t="s">
        <v>1724</v>
      </c>
      <c r="D956">
        <v>15</v>
      </c>
      <c r="E956" t="s">
        <v>1708</v>
      </c>
      <c r="F956" t="s">
        <v>1705</v>
      </c>
      <c r="G956" t="s">
        <v>1707</v>
      </c>
      <c r="H956">
        <v>2001367</v>
      </c>
      <c r="I956">
        <f t="shared" si="31"/>
        <v>3129.01</v>
      </c>
      <c r="J956" t="s">
        <v>1718</v>
      </c>
      <c r="K956">
        <v>3</v>
      </c>
      <c r="W956">
        <v>300</v>
      </c>
      <c r="X956">
        <v>1</v>
      </c>
      <c r="Y956">
        <v>2001545</v>
      </c>
      <c r="Z956">
        <v>29942.99</v>
      </c>
      <c r="AB956" t="str">
        <f t="shared" si="32"/>
        <v>200154529942.99</v>
      </c>
    </row>
    <row r="957" spans="1:28" x14ac:dyDescent="0.25">
      <c r="A957" t="s">
        <v>1702</v>
      </c>
      <c r="B957">
        <v>213</v>
      </c>
      <c r="C957" t="s">
        <v>1724</v>
      </c>
      <c r="D957">
        <v>15</v>
      </c>
      <c r="E957" t="s">
        <v>1711</v>
      </c>
      <c r="F957" t="s">
        <v>1705</v>
      </c>
      <c r="G957" t="s">
        <v>1707</v>
      </c>
      <c r="H957">
        <v>2001366</v>
      </c>
      <c r="I957">
        <f t="shared" si="31"/>
        <v>2538.13</v>
      </c>
      <c r="J957" t="s">
        <v>1718</v>
      </c>
      <c r="K957">
        <v>2</v>
      </c>
      <c r="W957">
        <v>500</v>
      </c>
      <c r="X957">
        <v>3</v>
      </c>
      <c r="Y957">
        <v>2001546</v>
      </c>
      <c r="Z957">
        <v>32840.089999999997</v>
      </c>
      <c r="AB957" t="str">
        <f t="shared" si="32"/>
        <v>200154632840.09</v>
      </c>
    </row>
    <row r="958" spans="1:28" x14ac:dyDescent="0.25">
      <c r="A958" t="s">
        <v>1702</v>
      </c>
      <c r="B958">
        <v>213</v>
      </c>
      <c r="C958" t="s">
        <v>1724</v>
      </c>
      <c r="D958">
        <v>25</v>
      </c>
      <c r="E958" t="s">
        <v>1710</v>
      </c>
      <c r="F958" t="s">
        <v>1705</v>
      </c>
      <c r="G958" t="s">
        <v>1707</v>
      </c>
      <c r="H958">
        <v>2001367</v>
      </c>
      <c r="I958">
        <f t="shared" si="31"/>
        <v>3129.01</v>
      </c>
      <c r="J958" t="s">
        <v>1718</v>
      </c>
      <c r="K958">
        <v>17</v>
      </c>
      <c r="W958">
        <v>750</v>
      </c>
      <c r="X958">
        <v>1</v>
      </c>
      <c r="Y958">
        <v>2001547</v>
      </c>
      <c r="Z958">
        <v>47743.24</v>
      </c>
      <c r="AB958" t="str">
        <f t="shared" si="32"/>
        <v>200154747743.24</v>
      </c>
    </row>
    <row r="959" spans="1:28" x14ac:dyDescent="0.25">
      <c r="A959" t="s">
        <v>1702</v>
      </c>
      <c r="B959">
        <v>213</v>
      </c>
      <c r="C959" t="s">
        <v>1724</v>
      </c>
      <c r="D959">
        <v>25</v>
      </c>
      <c r="E959" t="s">
        <v>1710</v>
      </c>
      <c r="F959" t="s">
        <v>1705</v>
      </c>
      <c r="G959" t="s">
        <v>1707</v>
      </c>
      <c r="H959">
        <v>2001368</v>
      </c>
      <c r="I959">
        <f t="shared" si="31"/>
        <v>3501.14</v>
      </c>
      <c r="J959" t="s">
        <v>1718</v>
      </c>
      <c r="K959">
        <v>3</v>
      </c>
      <c r="W959">
        <v>1000</v>
      </c>
      <c r="X959">
        <v>1</v>
      </c>
      <c r="Y959">
        <v>2001549</v>
      </c>
      <c r="Z959">
        <v>42750.75</v>
      </c>
      <c r="AB959" t="str">
        <f t="shared" si="32"/>
        <v>200154942750.75</v>
      </c>
    </row>
    <row r="960" spans="1:28" x14ac:dyDescent="0.25">
      <c r="A960" t="s">
        <v>1702</v>
      </c>
      <c r="B960">
        <v>213</v>
      </c>
      <c r="C960" t="s">
        <v>1724</v>
      </c>
      <c r="D960">
        <v>25</v>
      </c>
      <c r="E960" t="s">
        <v>1710</v>
      </c>
      <c r="F960" t="s">
        <v>1705</v>
      </c>
      <c r="G960" t="s">
        <v>1707</v>
      </c>
      <c r="H960">
        <v>2001369</v>
      </c>
      <c r="I960">
        <f t="shared" si="31"/>
        <v>3847.75</v>
      </c>
      <c r="J960" t="s">
        <v>1718</v>
      </c>
      <c r="K960">
        <v>8</v>
      </c>
      <c r="AB960" t="str">
        <f t="shared" si="32"/>
        <v/>
      </c>
    </row>
    <row r="961" spans="1:28" x14ac:dyDescent="0.25">
      <c r="A961" t="s">
        <v>1702</v>
      </c>
      <c r="B961">
        <v>213</v>
      </c>
      <c r="C961" t="s">
        <v>1724</v>
      </c>
      <c r="D961">
        <v>25</v>
      </c>
      <c r="E961" t="s">
        <v>1710</v>
      </c>
      <c r="F961" t="s">
        <v>1705</v>
      </c>
      <c r="G961" t="s">
        <v>1707</v>
      </c>
      <c r="H961">
        <v>2001370</v>
      </c>
      <c r="I961">
        <f t="shared" si="31"/>
        <v>4665.41</v>
      </c>
      <c r="J961" t="s">
        <v>1718</v>
      </c>
      <c r="K961">
        <v>1</v>
      </c>
      <c r="U961">
        <v>268</v>
      </c>
      <c r="V961" t="s">
        <v>1715</v>
      </c>
      <c r="W961">
        <v>75</v>
      </c>
      <c r="X961">
        <v>2</v>
      </c>
      <c r="Y961">
        <v>2001551</v>
      </c>
      <c r="Z961">
        <v>19500.8</v>
      </c>
      <c r="AB961" t="str">
        <f t="shared" si="32"/>
        <v>200155119500.8</v>
      </c>
    </row>
    <row r="962" spans="1:28" x14ac:dyDescent="0.25">
      <c r="A962" t="s">
        <v>1702</v>
      </c>
      <c r="B962">
        <v>213</v>
      </c>
      <c r="C962" t="s">
        <v>1724</v>
      </c>
      <c r="D962">
        <v>25</v>
      </c>
      <c r="E962" t="s">
        <v>1704</v>
      </c>
      <c r="F962" t="s">
        <v>1705</v>
      </c>
      <c r="G962" t="s">
        <v>1707</v>
      </c>
      <c r="H962">
        <v>2001350</v>
      </c>
      <c r="I962">
        <f t="shared" si="31"/>
        <v>0</v>
      </c>
      <c r="J962" t="s">
        <v>1718</v>
      </c>
      <c r="K962">
        <v>1</v>
      </c>
      <c r="W962">
        <v>150</v>
      </c>
      <c r="X962">
        <v>2</v>
      </c>
      <c r="Y962">
        <v>2001552</v>
      </c>
      <c r="Z962">
        <v>24151.21</v>
      </c>
      <c r="AB962" t="str">
        <f t="shared" si="32"/>
        <v>200155224151.21</v>
      </c>
    </row>
    <row r="963" spans="1:28" x14ac:dyDescent="0.25">
      <c r="A963" t="s">
        <v>1702</v>
      </c>
      <c r="B963">
        <v>213</v>
      </c>
      <c r="C963" t="s">
        <v>1724</v>
      </c>
      <c r="D963">
        <v>25</v>
      </c>
      <c r="E963" t="s">
        <v>1704</v>
      </c>
      <c r="F963" t="s">
        <v>1705</v>
      </c>
      <c r="G963" t="s">
        <v>1707</v>
      </c>
      <c r="H963">
        <v>2001367</v>
      </c>
      <c r="I963">
        <f t="shared" ref="I963:I1026" si="33">+_xlfn.XLOOKUP(H963,AG:AG,AH:AH,0)</f>
        <v>3129.01</v>
      </c>
      <c r="J963" t="s">
        <v>1718</v>
      </c>
      <c r="K963">
        <v>4</v>
      </c>
      <c r="W963">
        <v>225</v>
      </c>
      <c r="X963">
        <v>1</v>
      </c>
      <c r="Y963" t="s">
        <v>1392</v>
      </c>
      <c r="AB963" t="str">
        <f t="shared" ref="AB963:AB1019" si="34">+Y963&amp;Z963</f>
        <v>-</v>
      </c>
    </row>
    <row r="964" spans="1:28" x14ac:dyDescent="0.25">
      <c r="A964" t="s">
        <v>1702</v>
      </c>
      <c r="B964">
        <v>213</v>
      </c>
      <c r="C964" t="s">
        <v>1724</v>
      </c>
      <c r="D964">
        <v>25</v>
      </c>
      <c r="E964" t="s">
        <v>1704</v>
      </c>
      <c r="F964" t="s">
        <v>1705</v>
      </c>
      <c r="G964" t="s">
        <v>1707</v>
      </c>
      <c r="H964">
        <v>2001368</v>
      </c>
      <c r="I964">
        <f t="shared" si="33"/>
        <v>3501.14</v>
      </c>
      <c r="J964" t="s">
        <v>1718</v>
      </c>
      <c r="K964">
        <v>2</v>
      </c>
      <c r="W964">
        <v>300</v>
      </c>
      <c r="X964">
        <v>7</v>
      </c>
      <c r="Y964">
        <v>2001553</v>
      </c>
      <c r="Z964">
        <v>32402.65</v>
      </c>
      <c r="AB964" t="str">
        <f t="shared" si="34"/>
        <v>200155332402.65</v>
      </c>
    </row>
    <row r="965" spans="1:28" x14ac:dyDescent="0.25">
      <c r="A965" t="s">
        <v>1702</v>
      </c>
      <c r="B965">
        <v>213</v>
      </c>
      <c r="C965" t="s">
        <v>1724</v>
      </c>
      <c r="D965">
        <v>25</v>
      </c>
      <c r="E965" t="s">
        <v>1704</v>
      </c>
      <c r="F965" t="s">
        <v>1705</v>
      </c>
      <c r="G965" t="s">
        <v>1707</v>
      </c>
      <c r="H965">
        <v>2001370</v>
      </c>
      <c r="I965">
        <f t="shared" si="33"/>
        <v>4665.41</v>
      </c>
      <c r="J965" t="s">
        <v>1718</v>
      </c>
      <c r="K965">
        <v>1</v>
      </c>
      <c r="W965">
        <v>500</v>
      </c>
      <c r="X965">
        <v>4</v>
      </c>
      <c r="Y965">
        <v>2001556</v>
      </c>
      <c r="Z965">
        <v>29769.49</v>
      </c>
      <c r="AB965" t="str">
        <f t="shared" si="34"/>
        <v>200155629769.49</v>
      </c>
    </row>
    <row r="966" spans="1:28" x14ac:dyDescent="0.25">
      <c r="A966" t="s">
        <v>1702</v>
      </c>
      <c r="B966">
        <v>213</v>
      </c>
      <c r="C966" t="s">
        <v>1724</v>
      </c>
      <c r="D966">
        <v>25</v>
      </c>
      <c r="E966" t="s">
        <v>1708</v>
      </c>
      <c r="F966" t="s">
        <v>1705</v>
      </c>
      <c r="G966" t="s">
        <v>1707</v>
      </c>
      <c r="H966">
        <v>2001367</v>
      </c>
      <c r="I966">
        <f t="shared" si="33"/>
        <v>3129.01</v>
      </c>
      <c r="J966" t="s">
        <v>1718</v>
      </c>
      <c r="K966">
        <v>7</v>
      </c>
      <c r="W966">
        <v>750</v>
      </c>
      <c r="X966">
        <v>1</v>
      </c>
      <c r="Y966">
        <v>2001559</v>
      </c>
      <c r="Z966">
        <v>52013.97</v>
      </c>
      <c r="AB966" t="str">
        <f t="shared" si="34"/>
        <v>200155952013.97</v>
      </c>
    </row>
    <row r="967" spans="1:28" x14ac:dyDescent="0.25">
      <c r="A967" t="s">
        <v>1702</v>
      </c>
      <c r="B967">
        <v>213</v>
      </c>
      <c r="C967" t="s">
        <v>1724</v>
      </c>
      <c r="D967">
        <v>25</v>
      </c>
      <c r="E967" t="s">
        <v>1708</v>
      </c>
      <c r="F967" t="s">
        <v>1705</v>
      </c>
      <c r="G967" t="s">
        <v>1707</v>
      </c>
      <c r="H967">
        <v>2001369</v>
      </c>
      <c r="I967">
        <f t="shared" si="33"/>
        <v>3847.75</v>
      </c>
      <c r="J967" t="s">
        <v>1718</v>
      </c>
      <c r="K967">
        <v>6</v>
      </c>
      <c r="W967">
        <v>1500</v>
      </c>
      <c r="X967">
        <v>1</v>
      </c>
      <c r="Y967">
        <v>2001563</v>
      </c>
      <c r="Z967">
        <v>62432.73</v>
      </c>
      <c r="AB967" t="str">
        <f t="shared" si="34"/>
        <v>200156362432.73</v>
      </c>
    </row>
    <row r="968" spans="1:28" x14ac:dyDescent="0.25">
      <c r="A968" t="s">
        <v>1702</v>
      </c>
      <c r="B968">
        <v>213</v>
      </c>
      <c r="C968" t="s">
        <v>1724</v>
      </c>
      <c r="D968">
        <v>25</v>
      </c>
      <c r="E968" t="s">
        <v>1711</v>
      </c>
      <c r="F968" t="s">
        <v>1705</v>
      </c>
      <c r="G968" t="s">
        <v>1707</v>
      </c>
      <c r="H968">
        <v>2001367</v>
      </c>
      <c r="I968">
        <f t="shared" si="33"/>
        <v>3129.01</v>
      </c>
      <c r="J968" t="s">
        <v>1718</v>
      </c>
      <c r="K968">
        <v>3</v>
      </c>
      <c r="V968" t="s">
        <v>1707</v>
      </c>
      <c r="W968">
        <v>75</v>
      </c>
      <c r="X968">
        <v>18</v>
      </c>
      <c r="Y968">
        <v>2001551</v>
      </c>
      <c r="Z968">
        <v>19500.8</v>
      </c>
      <c r="AB968" t="str">
        <f t="shared" si="34"/>
        <v>200155119500.8</v>
      </c>
    </row>
    <row r="969" spans="1:28" x14ac:dyDescent="0.25">
      <c r="A969" t="s">
        <v>1702</v>
      </c>
      <c r="B969">
        <v>213</v>
      </c>
      <c r="C969" t="s">
        <v>1724</v>
      </c>
      <c r="D969">
        <v>37</v>
      </c>
      <c r="E969" t="s">
        <v>1710</v>
      </c>
      <c r="F969" t="s">
        <v>1705</v>
      </c>
      <c r="G969" t="s">
        <v>1707</v>
      </c>
      <c r="H969">
        <v>2001368</v>
      </c>
      <c r="I969">
        <f t="shared" si="33"/>
        <v>3501.14</v>
      </c>
      <c r="J969" t="s">
        <v>1718</v>
      </c>
      <c r="K969">
        <v>1</v>
      </c>
      <c r="X969">
        <v>1</v>
      </c>
      <c r="Y969" t="s">
        <v>1392</v>
      </c>
      <c r="AB969" t="str">
        <f t="shared" si="34"/>
        <v>-</v>
      </c>
    </row>
    <row r="970" spans="1:28" x14ac:dyDescent="0.25">
      <c r="A970" t="s">
        <v>1702</v>
      </c>
      <c r="B970">
        <v>213</v>
      </c>
      <c r="C970" t="s">
        <v>1724</v>
      </c>
      <c r="D970">
        <v>37</v>
      </c>
      <c r="E970" t="s">
        <v>1704</v>
      </c>
      <c r="F970" t="s">
        <v>1705</v>
      </c>
      <c r="G970" t="s">
        <v>1707</v>
      </c>
      <c r="H970">
        <v>2001368</v>
      </c>
      <c r="I970">
        <f t="shared" si="33"/>
        <v>3501.14</v>
      </c>
      <c r="J970" t="s">
        <v>1718</v>
      </c>
      <c r="K970">
        <v>1</v>
      </c>
      <c r="W970">
        <v>150</v>
      </c>
      <c r="X970">
        <v>18</v>
      </c>
      <c r="Y970">
        <v>2001552</v>
      </c>
      <c r="Z970">
        <v>24151.21</v>
      </c>
      <c r="AB970" t="str">
        <f t="shared" si="34"/>
        <v>200155224151.21</v>
      </c>
    </row>
    <row r="971" spans="1:28" x14ac:dyDescent="0.25">
      <c r="A971" t="s">
        <v>1702</v>
      </c>
      <c r="B971">
        <v>213</v>
      </c>
      <c r="C971" t="s">
        <v>1724</v>
      </c>
      <c r="D971">
        <v>37</v>
      </c>
      <c r="E971" t="s">
        <v>1708</v>
      </c>
      <c r="F971" t="s">
        <v>1705</v>
      </c>
      <c r="G971" t="s">
        <v>1707</v>
      </c>
      <c r="H971">
        <v>2001366</v>
      </c>
      <c r="I971">
        <f t="shared" si="33"/>
        <v>2538.13</v>
      </c>
      <c r="J971" t="s">
        <v>1718</v>
      </c>
      <c r="K971">
        <v>1</v>
      </c>
      <c r="W971">
        <v>300</v>
      </c>
      <c r="X971">
        <v>27</v>
      </c>
      <c r="Y971">
        <v>2001553</v>
      </c>
      <c r="Z971">
        <v>32402.65</v>
      </c>
      <c r="AB971" t="str">
        <f t="shared" si="34"/>
        <v>200155332402.65</v>
      </c>
    </row>
    <row r="972" spans="1:28" x14ac:dyDescent="0.25">
      <c r="A972" t="s">
        <v>1702</v>
      </c>
      <c r="B972">
        <v>213</v>
      </c>
      <c r="C972" t="s">
        <v>1724</v>
      </c>
      <c r="D972">
        <v>37.5</v>
      </c>
      <c r="E972" t="s">
        <v>1710</v>
      </c>
      <c r="F972" t="s">
        <v>1705</v>
      </c>
      <c r="G972" t="s">
        <v>1707</v>
      </c>
      <c r="H972">
        <v>2001365</v>
      </c>
      <c r="I972">
        <f t="shared" si="33"/>
        <v>2435.58</v>
      </c>
      <c r="J972" t="s">
        <v>1718</v>
      </c>
      <c r="K972">
        <v>2</v>
      </c>
      <c r="W972">
        <v>500</v>
      </c>
      <c r="X972">
        <v>27</v>
      </c>
      <c r="Y972">
        <v>2001556</v>
      </c>
      <c r="Z972">
        <v>29769.49</v>
      </c>
      <c r="AB972" t="str">
        <f t="shared" si="34"/>
        <v>200155629769.49</v>
      </c>
    </row>
    <row r="973" spans="1:28" x14ac:dyDescent="0.25">
      <c r="A973" t="s">
        <v>1702</v>
      </c>
      <c r="B973">
        <v>213</v>
      </c>
      <c r="C973" t="s">
        <v>1724</v>
      </c>
      <c r="D973">
        <v>37.5</v>
      </c>
      <c r="E973" t="s">
        <v>1710</v>
      </c>
      <c r="F973" t="s">
        <v>1705</v>
      </c>
      <c r="G973" t="s">
        <v>1707</v>
      </c>
      <c r="H973">
        <v>2001366</v>
      </c>
      <c r="I973">
        <f t="shared" si="33"/>
        <v>2538.13</v>
      </c>
      <c r="J973" t="s">
        <v>1718</v>
      </c>
      <c r="K973">
        <v>3</v>
      </c>
      <c r="W973">
        <v>750</v>
      </c>
      <c r="X973">
        <v>22</v>
      </c>
      <c r="Y973">
        <v>2001559</v>
      </c>
      <c r="Z973">
        <v>52013.97</v>
      </c>
      <c r="AB973" t="str">
        <f t="shared" si="34"/>
        <v>200155952013.97</v>
      </c>
    </row>
    <row r="974" spans="1:28" x14ac:dyDescent="0.25">
      <c r="A974" t="s">
        <v>1702</v>
      </c>
      <c r="B974">
        <v>213</v>
      </c>
      <c r="C974" t="s">
        <v>1724</v>
      </c>
      <c r="D974">
        <v>37.5</v>
      </c>
      <c r="E974" t="s">
        <v>1710</v>
      </c>
      <c r="F974" t="s">
        <v>1705</v>
      </c>
      <c r="G974" t="s">
        <v>1707</v>
      </c>
      <c r="H974">
        <v>2001368</v>
      </c>
      <c r="I974">
        <f t="shared" si="33"/>
        <v>3501.14</v>
      </c>
      <c r="J974" t="s">
        <v>1718</v>
      </c>
      <c r="K974">
        <v>12</v>
      </c>
      <c r="W974">
        <v>1000</v>
      </c>
      <c r="X974">
        <v>16</v>
      </c>
      <c r="Y974">
        <v>2001561</v>
      </c>
      <c r="AB974" t="str">
        <f t="shared" si="34"/>
        <v>2001561</v>
      </c>
    </row>
    <row r="975" spans="1:28" x14ac:dyDescent="0.25">
      <c r="A975" t="s">
        <v>1702</v>
      </c>
      <c r="B975">
        <v>213</v>
      </c>
      <c r="C975" t="s">
        <v>1724</v>
      </c>
      <c r="D975">
        <v>37.5</v>
      </c>
      <c r="E975" t="s">
        <v>1710</v>
      </c>
      <c r="F975" t="s">
        <v>1705</v>
      </c>
      <c r="G975" t="s">
        <v>1707</v>
      </c>
      <c r="H975">
        <v>2001369</v>
      </c>
      <c r="I975">
        <f t="shared" si="33"/>
        <v>3847.75</v>
      </c>
      <c r="J975" t="s">
        <v>1718</v>
      </c>
      <c r="K975">
        <v>2</v>
      </c>
      <c r="W975">
        <v>1500</v>
      </c>
      <c r="X975">
        <v>9</v>
      </c>
      <c r="Y975">
        <v>2001563</v>
      </c>
      <c r="Z975">
        <v>62432.73</v>
      </c>
      <c r="AB975" t="str">
        <f t="shared" si="34"/>
        <v>200156362432.73</v>
      </c>
    </row>
    <row r="976" spans="1:28" x14ac:dyDescent="0.25">
      <c r="A976" t="s">
        <v>1702</v>
      </c>
      <c r="B976">
        <v>213</v>
      </c>
      <c r="C976" t="s">
        <v>1724</v>
      </c>
      <c r="D976">
        <v>37.5</v>
      </c>
      <c r="E976" t="s">
        <v>1710</v>
      </c>
      <c r="F976" t="s">
        <v>1705</v>
      </c>
      <c r="G976" t="s">
        <v>1707</v>
      </c>
      <c r="H976">
        <v>2001371</v>
      </c>
      <c r="I976">
        <f t="shared" si="33"/>
        <v>6665.64</v>
      </c>
      <c r="J976" t="s">
        <v>1718</v>
      </c>
      <c r="K976">
        <v>1</v>
      </c>
      <c r="W976">
        <v>2000</v>
      </c>
      <c r="X976">
        <v>2</v>
      </c>
      <c r="Y976" t="s">
        <v>1392</v>
      </c>
      <c r="AB976" t="str">
        <f t="shared" si="34"/>
        <v>-</v>
      </c>
    </row>
    <row r="977" spans="1:28" x14ac:dyDescent="0.25">
      <c r="A977" t="s">
        <v>1702</v>
      </c>
      <c r="B977">
        <v>213</v>
      </c>
      <c r="C977" t="s">
        <v>1724</v>
      </c>
      <c r="D977">
        <v>37.5</v>
      </c>
      <c r="E977" t="s">
        <v>1704</v>
      </c>
      <c r="F977" t="s">
        <v>1705</v>
      </c>
      <c r="G977">
        <v>120</v>
      </c>
      <c r="H977">
        <v>2001338</v>
      </c>
      <c r="I977">
        <f t="shared" si="33"/>
        <v>0</v>
      </c>
      <c r="J977" t="s">
        <v>1718</v>
      </c>
      <c r="K977">
        <v>1</v>
      </c>
      <c r="V977" t="s">
        <v>1722</v>
      </c>
      <c r="W977">
        <v>150</v>
      </c>
      <c r="X977">
        <v>1</v>
      </c>
      <c r="Y977">
        <v>2001552</v>
      </c>
      <c r="Z977">
        <v>24151.21</v>
      </c>
      <c r="AB977" t="str">
        <f t="shared" si="34"/>
        <v>200155224151.21</v>
      </c>
    </row>
    <row r="978" spans="1:28" x14ac:dyDescent="0.25">
      <c r="A978" t="s">
        <v>1702</v>
      </c>
      <c r="B978">
        <v>213</v>
      </c>
      <c r="C978" t="s">
        <v>1724</v>
      </c>
      <c r="D978">
        <v>37.5</v>
      </c>
      <c r="E978" t="s">
        <v>1704</v>
      </c>
      <c r="F978" t="s">
        <v>1705</v>
      </c>
      <c r="G978" t="s">
        <v>1707</v>
      </c>
      <c r="H978">
        <v>2001368</v>
      </c>
      <c r="I978">
        <f t="shared" si="33"/>
        <v>3501.14</v>
      </c>
      <c r="J978" t="s">
        <v>1718</v>
      </c>
      <c r="K978">
        <v>8</v>
      </c>
      <c r="W978">
        <v>300</v>
      </c>
      <c r="X978">
        <v>2</v>
      </c>
      <c r="Y978">
        <v>2001553</v>
      </c>
      <c r="Z978">
        <v>32402.65</v>
      </c>
      <c r="AB978" t="str">
        <f t="shared" si="34"/>
        <v>200155332402.65</v>
      </c>
    </row>
    <row r="979" spans="1:28" x14ac:dyDescent="0.25">
      <c r="A979" t="s">
        <v>1702</v>
      </c>
      <c r="B979">
        <v>213</v>
      </c>
      <c r="C979" t="s">
        <v>1724</v>
      </c>
      <c r="D979">
        <v>37.5</v>
      </c>
      <c r="E979" t="s">
        <v>1708</v>
      </c>
      <c r="F979" t="s">
        <v>1705</v>
      </c>
      <c r="G979" t="s">
        <v>1707</v>
      </c>
      <c r="H979">
        <v>2001368</v>
      </c>
      <c r="I979">
        <f t="shared" si="33"/>
        <v>3501.14</v>
      </c>
      <c r="J979" t="s">
        <v>1718</v>
      </c>
      <c r="K979">
        <v>2</v>
      </c>
      <c r="W979">
        <v>500</v>
      </c>
      <c r="X979">
        <v>1</v>
      </c>
      <c r="Y979">
        <v>2001556</v>
      </c>
      <c r="Z979">
        <v>29769.49</v>
      </c>
      <c r="AB979" t="str">
        <f t="shared" si="34"/>
        <v>200155629769.49</v>
      </c>
    </row>
    <row r="980" spans="1:28" x14ac:dyDescent="0.25">
      <c r="A980" t="s">
        <v>1702</v>
      </c>
      <c r="B980">
        <v>213</v>
      </c>
      <c r="C980" t="s">
        <v>1724</v>
      </c>
      <c r="D980">
        <v>50</v>
      </c>
      <c r="E980" t="s">
        <v>1710</v>
      </c>
      <c r="F980" t="s">
        <v>1705</v>
      </c>
      <c r="G980" t="s">
        <v>1707</v>
      </c>
      <c r="H980">
        <v>2001367</v>
      </c>
      <c r="I980">
        <f t="shared" si="33"/>
        <v>3129.01</v>
      </c>
      <c r="J980" t="s">
        <v>1718</v>
      </c>
      <c r="K980">
        <v>1</v>
      </c>
      <c r="V980" t="s">
        <v>1721</v>
      </c>
      <c r="W980">
        <v>75</v>
      </c>
      <c r="X980">
        <v>1</v>
      </c>
      <c r="Y980">
        <v>2001542</v>
      </c>
      <c r="Z980">
        <v>19870.7</v>
      </c>
      <c r="AB980" t="str">
        <f t="shared" si="34"/>
        <v>200154219870.7</v>
      </c>
    </row>
    <row r="981" spans="1:28" x14ac:dyDescent="0.25">
      <c r="A981" t="s">
        <v>1702</v>
      </c>
      <c r="B981">
        <v>213</v>
      </c>
      <c r="C981" t="s">
        <v>1724</v>
      </c>
      <c r="D981">
        <v>50</v>
      </c>
      <c r="E981" t="s">
        <v>1710</v>
      </c>
      <c r="F981" t="s">
        <v>1705</v>
      </c>
      <c r="G981" t="s">
        <v>1707</v>
      </c>
      <c r="H981">
        <v>2001368</v>
      </c>
      <c r="I981">
        <f t="shared" si="33"/>
        <v>3501.14</v>
      </c>
      <c r="J981" t="s">
        <v>1718</v>
      </c>
      <c r="K981">
        <v>1</v>
      </c>
      <c r="X981">
        <v>533</v>
      </c>
      <c r="Y981">
        <v>2001551</v>
      </c>
      <c r="Z981">
        <v>19500.8</v>
      </c>
      <c r="AB981" t="str">
        <f t="shared" si="34"/>
        <v>200155119500.8</v>
      </c>
    </row>
    <row r="982" spans="1:28" x14ac:dyDescent="0.25">
      <c r="A982" t="s">
        <v>1702</v>
      </c>
      <c r="B982">
        <v>213</v>
      </c>
      <c r="C982" t="s">
        <v>1724</v>
      </c>
      <c r="D982">
        <v>50</v>
      </c>
      <c r="E982" t="s">
        <v>1710</v>
      </c>
      <c r="F982" t="s">
        <v>1705</v>
      </c>
      <c r="G982" t="s">
        <v>1707</v>
      </c>
      <c r="H982">
        <v>2001369</v>
      </c>
      <c r="I982">
        <f t="shared" si="33"/>
        <v>3847.75</v>
      </c>
      <c r="J982" t="s">
        <v>1718</v>
      </c>
      <c r="K982">
        <v>15</v>
      </c>
      <c r="X982">
        <v>11</v>
      </c>
      <c r="Y982">
        <v>2001555</v>
      </c>
      <c r="Z982">
        <v>14625.5</v>
      </c>
      <c r="AB982" t="str">
        <f t="shared" si="34"/>
        <v>200155514625.5</v>
      </c>
    </row>
    <row r="983" spans="1:28" x14ac:dyDescent="0.25">
      <c r="A983" t="s">
        <v>1702</v>
      </c>
      <c r="B983">
        <v>213</v>
      </c>
      <c r="C983" t="s">
        <v>1724</v>
      </c>
      <c r="D983">
        <v>50</v>
      </c>
      <c r="E983" t="s">
        <v>1710</v>
      </c>
      <c r="F983" t="s">
        <v>1705</v>
      </c>
      <c r="G983" t="s">
        <v>1707</v>
      </c>
      <c r="H983">
        <v>2001370</v>
      </c>
      <c r="I983">
        <f t="shared" si="33"/>
        <v>4665.41</v>
      </c>
      <c r="J983" t="s">
        <v>1718</v>
      </c>
      <c r="K983">
        <v>1</v>
      </c>
      <c r="X983">
        <v>21</v>
      </c>
      <c r="Y983" t="s">
        <v>1392</v>
      </c>
      <c r="AB983" t="str">
        <f t="shared" si="34"/>
        <v>-</v>
      </c>
    </row>
    <row r="984" spans="1:28" x14ac:dyDescent="0.25">
      <c r="A984" t="s">
        <v>1702</v>
      </c>
      <c r="B984">
        <v>213</v>
      </c>
      <c r="C984" t="s">
        <v>1724</v>
      </c>
      <c r="D984">
        <v>50</v>
      </c>
      <c r="E984" t="s">
        <v>1704</v>
      </c>
      <c r="F984" t="s">
        <v>1705</v>
      </c>
      <c r="G984" t="s">
        <v>1707</v>
      </c>
      <c r="H984">
        <v>2001369</v>
      </c>
      <c r="I984">
        <f t="shared" si="33"/>
        <v>3847.75</v>
      </c>
      <c r="J984" t="s">
        <v>1718</v>
      </c>
      <c r="K984">
        <v>1</v>
      </c>
      <c r="W984">
        <v>150</v>
      </c>
      <c r="X984">
        <v>299</v>
      </c>
      <c r="Y984">
        <v>2001552</v>
      </c>
      <c r="Z984">
        <v>24151.21</v>
      </c>
      <c r="AB984" t="str">
        <f t="shared" si="34"/>
        <v>200155224151.21</v>
      </c>
    </row>
    <row r="985" spans="1:28" x14ac:dyDescent="0.25">
      <c r="A985" t="s">
        <v>1702</v>
      </c>
      <c r="B985">
        <v>213</v>
      </c>
      <c r="C985" t="s">
        <v>1724</v>
      </c>
      <c r="D985">
        <v>50</v>
      </c>
      <c r="E985" t="s">
        <v>1708</v>
      </c>
      <c r="F985" t="s">
        <v>1705</v>
      </c>
      <c r="G985" t="s">
        <v>1707</v>
      </c>
      <c r="H985">
        <v>2001366</v>
      </c>
      <c r="I985">
        <f t="shared" si="33"/>
        <v>2538.13</v>
      </c>
      <c r="J985" t="s">
        <v>1718</v>
      </c>
      <c r="K985">
        <v>1</v>
      </c>
      <c r="W985">
        <v>300</v>
      </c>
      <c r="X985">
        <v>540</v>
      </c>
      <c r="Y985">
        <v>2001553</v>
      </c>
      <c r="Z985">
        <v>32402.65</v>
      </c>
      <c r="AB985" t="str">
        <f t="shared" si="34"/>
        <v>200155332402.65</v>
      </c>
    </row>
    <row r="986" spans="1:28" x14ac:dyDescent="0.25">
      <c r="A986" t="s">
        <v>1702</v>
      </c>
      <c r="B986">
        <v>213</v>
      </c>
      <c r="C986" t="s">
        <v>1724</v>
      </c>
      <c r="D986">
        <v>50</v>
      </c>
      <c r="E986" t="s">
        <v>1708</v>
      </c>
      <c r="F986" t="s">
        <v>1705</v>
      </c>
      <c r="G986" t="s">
        <v>1707</v>
      </c>
      <c r="H986">
        <v>2001369</v>
      </c>
      <c r="I986">
        <f t="shared" si="33"/>
        <v>3847.75</v>
      </c>
      <c r="J986" t="s">
        <v>1718</v>
      </c>
      <c r="K986">
        <v>4</v>
      </c>
      <c r="X986">
        <v>15</v>
      </c>
      <c r="Y986">
        <v>2001554</v>
      </c>
      <c r="Z986">
        <v>33624.269999999997</v>
      </c>
      <c r="AB986" t="str">
        <f t="shared" si="34"/>
        <v>200155433624.27</v>
      </c>
    </row>
    <row r="987" spans="1:28" x14ac:dyDescent="0.25">
      <c r="A987" t="s">
        <v>1702</v>
      </c>
      <c r="B987">
        <v>213</v>
      </c>
      <c r="C987" t="s">
        <v>1724</v>
      </c>
      <c r="D987">
        <v>75</v>
      </c>
      <c r="E987" t="s">
        <v>1710</v>
      </c>
      <c r="F987" t="s">
        <v>1705</v>
      </c>
      <c r="G987" t="s">
        <v>1707</v>
      </c>
      <c r="H987">
        <v>2001365</v>
      </c>
      <c r="I987">
        <f t="shared" si="33"/>
        <v>2435.58</v>
      </c>
      <c r="J987" t="s">
        <v>1718</v>
      </c>
      <c r="K987">
        <v>1</v>
      </c>
      <c r="W987">
        <v>500</v>
      </c>
      <c r="X987">
        <v>1</v>
      </c>
      <c r="Y987">
        <v>2001543</v>
      </c>
      <c r="Z987">
        <v>20312.13</v>
      </c>
      <c r="AB987" t="str">
        <f t="shared" si="34"/>
        <v>200154320312.13</v>
      </c>
    </row>
    <row r="988" spans="1:28" x14ac:dyDescent="0.25">
      <c r="A988" t="s">
        <v>1702</v>
      </c>
      <c r="B988">
        <v>213</v>
      </c>
      <c r="C988" t="s">
        <v>1724</v>
      </c>
      <c r="D988">
        <v>75</v>
      </c>
      <c r="E988" t="s">
        <v>1710</v>
      </c>
      <c r="F988" t="s">
        <v>1705</v>
      </c>
      <c r="G988" t="s">
        <v>1707</v>
      </c>
      <c r="H988">
        <v>2001368</v>
      </c>
      <c r="I988">
        <f t="shared" si="33"/>
        <v>3501.14</v>
      </c>
      <c r="J988" t="s">
        <v>1718</v>
      </c>
      <c r="K988">
        <v>1</v>
      </c>
      <c r="X988">
        <v>1</v>
      </c>
      <c r="Y988">
        <v>2001553</v>
      </c>
      <c r="Z988">
        <v>32402.65</v>
      </c>
      <c r="AB988" t="str">
        <f t="shared" si="34"/>
        <v>200155332402.65</v>
      </c>
    </row>
    <row r="989" spans="1:28" x14ac:dyDescent="0.25">
      <c r="A989" t="s">
        <v>1702</v>
      </c>
      <c r="B989">
        <v>213</v>
      </c>
      <c r="C989" t="s">
        <v>1724</v>
      </c>
      <c r="D989">
        <v>75</v>
      </c>
      <c r="E989" t="s">
        <v>1710</v>
      </c>
      <c r="F989" t="s">
        <v>1705</v>
      </c>
      <c r="G989" t="s">
        <v>1707</v>
      </c>
      <c r="H989">
        <v>2001370</v>
      </c>
      <c r="I989">
        <f t="shared" si="33"/>
        <v>4665.41</v>
      </c>
      <c r="J989" t="s">
        <v>1718</v>
      </c>
      <c r="K989">
        <v>5</v>
      </c>
      <c r="X989">
        <v>486</v>
      </c>
      <c r="Y989">
        <v>2001556</v>
      </c>
      <c r="Z989">
        <v>29769.49</v>
      </c>
      <c r="AB989" t="str">
        <f t="shared" si="34"/>
        <v>200155629769.49</v>
      </c>
    </row>
    <row r="990" spans="1:28" x14ac:dyDescent="0.25">
      <c r="A990" t="s">
        <v>1702</v>
      </c>
      <c r="B990">
        <v>213</v>
      </c>
      <c r="C990" t="s">
        <v>1724</v>
      </c>
      <c r="D990">
        <v>75</v>
      </c>
      <c r="E990" t="s">
        <v>1704</v>
      </c>
      <c r="F990" t="s">
        <v>1705</v>
      </c>
      <c r="G990" t="s">
        <v>1707</v>
      </c>
      <c r="H990">
        <v>2001368</v>
      </c>
      <c r="I990">
        <f t="shared" si="33"/>
        <v>3501.14</v>
      </c>
      <c r="J990" t="s">
        <v>1718</v>
      </c>
      <c r="K990">
        <v>1</v>
      </c>
      <c r="X990">
        <v>23</v>
      </c>
      <c r="Y990">
        <v>2001558</v>
      </c>
      <c r="Z990">
        <v>25602.04</v>
      </c>
      <c r="AB990" t="str">
        <f t="shared" si="34"/>
        <v>200155825602.04</v>
      </c>
    </row>
    <row r="991" spans="1:28" x14ac:dyDescent="0.25">
      <c r="A991" t="s">
        <v>1702</v>
      </c>
      <c r="B991">
        <v>213</v>
      </c>
      <c r="C991" t="s">
        <v>1724</v>
      </c>
      <c r="D991">
        <v>75</v>
      </c>
      <c r="E991" t="s">
        <v>1704</v>
      </c>
      <c r="F991" t="s">
        <v>1705</v>
      </c>
      <c r="G991" t="s">
        <v>1707</v>
      </c>
      <c r="H991">
        <v>2001370</v>
      </c>
      <c r="I991">
        <f t="shared" si="33"/>
        <v>4665.41</v>
      </c>
      <c r="J991" t="s">
        <v>1718</v>
      </c>
      <c r="K991">
        <v>2</v>
      </c>
      <c r="X991">
        <v>1</v>
      </c>
      <c r="Y991" t="s">
        <v>1392</v>
      </c>
      <c r="AB991" t="str">
        <f t="shared" si="34"/>
        <v>-</v>
      </c>
    </row>
    <row r="992" spans="1:28" x14ac:dyDescent="0.25">
      <c r="A992" t="s">
        <v>1702</v>
      </c>
      <c r="B992">
        <v>213</v>
      </c>
      <c r="C992" t="s">
        <v>1724</v>
      </c>
      <c r="D992">
        <v>75</v>
      </c>
      <c r="E992" t="s">
        <v>1708</v>
      </c>
      <c r="F992" t="s">
        <v>1705</v>
      </c>
      <c r="G992" t="s">
        <v>1707</v>
      </c>
      <c r="H992">
        <v>2001367</v>
      </c>
      <c r="I992">
        <f t="shared" si="33"/>
        <v>3129.01</v>
      </c>
      <c r="J992" t="s">
        <v>1718</v>
      </c>
      <c r="K992">
        <v>1</v>
      </c>
      <c r="W992">
        <v>750</v>
      </c>
      <c r="X992">
        <v>1</v>
      </c>
      <c r="Y992">
        <v>2001556</v>
      </c>
      <c r="Z992">
        <v>29769.49</v>
      </c>
      <c r="AB992" t="str">
        <f t="shared" si="34"/>
        <v>200155629769.49</v>
      </c>
    </row>
    <row r="993" spans="1:28" x14ac:dyDescent="0.25">
      <c r="A993" t="s">
        <v>1702</v>
      </c>
      <c r="B993">
        <v>213</v>
      </c>
      <c r="C993" t="s">
        <v>1724</v>
      </c>
      <c r="D993">
        <v>100</v>
      </c>
      <c r="E993" t="s">
        <v>1710</v>
      </c>
      <c r="F993" t="s">
        <v>1705</v>
      </c>
      <c r="G993" t="s">
        <v>1707</v>
      </c>
      <c r="H993">
        <v>2001371</v>
      </c>
      <c r="I993">
        <f t="shared" si="33"/>
        <v>6665.64</v>
      </c>
      <c r="J993" t="s">
        <v>1718</v>
      </c>
      <c r="K993">
        <v>1</v>
      </c>
      <c r="X993">
        <v>335</v>
      </c>
      <c r="Y993">
        <v>2001559</v>
      </c>
      <c r="Z993">
        <v>52013.97</v>
      </c>
      <c r="AB993" t="str">
        <f t="shared" si="34"/>
        <v>200155952013.97</v>
      </c>
    </row>
    <row r="994" spans="1:28" x14ac:dyDescent="0.25">
      <c r="A994" t="s">
        <v>1702</v>
      </c>
      <c r="B994">
        <v>213</v>
      </c>
      <c r="C994" t="s">
        <v>1712</v>
      </c>
      <c r="D994">
        <v>37.5</v>
      </c>
      <c r="E994" t="s">
        <v>1704</v>
      </c>
      <c r="F994" t="s">
        <v>1705</v>
      </c>
      <c r="G994" t="s">
        <v>1707</v>
      </c>
      <c r="H994">
        <v>2001368</v>
      </c>
      <c r="I994">
        <f t="shared" si="33"/>
        <v>3501.14</v>
      </c>
      <c r="J994" t="s">
        <v>1718</v>
      </c>
      <c r="K994">
        <v>1</v>
      </c>
      <c r="X994">
        <v>16</v>
      </c>
      <c r="Y994">
        <v>2001560</v>
      </c>
      <c r="Z994">
        <v>38003.1</v>
      </c>
      <c r="AB994" t="str">
        <f t="shared" si="34"/>
        <v>200156038003.1</v>
      </c>
    </row>
    <row r="995" spans="1:28" x14ac:dyDescent="0.25">
      <c r="A995" t="s">
        <v>1702</v>
      </c>
      <c r="B995">
        <v>214</v>
      </c>
      <c r="C995" t="s">
        <v>1703</v>
      </c>
      <c r="D995">
        <v>10</v>
      </c>
      <c r="E995" t="s">
        <v>1704</v>
      </c>
      <c r="F995" t="s">
        <v>1705</v>
      </c>
      <c r="G995" t="s">
        <v>1707</v>
      </c>
      <c r="H995" t="s">
        <v>1392</v>
      </c>
      <c r="I995">
        <f t="shared" si="33"/>
        <v>0</v>
      </c>
      <c r="J995" t="s">
        <v>1718</v>
      </c>
      <c r="K995">
        <v>3</v>
      </c>
      <c r="W995">
        <v>1000</v>
      </c>
      <c r="X995">
        <v>1</v>
      </c>
      <c r="Y995">
        <v>2001560</v>
      </c>
      <c r="Z995">
        <v>38003.1</v>
      </c>
      <c r="AB995" t="str">
        <f t="shared" si="34"/>
        <v>200156038003.1</v>
      </c>
    </row>
    <row r="996" spans="1:28" x14ac:dyDescent="0.25">
      <c r="A996" t="s">
        <v>1702</v>
      </c>
      <c r="B996">
        <v>214</v>
      </c>
      <c r="C996" t="s">
        <v>1703</v>
      </c>
      <c r="D996">
        <v>10</v>
      </c>
      <c r="E996" t="s">
        <v>1704</v>
      </c>
      <c r="F996" t="s">
        <v>1705</v>
      </c>
      <c r="G996" t="s">
        <v>1707</v>
      </c>
      <c r="H996">
        <v>2001372</v>
      </c>
      <c r="I996">
        <f t="shared" si="33"/>
        <v>0</v>
      </c>
      <c r="J996" t="s">
        <v>1718</v>
      </c>
      <c r="K996">
        <v>4</v>
      </c>
      <c r="X996">
        <v>256</v>
      </c>
      <c r="Y996">
        <v>2001561</v>
      </c>
      <c r="AB996" t="str">
        <f t="shared" si="34"/>
        <v>2001561</v>
      </c>
    </row>
    <row r="997" spans="1:28" x14ac:dyDescent="0.25">
      <c r="A997" t="s">
        <v>1702</v>
      </c>
      <c r="B997">
        <v>214</v>
      </c>
      <c r="C997" t="s">
        <v>1703</v>
      </c>
      <c r="D997">
        <v>15</v>
      </c>
      <c r="E997" t="s">
        <v>1704</v>
      </c>
      <c r="F997" t="s">
        <v>1705</v>
      </c>
      <c r="G997" t="s">
        <v>1707</v>
      </c>
      <c r="H997" t="s">
        <v>1392</v>
      </c>
      <c r="I997">
        <f t="shared" si="33"/>
        <v>0</v>
      </c>
      <c r="J997" t="s">
        <v>1718</v>
      </c>
      <c r="K997">
        <v>1</v>
      </c>
      <c r="X997">
        <v>15</v>
      </c>
      <c r="Y997">
        <v>2001562</v>
      </c>
      <c r="Z997">
        <v>40001.18</v>
      </c>
      <c r="AB997" t="str">
        <f t="shared" si="34"/>
        <v>200156240001.18</v>
      </c>
    </row>
    <row r="998" spans="1:28" x14ac:dyDescent="0.25">
      <c r="A998" t="s">
        <v>1702</v>
      </c>
      <c r="B998">
        <v>214</v>
      </c>
      <c r="C998" t="s">
        <v>1703</v>
      </c>
      <c r="D998">
        <v>15</v>
      </c>
      <c r="E998" t="s">
        <v>1704</v>
      </c>
      <c r="F998" t="s">
        <v>1705</v>
      </c>
      <c r="G998" t="s">
        <v>1707</v>
      </c>
      <c r="H998">
        <v>2001373</v>
      </c>
      <c r="I998">
        <f t="shared" si="33"/>
        <v>0</v>
      </c>
      <c r="J998" t="s">
        <v>1718</v>
      </c>
      <c r="K998">
        <v>7</v>
      </c>
      <c r="X998">
        <v>1</v>
      </c>
      <c r="Y998" t="s">
        <v>1412</v>
      </c>
      <c r="AB998" t="str">
        <f t="shared" si="34"/>
        <v>(blank)</v>
      </c>
    </row>
    <row r="999" spans="1:28" x14ac:dyDescent="0.25">
      <c r="A999" t="s">
        <v>1702</v>
      </c>
      <c r="B999">
        <v>214</v>
      </c>
      <c r="C999" t="s">
        <v>1703</v>
      </c>
      <c r="D999">
        <v>25</v>
      </c>
      <c r="E999" t="s">
        <v>1704</v>
      </c>
      <c r="F999" t="s">
        <v>1705</v>
      </c>
      <c r="G999" t="s">
        <v>1707</v>
      </c>
      <c r="H999" t="s">
        <v>1392</v>
      </c>
      <c r="I999">
        <f t="shared" si="33"/>
        <v>0</v>
      </c>
      <c r="J999" t="s">
        <v>1718</v>
      </c>
      <c r="K999">
        <v>2</v>
      </c>
      <c r="W999">
        <v>1500</v>
      </c>
      <c r="X999">
        <v>250</v>
      </c>
      <c r="Y999">
        <v>2001563</v>
      </c>
      <c r="Z999">
        <v>62432.73</v>
      </c>
      <c r="AB999" t="str">
        <f t="shared" si="34"/>
        <v>200156362432.73</v>
      </c>
    </row>
    <row r="1000" spans="1:28" x14ac:dyDescent="0.25">
      <c r="A1000" t="s">
        <v>1702</v>
      </c>
      <c r="B1000">
        <v>214</v>
      </c>
      <c r="C1000" t="s">
        <v>1703</v>
      </c>
      <c r="D1000">
        <v>25</v>
      </c>
      <c r="E1000" t="s">
        <v>1704</v>
      </c>
      <c r="F1000" t="s">
        <v>1705</v>
      </c>
      <c r="G1000" t="s">
        <v>1707</v>
      </c>
      <c r="H1000">
        <v>2001374</v>
      </c>
      <c r="I1000">
        <f t="shared" si="33"/>
        <v>0</v>
      </c>
      <c r="J1000" t="s">
        <v>1718</v>
      </c>
      <c r="K1000">
        <v>8</v>
      </c>
      <c r="X1000">
        <v>11</v>
      </c>
      <c r="Y1000">
        <v>2001564</v>
      </c>
      <c r="Z1000">
        <v>53773.34</v>
      </c>
      <c r="AB1000" t="str">
        <f t="shared" si="34"/>
        <v>200156453773.34</v>
      </c>
    </row>
    <row r="1001" spans="1:28" x14ac:dyDescent="0.25">
      <c r="A1001" t="s">
        <v>1702</v>
      </c>
      <c r="B1001">
        <v>214</v>
      </c>
      <c r="C1001" t="s">
        <v>1703</v>
      </c>
      <c r="D1001">
        <v>37</v>
      </c>
      <c r="E1001" t="s">
        <v>1704</v>
      </c>
      <c r="F1001" t="s">
        <v>1705</v>
      </c>
      <c r="G1001" t="s">
        <v>1707</v>
      </c>
      <c r="H1001" t="s">
        <v>1392</v>
      </c>
      <c r="I1001">
        <f t="shared" si="33"/>
        <v>0</v>
      </c>
      <c r="J1001" t="s">
        <v>1718</v>
      </c>
      <c r="K1001">
        <v>3</v>
      </c>
      <c r="W1001">
        <v>2000</v>
      </c>
      <c r="X1001">
        <v>1</v>
      </c>
      <c r="Y1001">
        <v>2001560</v>
      </c>
      <c r="Z1001">
        <v>38003.1</v>
      </c>
      <c r="AB1001" t="str">
        <f t="shared" si="34"/>
        <v>200156038003.1</v>
      </c>
    </row>
    <row r="1002" spans="1:28" x14ac:dyDescent="0.25">
      <c r="A1002" t="s">
        <v>1702</v>
      </c>
      <c r="B1002">
        <v>214</v>
      </c>
      <c r="C1002" t="s">
        <v>1703</v>
      </c>
      <c r="D1002">
        <v>37.5</v>
      </c>
      <c r="E1002" t="s">
        <v>1704</v>
      </c>
      <c r="F1002" t="s">
        <v>1705</v>
      </c>
      <c r="G1002" t="s">
        <v>1707</v>
      </c>
      <c r="H1002">
        <v>2001375</v>
      </c>
      <c r="I1002">
        <f t="shared" si="33"/>
        <v>0</v>
      </c>
      <c r="J1002" t="s">
        <v>1718</v>
      </c>
      <c r="K1002">
        <v>11</v>
      </c>
      <c r="X1002">
        <v>196</v>
      </c>
      <c r="Y1002">
        <v>2001565</v>
      </c>
      <c r="Z1002">
        <v>74761.25</v>
      </c>
      <c r="AB1002" t="str">
        <f t="shared" si="34"/>
        <v>200156574761.25</v>
      </c>
    </row>
    <row r="1003" spans="1:28" x14ac:dyDescent="0.25">
      <c r="A1003" t="s">
        <v>1702</v>
      </c>
      <c r="B1003">
        <v>214</v>
      </c>
      <c r="C1003" t="s">
        <v>1703</v>
      </c>
      <c r="D1003">
        <v>50</v>
      </c>
      <c r="E1003" t="s">
        <v>1704</v>
      </c>
      <c r="F1003" t="s">
        <v>1705</v>
      </c>
      <c r="G1003" t="s">
        <v>1707</v>
      </c>
      <c r="H1003" t="s">
        <v>1392</v>
      </c>
      <c r="I1003">
        <f t="shared" si="33"/>
        <v>0</v>
      </c>
      <c r="J1003" t="s">
        <v>1718</v>
      </c>
      <c r="K1003">
        <v>1</v>
      </c>
      <c r="X1003">
        <v>32</v>
      </c>
      <c r="Y1003">
        <v>2001566</v>
      </c>
      <c r="Z1003">
        <v>96972.800000000003</v>
      </c>
      <c r="AB1003" t="str">
        <f t="shared" si="34"/>
        <v>200156696972.8</v>
      </c>
    </row>
    <row r="1004" spans="1:28" x14ac:dyDescent="0.25">
      <c r="A1004" t="s">
        <v>1702</v>
      </c>
      <c r="B1004">
        <v>214</v>
      </c>
      <c r="C1004" t="s">
        <v>1703</v>
      </c>
      <c r="D1004">
        <v>50</v>
      </c>
      <c r="E1004" t="s">
        <v>1704</v>
      </c>
      <c r="F1004" t="s">
        <v>1705</v>
      </c>
      <c r="G1004" t="s">
        <v>1707</v>
      </c>
      <c r="H1004">
        <v>2001376</v>
      </c>
      <c r="I1004">
        <f t="shared" si="33"/>
        <v>0</v>
      </c>
      <c r="J1004" t="s">
        <v>1718</v>
      </c>
      <c r="K1004">
        <v>7</v>
      </c>
      <c r="X1004">
        <v>4</v>
      </c>
      <c r="Y1004" t="s">
        <v>1392</v>
      </c>
      <c r="AB1004" t="str">
        <f t="shared" si="34"/>
        <v>-</v>
      </c>
    </row>
    <row r="1005" spans="1:28" x14ac:dyDescent="0.25">
      <c r="A1005" t="s">
        <v>1702</v>
      </c>
      <c r="B1005">
        <v>214</v>
      </c>
      <c r="C1005" t="s">
        <v>1703</v>
      </c>
      <c r="D1005">
        <v>50</v>
      </c>
      <c r="E1005" t="s">
        <v>1708</v>
      </c>
      <c r="F1005" t="s">
        <v>1705</v>
      </c>
      <c r="G1005" t="s">
        <v>1707</v>
      </c>
      <c r="H1005">
        <v>2001376</v>
      </c>
      <c r="I1005">
        <f t="shared" si="33"/>
        <v>0</v>
      </c>
      <c r="J1005" t="s">
        <v>1718</v>
      </c>
      <c r="K1005">
        <v>2</v>
      </c>
      <c r="AB1005" t="str">
        <f t="shared" si="34"/>
        <v/>
      </c>
    </row>
    <row r="1006" spans="1:28" x14ac:dyDescent="0.25">
      <c r="A1006" t="s">
        <v>1702</v>
      </c>
      <c r="B1006">
        <v>214</v>
      </c>
      <c r="C1006" t="s">
        <v>1703</v>
      </c>
      <c r="D1006">
        <v>75</v>
      </c>
      <c r="E1006" t="s">
        <v>1704</v>
      </c>
      <c r="F1006" t="s">
        <v>1705</v>
      </c>
      <c r="G1006" t="s">
        <v>1707</v>
      </c>
      <c r="H1006" t="s">
        <v>1392</v>
      </c>
      <c r="I1006">
        <f t="shared" si="33"/>
        <v>0</v>
      </c>
      <c r="J1006" t="s">
        <v>1718</v>
      </c>
      <c r="K1006">
        <v>1</v>
      </c>
      <c r="U1006">
        <v>271</v>
      </c>
      <c r="V1006" t="s">
        <v>1707</v>
      </c>
      <c r="W1006">
        <v>1000</v>
      </c>
      <c r="X1006">
        <v>1</v>
      </c>
      <c r="Y1006" t="s">
        <v>1392</v>
      </c>
      <c r="AB1006" t="str">
        <f t="shared" si="34"/>
        <v>-</v>
      </c>
    </row>
    <row r="1007" spans="1:28" x14ac:dyDescent="0.25">
      <c r="A1007" t="s">
        <v>1702</v>
      </c>
      <c r="B1007">
        <v>214</v>
      </c>
      <c r="C1007" t="s">
        <v>1703</v>
      </c>
      <c r="D1007">
        <v>75</v>
      </c>
      <c r="E1007" t="s">
        <v>1704</v>
      </c>
      <c r="F1007" t="s">
        <v>1705</v>
      </c>
      <c r="G1007" t="s">
        <v>1707</v>
      </c>
      <c r="H1007">
        <v>2001377</v>
      </c>
      <c r="I1007">
        <f t="shared" si="33"/>
        <v>0</v>
      </c>
      <c r="J1007" t="s">
        <v>1718</v>
      </c>
      <c r="K1007">
        <v>5</v>
      </c>
      <c r="W1007">
        <v>2000</v>
      </c>
      <c r="X1007">
        <v>2</v>
      </c>
      <c r="Y1007" t="s">
        <v>1392</v>
      </c>
      <c r="AB1007" t="str">
        <f t="shared" si="34"/>
        <v>-</v>
      </c>
    </row>
    <row r="1008" spans="1:28" x14ac:dyDescent="0.25">
      <c r="A1008" t="s">
        <v>1702</v>
      </c>
      <c r="B1008">
        <v>214</v>
      </c>
      <c r="C1008" t="s">
        <v>1703</v>
      </c>
      <c r="D1008">
        <v>100</v>
      </c>
      <c r="E1008" t="s">
        <v>1704</v>
      </c>
      <c r="F1008" t="s">
        <v>1705</v>
      </c>
      <c r="G1008" t="s">
        <v>1707</v>
      </c>
      <c r="H1008" t="s">
        <v>1392</v>
      </c>
      <c r="I1008">
        <f t="shared" si="33"/>
        <v>0</v>
      </c>
      <c r="J1008" t="s">
        <v>1718</v>
      </c>
      <c r="K1008">
        <v>1</v>
      </c>
      <c r="V1008" t="s">
        <v>1722</v>
      </c>
      <c r="W1008">
        <v>2000</v>
      </c>
      <c r="X1008">
        <v>1</v>
      </c>
      <c r="Y1008" t="s">
        <v>1392</v>
      </c>
      <c r="AB1008" t="str">
        <f t="shared" si="34"/>
        <v>-</v>
      </c>
    </row>
    <row r="1009" spans="1:28" x14ac:dyDescent="0.25">
      <c r="A1009" t="s">
        <v>1702</v>
      </c>
      <c r="B1009">
        <v>214</v>
      </c>
      <c r="C1009" t="s">
        <v>1703</v>
      </c>
      <c r="D1009">
        <v>100</v>
      </c>
      <c r="E1009" t="s">
        <v>1704</v>
      </c>
      <c r="F1009" t="s">
        <v>1705</v>
      </c>
      <c r="G1009" t="s">
        <v>1707</v>
      </c>
      <c r="H1009">
        <v>2001378</v>
      </c>
      <c r="I1009">
        <f t="shared" si="33"/>
        <v>0</v>
      </c>
      <c r="J1009" t="s">
        <v>1718</v>
      </c>
      <c r="K1009">
        <v>1</v>
      </c>
      <c r="V1009" t="s">
        <v>1731</v>
      </c>
      <c r="W1009">
        <v>2500</v>
      </c>
      <c r="X1009">
        <v>1</v>
      </c>
      <c r="Y1009" t="s">
        <v>1392</v>
      </c>
      <c r="AB1009" t="str">
        <f t="shared" si="34"/>
        <v>-</v>
      </c>
    </row>
    <row r="1010" spans="1:28" x14ac:dyDescent="0.25">
      <c r="A1010" t="s">
        <v>1702</v>
      </c>
      <c r="B1010">
        <v>214</v>
      </c>
      <c r="C1010" t="s">
        <v>1703</v>
      </c>
      <c r="D1010">
        <v>167</v>
      </c>
      <c r="E1010" t="s">
        <v>1704</v>
      </c>
      <c r="F1010" t="s">
        <v>1705</v>
      </c>
      <c r="G1010" t="s">
        <v>1707</v>
      </c>
      <c r="H1010" t="s">
        <v>1392</v>
      </c>
      <c r="I1010">
        <f t="shared" si="33"/>
        <v>0</v>
      </c>
      <c r="J1010" t="s">
        <v>1718</v>
      </c>
      <c r="K1010">
        <v>1</v>
      </c>
      <c r="V1010" t="s">
        <v>1714</v>
      </c>
      <c r="W1010">
        <v>2000</v>
      </c>
      <c r="X1010">
        <v>6</v>
      </c>
      <c r="Y1010" t="s">
        <v>1392</v>
      </c>
      <c r="AB1010" t="str">
        <f t="shared" si="34"/>
        <v>-</v>
      </c>
    </row>
    <row r="1011" spans="1:28" x14ac:dyDescent="0.25">
      <c r="A1011" t="s">
        <v>1702</v>
      </c>
      <c r="B1011">
        <v>214</v>
      </c>
      <c r="C1011" t="s">
        <v>1703</v>
      </c>
      <c r="D1011">
        <v>167</v>
      </c>
      <c r="E1011" t="s">
        <v>1704</v>
      </c>
      <c r="F1011" t="s">
        <v>1705</v>
      </c>
      <c r="G1011" t="s">
        <v>1707</v>
      </c>
      <c r="H1011">
        <v>2001379</v>
      </c>
      <c r="I1011">
        <f t="shared" si="33"/>
        <v>8316.74</v>
      </c>
      <c r="J1011" t="s">
        <v>1718</v>
      </c>
      <c r="K1011">
        <v>89</v>
      </c>
      <c r="AB1011" t="str">
        <f t="shared" si="34"/>
        <v/>
      </c>
    </row>
    <row r="1012" spans="1:28" x14ac:dyDescent="0.25">
      <c r="A1012" t="s">
        <v>1702</v>
      </c>
      <c r="B1012">
        <v>214</v>
      </c>
      <c r="C1012" t="s">
        <v>1703</v>
      </c>
      <c r="D1012">
        <v>250</v>
      </c>
      <c r="E1012" t="s">
        <v>1704</v>
      </c>
      <c r="F1012" t="s">
        <v>1705</v>
      </c>
      <c r="G1012" t="s">
        <v>1707</v>
      </c>
      <c r="H1012" t="s">
        <v>1392</v>
      </c>
      <c r="I1012">
        <f t="shared" si="33"/>
        <v>0</v>
      </c>
      <c r="J1012" t="s">
        <v>1718</v>
      </c>
      <c r="K1012">
        <v>5</v>
      </c>
      <c r="U1012">
        <v>272</v>
      </c>
      <c r="V1012" t="s">
        <v>1707</v>
      </c>
      <c r="W1012">
        <v>2000</v>
      </c>
      <c r="X1012">
        <v>3</v>
      </c>
      <c r="Y1012" t="s">
        <v>1392</v>
      </c>
      <c r="AB1012" t="str">
        <f t="shared" si="34"/>
        <v>-</v>
      </c>
    </row>
    <row r="1013" spans="1:28" x14ac:dyDescent="0.25">
      <c r="A1013" t="s">
        <v>1702</v>
      </c>
      <c r="B1013">
        <v>214</v>
      </c>
      <c r="C1013" t="s">
        <v>1703</v>
      </c>
      <c r="D1013">
        <v>250</v>
      </c>
      <c r="E1013" t="s">
        <v>1704</v>
      </c>
      <c r="F1013" t="s">
        <v>1705</v>
      </c>
      <c r="G1013" t="s">
        <v>1707</v>
      </c>
      <c r="H1013">
        <v>2001371</v>
      </c>
      <c r="I1013">
        <f t="shared" si="33"/>
        <v>6665.64</v>
      </c>
      <c r="J1013" t="s">
        <v>1718</v>
      </c>
      <c r="K1013">
        <v>1</v>
      </c>
      <c r="V1013" t="s">
        <v>1721</v>
      </c>
      <c r="W1013">
        <v>1500</v>
      </c>
      <c r="X1013">
        <v>1</v>
      </c>
      <c r="Y1013">
        <v>2001571</v>
      </c>
      <c r="AB1013" t="str">
        <f t="shared" si="34"/>
        <v>2001571</v>
      </c>
    </row>
    <row r="1014" spans="1:28" x14ac:dyDescent="0.25">
      <c r="A1014" t="s">
        <v>1702</v>
      </c>
      <c r="B1014">
        <v>214</v>
      </c>
      <c r="C1014" t="s">
        <v>1703</v>
      </c>
      <c r="D1014">
        <v>250</v>
      </c>
      <c r="E1014" t="s">
        <v>1704</v>
      </c>
      <c r="F1014" t="s">
        <v>1705</v>
      </c>
      <c r="G1014" t="s">
        <v>1707</v>
      </c>
      <c r="H1014">
        <v>2001380</v>
      </c>
      <c r="I1014">
        <f t="shared" si="33"/>
        <v>9737.66</v>
      </c>
      <c r="J1014" t="s">
        <v>1718</v>
      </c>
      <c r="K1014">
        <v>2</v>
      </c>
      <c r="V1014" t="s">
        <v>1714</v>
      </c>
      <c r="W1014">
        <v>1000</v>
      </c>
      <c r="X1014">
        <v>2</v>
      </c>
      <c r="Y1014">
        <v>2001570</v>
      </c>
      <c r="AB1014" t="str">
        <f t="shared" si="34"/>
        <v>2001570</v>
      </c>
    </row>
    <row r="1015" spans="1:28" x14ac:dyDescent="0.25">
      <c r="A1015" t="s">
        <v>1702</v>
      </c>
      <c r="B1015">
        <v>214</v>
      </c>
      <c r="C1015" t="s">
        <v>1709</v>
      </c>
      <c r="D1015">
        <v>5</v>
      </c>
      <c r="E1015" t="s">
        <v>1710</v>
      </c>
      <c r="F1015" t="s">
        <v>1705</v>
      </c>
      <c r="G1015" t="s">
        <v>1707</v>
      </c>
      <c r="H1015">
        <v>2001372</v>
      </c>
      <c r="I1015">
        <f t="shared" si="33"/>
        <v>0</v>
      </c>
      <c r="J1015" t="s">
        <v>1718</v>
      </c>
      <c r="K1015">
        <v>1</v>
      </c>
      <c r="W1015">
        <v>2000</v>
      </c>
      <c r="X1015">
        <v>28</v>
      </c>
      <c r="Y1015">
        <v>2001572</v>
      </c>
      <c r="AB1015" t="str">
        <f t="shared" si="34"/>
        <v>2001572</v>
      </c>
    </row>
    <row r="1016" spans="1:28" x14ac:dyDescent="0.25">
      <c r="A1016" t="s">
        <v>1702</v>
      </c>
      <c r="B1016">
        <v>214</v>
      </c>
      <c r="C1016" t="s">
        <v>1709</v>
      </c>
      <c r="D1016">
        <v>10</v>
      </c>
      <c r="E1016" t="s">
        <v>1710</v>
      </c>
      <c r="F1016" t="s">
        <v>1705</v>
      </c>
      <c r="G1016" t="s">
        <v>1707</v>
      </c>
      <c r="H1016">
        <v>2001365</v>
      </c>
      <c r="I1016">
        <f t="shared" si="33"/>
        <v>2435.58</v>
      </c>
      <c r="J1016" t="s">
        <v>1718</v>
      </c>
      <c r="K1016">
        <v>1</v>
      </c>
      <c r="AB1016" t="str">
        <f t="shared" si="34"/>
        <v/>
      </c>
    </row>
    <row r="1017" spans="1:28" x14ac:dyDescent="0.25">
      <c r="A1017" t="s">
        <v>1702</v>
      </c>
      <c r="B1017">
        <v>214</v>
      </c>
      <c r="C1017" t="s">
        <v>1709</v>
      </c>
      <c r="D1017">
        <v>10</v>
      </c>
      <c r="E1017" t="s">
        <v>1708</v>
      </c>
      <c r="F1017" t="s">
        <v>1705</v>
      </c>
      <c r="G1017" t="s">
        <v>1707</v>
      </c>
      <c r="H1017">
        <v>2001372</v>
      </c>
      <c r="I1017">
        <f t="shared" si="33"/>
        <v>0</v>
      </c>
      <c r="J1017" t="s">
        <v>1718</v>
      </c>
      <c r="K1017">
        <v>3</v>
      </c>
      <c r="U1017">
        <v>274</v>
      </c>
      <c r="V1017" t="s">
        <v>1707</v>
      </c>
      <c r="W1017">
        <v>2000</v>
      </c>
      <c r="X1017">
        <v>3</v>
      </c>
      <c r="Y1017" t="s">
        <v>1392</v>
      </c>
      <c r="AB1017" t="str">
        <f t="shared" si="34"/>
        <v>-</v>
      </c>
    </row>
    <row r="1018" spans="1:28" x14ac:dyDescent="0.25">
      <c r="A1018" t="s">
        <v>1702</v>
      </c>
      <c r="B1018">
        <v>214</v>
      </c>
      <c r="C1018" t="s">
        <v>1709</v>
      </c>
      <c r="D1018">
        <v>10</v>
      </c>
      <c r="E1018" t="s">
        <v>1711</v>
      </c>
      <c r="F1018" t="s">
        <v>1705</v>
      </c>
      <c r="G1018" t="s">
        <v>1707</v>
      </c>
      <c r="H1018">
        <v>2001372</v>
      </c>
      <c r="I1018">
        <f t="shared" si="33"/>
        <v>0</v>
      </c>
      <c r="J1018" t="s">
        <v>1718</v>
      </c>
      <c r="K1018">
        <v>1</v>
      </c>
      <c r="V1018" t="s">
        <v>1721</v>
      </c>
      <c r="W1018">
        <v>2000</v>
      </c>
      <c r="X1018">
        <v>2</v>
      </c>
      <c r="Y1018">
        <v>2001578</v>
      </c>
      <c r="AB1018" t="str">
        <f t="shared" si="34"/>
        <v>2001578</v>
      </c>
    </row>
    <row r="1019" spans="1:28" x14ac:dyDescent="0.25">
      <c r="A1019" t="s">
        <v>1702</v>
      </c>
      <c r="B1019">
        <v>214</v>
      </c>
      <c r="C1019" t="s">
        <v>1709</v>
      </c>
      <c r="D1019">
        <v>10</v>
      </c>
      <c r="E1019" t="s">
        <v>1711</v>
      </c>
      <c r="F1019" t="s">
        <v>1705</v>
      </c>
      <c r="G1019" t="s">
        <v>1707</v>
      </c>
      <c r="H1019">
        <v>2001375</v>
      </c>
      <c r="I1019">
        <f t="shared" si="33"/>
        <v>0</v>
      </c>
      <c r="J1019" t="s">
        <v>1718</v>
      </c>
      <c r="K1019">
        <v>1</v>
      </c>
      <c r="X1019">
        <v>1</v>
      </c>
      <c r="Y1019" t="s">
        <v>1392</v>
      </c>
      <c r="AB1019" t="str">
        <f t="shared" si="34"/>
        <v>-</v>
      </c>
    </row>
    <row r="1020" spans="1:28" x14ac:dyDescent="0.25">
      <c r="A1020" t="s">
        <v>1702</v>
      </c>
      <c r="B1020">
        <v>214</v>
      </c>
      <c r="C1020" t="s">
        <v>1709</v>
      </c>
      <c r="D1020">
        <v>15</v>
      </c>
      <c r="E1020" t="s">
        <v>1710</v>
      </c>
      <c r="F1020" t="s">
        <v>1705</v>
      </c>
      <c r="G1020" t="s">
        <v>1707</v>
      </c>
      <c r="H1020" t="s">
        <v>1392</v>
      </c>
      <c r="I1020">
        <f t="shared" si="33"/>
        <v>0</v>
      </c>
      <c r="J1020" t="s">
        <v>1718</v>
      </c>
      <c r="K1020">
        <v>1</v>
      </c>
    </row>
    <row r="1021" spans="1:28" x14ac:dyDescent="0.25">
      <c r="A1021" t="s">
        <v>1702</v>
      </c>
      <c r="B1021">
        <v>214</v>
      </c>
      <c r="C1021" t="s">
        <v>1709</v>
      </c>
      <c r="D1021">
        <v>15</v>
      </c>
      <c r="E1021" t="s">
        <v>1708</v>
      </c>
      <c r="F1021" t="s">
        <v>1705</v>
      </c>
      <c r="G1021" t="s">
        <v>1707</v>
      </c>
      <c r="H1021" t="s">
        <v>1392</v>
      </c>
      <c r="I1021">
        <f t="shared" si="33"/>
        <v>0</v>
      </c>
      <c r="J1021" t="s">
        <v>1718</v>
      </c>
      <c r="K1021">
        <v>1</v>
      </c>
    </row>
    <row r="1022" spans="1:28" x14ac:dyDescent="0.25">
      <c r="A1022" t="s">
        <v>1702</v>
      </c>
      <c r="B1022">
        <v>214</v>
      </c>
      <c r="C1022" t="s">
        <v>1709</v>
      </c>
      <c r="D1022">
        <v>15</v>
      </c>
      <c r="E1022" t="s">
        <v>1711</v>
      </c>
      <c r="F1022" t="s">
        <v>1705</v>
      </c>
      <c r="G1022" t="s">
        <v>1707</v>
      </c>
      <c r="H1022">
        <v>2001366</v>
      </c>
      <c r="I1022">
        <f t="shared" si="33"/>
        <v>2538.13</v>
      </c>
      <c r="J1022" t="s">
        <v>1718</v>
      </c>
      <c r="K1022">
        <v>1</v>
      </c>
    </row>
    <row r="1023" spans="1:28" x14ac:dyDescent="0.25">
      <c r="A1023" t="s">
        <v>1702</v>
      </c>
      <c r="B1023">
        <v>214</v>
      </c>
      <c r="C1023" t="s">
        <v>1709</v>
      </c>
      <c r="D1023">
        <v>25</v>
      </c>
      <c r="E1023" t="s">
        <v>1708</v>
      </c>
      <c r="F1023" t="s">
        <v>1705</v>
      </c>
      <c r="G1023" t="s">
        <v>1707</v>
      </c>
      <c r="H1023" t="s">
        <v>1392</v>
      </c>
      <c r="I1023">
        <f t="shared" si="33"/>
        <v>0</v>
      </c>
      <c r="J1023" t="s">
        <v>1718</v>
      </c>
      <c r="K1023">
        <v>2</v>
      </c>
    </row>
    <row r="1024" spans="1:28" x14ac:dyDescent="0.25">
      <c r="A1024" t="s">
        <v>1702</v>
      </c>
      <c r="B1024">
        <v>214</v>
      </c>
      <c r="C1024" t="s">
        <v>1709</v>
      </c>
      <c r="D1024">
        <v>25</v>
      </c>
      <c r="E1024" t="s">
        <v>1711</v>
      </c>
      <c r="F1024" t="s">
        <v>1705</v>
      </c>
      <c r="G1024" t="s">
        <v>1715</v>
      </c>
      <c r="H1024" t="s">
        <v>1392</v>
      </c>
      <c r="I1024">
        <f t="shared" si="33"/>
        <v>0</v>
      </c>
      <c r="J1024" t="s">
        <v>1718</v>
      </c>
      <c r="K1024">
        <v>3</v>
      </c>
    </row>
    <row r="1025" spans="1:11" x14ac:dyDescent="0.25">
      <c r="A1025" t="s">
        <v>1702</v>
      </c>
      <c r="B1025">
        <v>214</v>
      </c>
      <c r="C1025" t="s">
        <v>1709</v>
      </c>
      <c r="D1025">
        <v>25</v>
      </c>
      <c r="E1025" t="s">
        <v>1711</v>
      </c>
      <c r="F1025" t="s">
        <v>1705</v>
      </c>
      <c r="G1025" t="s">
        <v>1707</v>
      </c>
      <c r="H1025">
        <v>2001374</v>
      </c>
      <c r="I1025">
        <f t="shared" si="33"/>
        <v>0</v>
      </c>
      <c r="J1025" t="s">
        <v>1718</v>
      </c>
      <c r="K1025">
        <v>2</v>
      </c>
    </row>
    <row r="1026" spans="1:11" x14ac:dyDescent="0.25">
      <c r="A1026" t="s">
        <v>1702</v>
      </c>
      <c r="B1026">
        <v>214</v>
      </c>
      <c r="C1026" t="s">
        <v>1709</v>
      </c>
      <c r="D1026">
        <v>37.5</v>
      </c>
      <c r="E1026" t="s">
        <v>1710</v>
      </c>
      <c r="F1026" t="s">
        <v>1705</v>
      </c>
      <c r="G1026" t="s">
        <v>1707</v>
      </c>
      <c r="H1026">
        <v>2001375</v>
      </c>
      <c r="I1026">
        <f t="shared" si="33"/>
        <v>0</v>
      </c>
      <c r="J1026" t="s">
        <v>1718</v>
      </c>
      <c r="K1026">
        <v>3</v>
      </c>
    </row>
    <row r="1027" spans="1:11" x14ac:dyDescent="0.25">
      <c r="A1027" t="s">
        <v>1702</v>
      </c>
      <c r="B1027">
        <v>214</v>
      </c>
      <c r="C1027" t="s">
        <v>1709</v>
      </c>
      <c r="D1027">
        <v>37.5</v>
      </c>
      <c r="E1027" t="s">
        <v>1708</v>
      </c>
      <c r="F1027" t="s">
        <v>1705</v>
      </c>
      <c r="G1027" t="s">
        <v>1707</v>
      </c>
      <c r="H1027">
        <v>2001375</v>
      </c>
      <c r="I1027">
        <f t="shared" ref="I1027:I1090" si="35">+_xlfn.XLOOKUP(H1027,AG:AG,AH:AH,0)</f>
        <v>0</v>
      </c>
      <c r="J1027" t="s">
        <v>1718</v>
      </c>
      <c r="K1027">
        <v>2</v>
      </c>
    </row>
    <row r="1028" spans="1:11" x14ac:dyDescent="0.25">
      <c r="A1028" t="s">
        <v>1702</v>
      </c>
      <c r="B1028">
        <v>214</v>
      </c>
      <c r="C1028" t="s">
        <v>1709</v>
      </c>
      <c r="D1028">
        <v>37.5</v>
      </c>
      <c r="E1028" t="s">
        <v>1711</v>
      </c>
      <c r="F1028" t="s">
        <v>1705</v>
      </c>
      <c r="G1028" t="s">
        <v>1707</v>
      </c>
      <c r="H1028">
        <v>2001375</v>
      </c>
      <c r="I1028">
        <f t="shared" si="35"/>
        <v>0</v>
      </c>
      <c r="J1028" t="s">
        <v>1718</v>
      </c>
      <c r="K1028">
        <v>1</v>
      </c>
    </row>
    <row r="1029" spans="1:11" x14ac:dyDescent="0.25">
      <c r="A1029" t="s">
        <v>1702</v>
      </c>
      <c r="B1029">
        <v>214</v>
      </c>
      <c r="C1029" t="s">
        <v>1709</v>
      </c>
      <c r="D1029">
        <v>50</v>
      </c>
      <c r="E1029" t="s">
        <v>1710</v>
      </c>
      <c r="F1029" t="s">
        <v>1705</v>
      </c>
      <c r="G1029" t="s">
        <v>1707</v>
      </c>
      <c r="H1029" t="s">
        <v>1392</v>
      </c>
      <c r="I1029">
        <f t="shared" si="35"/>
        <v>0</v>
      </c>
      <c r="J1029" t="s">
        <v>1718</v>
      </c>
      <c r="K1029">
        <v>1</v>
      </c>
    </row>
    <row r="1030" spans="1:11" x14ac:dyDescent="0.25">
      <c r="A1030" t="s">
        <v>1702</v>
      </c>
      <c r="B1030">
        <v>214</v>
      </c>
      <c r="C1030" t="s">
        <v>1709</v>
      </c>
      <c r="D1030">
        <v>50</v>
      </c>
      <c r="E1030" t="s">
        <v>1708</v>
      </c>
      <c r="F1030" t="s">
        <v>1705</v>
      </c>
      <c r="G1030" t="s">
        <v>1707</v>
      </c>
      <c r="H1030" t="s">
        <v>1392</v>
      </c>
      <c r="I1030">
        <f t="shared" si="35"/>
        <v>0</v>
      </c>
      <c r="J1030" t="s">
        <v>1718</v>
      </c>
      <c r="K1030">
        <v>1</v>
      </c>
    </row>
    <row r="1031" spans="1:11" x14ac:dyDescent="0.25">
      <c r="A1031" t="s">
        <v>1702</v>
      </c>
      <c r="B1031">
        <v>214</v>
      </c>
      <c r="C1031" t="s">
        <v>1709</v>
      </c>
      <c r="D1031">
        <v>50</v>
      </c>
      <c r="E1031" t="s">
        <v>1711</v>
      </c>
      <c r="F1031" t="s">
        <v>1705</v>
      </c>
      <c r="G1031" t="s">
        <v>1707</v>
      </c>
      <c r="H1031">
        <v>2001369</v>
      </c>
      <c r="I1031">
        <f t="shared" si="35"/>
        <v>3847.75</v>
      </c>
      <c r="J1031" t="s">
        <v>1718</v>
      </c>
      <c r="K1031">
        <v>2</v>
      </c>
    </row>
    <row r="1032" spans="1:11" x14ac:dyDescent="0.25">
      <c r="A1032" t="s">
        <v>1702</v>
      </c>
      <c r="B1032">
        <v>214</v>
      </c>
      <c r="C1032" t="s">
        <v>1709</v>
      </c>
      <c r="D1032">
        <v>50</v>
      </c>
      <c r="E1032" t="s">
        <v>1711</v>
      </c>
      <c r="F1032" t="s">
        <v>1705</v>
      </c>
      <c r="G1032" t="s">
        <v>1707</v>
      </c>
      <c r="H1032">
        <v>2001374</v>
      </c>
      <c r="I1032">
        <f t="shared" si="35"/>
        <v>0</v>
      </c>
      <c r="J1032" t="s">
        <v>1718</v>
      </c>
      <c r="K1032">
        <v>1</v>
      </c>
    </row>
    <row r="1033" spans="1:11" x14ac:dyDescent="0.25">
      <c r="A1033" t="s">
        <v>1702</v>
      </c>
      <c r="B1033">
        <v>214</v>
      </c>
      <c r="C1033" t="s">
        <v>1709</v>
      </c>
      <c r="D1033">
        <v>75</v>
      </c>
      <c r="E1033" t="s">
        <v>1708</v>
      </c>
      <c r="F1033" t="s">
        <v>1705</v>
      </c>
      <c r="G1033" t="s">
        <v>1707</v>
      </c>
      <c r="H1033">
        <v>2001369</v>
      </c>
      <c r="I1033">
        <f t="shared" si="35"/>
        <v>3847.75</v>
      </c>
      <c r="J1033" t="s">
        <v>1718</v>
      </c>
      <c r="K1033">
        <v>1</v>
      </c>
    </row>
    <row r="1034" spans="1:11" x14ac:dyDescent="0.25">
      <c r="A1034" t="s">
        <v>1702</v>
      </c>
      <c r="B1034">
        <v>214</v>
      </c>
      <c r="C1034" t="s">
        <v>1709</v>
      </c>
      <c r="D1034">
        <v>100</v>
      </c>
      <c r="E1034" t="s">
        <v>1710</v>
      </c>
      <c r="F1034" t="s">
        <v>1705</v>
      </c>
      <c r="G1034" t="s">
        <v>1707</v>
      </c>
      <c r="H1034">
        <v>2001368</v>
      </c>
      <c r="I1034">
        <f t="shared" si="35"/>
        <v>3501.14</v>
      </c>
      <c r="J1034" t="s">
        <v>1718</v>
      </c>
      <c r="K1034">
        <v>1</v>
      </c>
    </row>
    <row r="1035" spans="1:11" x14ac:dyDescent="0.25">
      <c r="A1035" t="s">
        <v>1702</v>
      </c>
      <c r="B1035">
        <v>214</v>
      </c>
      <c r="C1035" t="s">
        <v>1709</v>
      </c>
      <c r="D1035">
        <v>100</v>
      </c>
      <c r="E1035" t="s">
        <v>1708</v>
      </c>
      <c r="F1035" t="s">
        <v>1705</v>
      </c>
      <c r="G1035" t="s">
        <v>1707</v>
      </c>
      <c r="H1035" t="s">
        <v>1392</v>
      </c>
      <c r="I1035">
        <f t="shared" si="35"/>
        <v>0</v>
      </c>
      <c r="J1035" t="s">
        <v>1718</v>
      </c>
      <c r="K1035">
        <v>2</v>
      </c>
    </row>
    <row r="1036" spans="1:11" x14ac:dyDescent="0.25">
      <c r="A1036" t="s">
        <v>1702</v>
      </c>
      <c r="B1036">
        <v>214</v>
      </c>
      <c r="C1036" t="s">
        <v>1709</v>
      </c>
      <c r="D1036">
        <v>100</v>
      </c>
      <c r="E1036" t="s">
        <v>1708</v>
      </c>
      <c r="F1036" t="s">
        <v>1705</v>
      </c>
      <c r="G1036" t="s">
        <v>1707</v>
      </c>
      <c r="H1036">
        <v>2001369</v>
      </c>
      <c r="I1036">
        <f t="shared" si="35"/>
        <v>3847.75</v>
      </c>
      <c r="J1036" t="s">
        <v>1718</v>
      </c>
      <c r="K1036">
        <v>2</v>
      </c>
    </row>
    <row r="1037" spans="1:11" x14ac:dyDescent="0.25">
      <c r="A1037" t="s">
        <v>1702</v>
      </c>
      <c r="B1037">
        <v>214</v>
      </c>
      <c r="C1037" t="s">
        <v>1709</v>
      </c>
      <c r="D1037">
        <v>100</v>
      </c>
      <c r="E1037" t="s">
        <v>1708</v>
      </c>
      <c r="F1037" t="s">
        <v>1705</v>
      </c>
      <c r="G1037" t="s">
        <v>1707</v>
      </c>
      <c r="H1037">
        <v>2001378</v>
      </c>
      <c r="I1037">
        <f t="shared" si="35"/>
        <v>0</v>
      </c>
      <c r="J1037" t="s">
        <v>1718</v>
      </c>
      <c r="K1037">
        <v>3</v>
      </c>
    </row>
    <row r="1038" spans="1:11" x14ac:dyDescent="0.25">
      <c r="A1038" t="s">
        <v>1702</v>
      </c>
      <c r="B1038">
        <v>214</v>
      </c>
      <c r="C1038" t="s">
        <v>1709</v>
      </c>
      <c r="D1038">
        <v>167</v>
      </c>
      <c r="E1038" t="s">
        <v>1710</v>
      </c>
      <c r="F1038" t="s">
        <v>1705</v>
      </c>
      <c r="G1038" t="s">
        <v>1715</v>
      </c>
      <c r="H1038">
        <v>2001379</v>
      </c>
      <c r="I1038">
        <f t="shared" si="35"/>
        <v>8316.74</v>
      </c>
      <c r="J1038" t="s">
        <v>1718</v>
      </c>
      <c r="K1038">
        <v>2</v>
      </c>
    </row>
    <row r="1039" spans="1:11" x14ac:dyDescent="0.25">
      <c r="A1039" t="s">
        <v>1702</v>
      </c>
      <c r="B1039">
        <v>214</v>
      </c>
      <c r="C1039" t="s">
        <v>1709</v>
      </c>
      <c r="D1039">
        <v>167</v>
      </c>
      <c r="E1039" t="s">
        <v>1710</v>
      </c>
      <c r="F1039" t="s">
        <v>1705</v>
      </c>
      <c r="G1039" t="s">
        <v>1707</v>
      </c>
      <c r="H1039">
        <v>2001365</v>
      </c>
      <c r="I1039">
        <f t="shared" si="35"/>
        <v>2435.58</v>
      </c>
      <c r="J1039" t="s">
        <v>1718</v>
      </c>
      <c r="K1039">
        <v>1</v>
      </c>
    </row>
    <row r="1040" spans="1:11" x14ac:dyDescent="0.25">
      <c r="A1040" t="s">
        <v>1702</v>
      </c>
      <c r="B1040">
        <v>214</v>
      </c>
      <c r="C1040" t="s">
        <v>1709</v>
      </c>
      <c r="D1040">
        <v>167</v>
      </c>
      <c r="E1040" t="s">
        <v>1710</v>
      </c>
      <c r="F1040" t="s">
        <v>1705</v>
      </c>
      <c r="G1040" t="s">
        <v>1707</v>
      </c>
      <c r="H1040">
        <v>2001367</v>
      </c>
      <c r="I1040">
        <f t="shared" si="35"/>
        <v>3129.01</v>
      </c>
      <c r="J1040" t="s">
        <v>1718</v>
      </c>
      <c r="K1040">
        <v>2</v>
      </c>
    </row>
    <row r="1041" spans="1:11" x14ac:dyDescent="0.25">
      <c r="A1041" t="s">
        <v>1702</v>
      </c>
      <c r="B1041">
        <v>214</v>
      </c>
      <c r="C1041" t="s">
        <v>1709</v>
      </c>
      <c r="D1041">
        <v>167</v>
      </c>
      <c r="E1041" t="s">
        <v>1710</v>
      </c>
      <c r="F1041" t="s">
        <v>1705</v>
      </c>
      <c r="G1041" t="s">
        <v>1707</v>
      </c>
      <c r="H1041">
        <v>2001375</v>
      </c>
      <c r="I1041">
        <f t="shared" si="35"/>
        <v>0</v>
      </c>
      <c r="J1041" t="s">
        <v>1718</v>
      </c>
      <c r="K1041">
        <v>1</v>
      </c>
    </row>
    <row r="1042" spans="1:11" x14ac:dyDescent="0.25">
      <c r="A1042" t="s">
        <v>1702</v>
      </c>
      <c r="B1042">
        <v>214</v>
      </c>
      <c r="C1042" t="s">
        <v>1709</v>
      </c>
      <c r="D1042">
        <v>167</v>
      </c>
      <c r="E1042" t="s">
        <v>1710</v>
      </c>
      <c r="F1042" t="s">
        <v>1705</v>
      </c>
      <c r="G1042" t="s">
        <v>1707</v>
      </c>
      <c r="H1042">
        <v>2001379</v>
      </c>
      <c r="I1042">
        <f t="shared" si="35"/>
        <v>8316.74</v>
      </c>
      <c r="J1042" t="s">
        <v>1718</v>
      </c>
      <c r="K1042">
        <v>1</v>
      </c>
    </row>
    <row r="1043" spans="1:11" x14ac:dyDescent="0.25">
      <c r="A1043" t="s">
        <v>1702</v>
      </c>
      <c r="B1043">
        <v>214</v>
      </c>
      <c r="C1043" t="s">
        <v>1709</v>
      </c>
      <c r="D1043">
        <v>167</v>
      </c>
      <c r="E1043" t="s">
        <v>1704</v>
      </c>
      <c r="F1043" t="s">
        <v>1705</v>
      </c>
      <c r="G1043" t="s">
        <v>1707</v>
      </c>
      <c r="H1043">
        <v>2001368</v>
      </c>
      <c r="I1043">
        <f t="shared" si="35"/>
        <v>3501.14</v>
      </c>
      <c r="J1043" t="s">
        <v>1718</v>
      </c>
      <c r="K1043">
        <v>1</v>
      </c>
    </row>
    <row r="1044" spans="1:11" x14ac:dyDescent="0.25">
      <c r="A1044" t="s">
        <v>1702</v>
      </c>
      <c r="B1044">
        <v>214</v>
      </c>
      <c r="C1044" t="s">
        <v>1709</v>
      </c>
      <c r="D1044">
        <v>167</v>
      </c>
      <c r="E1044" t="s">
        <v>1704</v>
      </c>
      <c r="F1044" t="s">
        <v>1705</v>
      </c>
      <c r="G1044" t="s">
        <v>1707</v>
      </c>
      <c r="H1044">
        <v>2001370</v>
      </c>
      <c r="I1044">
        <f t="shared" si="35"/>
        <v>4665.41</v>
      </c>
      <c r="J1044" t="s">
        <v>1718</v>
      </c>
      <c r="K1044">
        <v>1</v>
      </c>
    </row>
    <row r="1045" spans="1:11" x14ac:dyDescent="0.25">
      <c r="A1045" t="s">
        <v>1702</v>
      </c>
      <c r="B1045">
        <v>214</v>
      </c>
      <c r="C1045" t="s">
        <v>1709</v>
      </c>
      <c r="D1045">
        <v>167</v>
      </c>
      <c r="E1045" t="s">
        <v>1704</v>
      </c>
      <c r="F1045" t="s">
        <v>1705</v>
      </c>
      <c r="G1045" t="s">
        <v>1707</v>
      </c>
      <c r="H1045">
        <v>2001371</v>
      </c>
      <c r="I1045">
        <f t="shared" si="35"/>
        <v>6665.64</v>
      </c>
      <c r="J1045" t="s">
        <v>1718</v>
      </c>
      <c r="K1045">
        <v>1</v>
      </c>
    </row>
    <row r="1046" spans="1:11" x14ac:dyDescent="0.25">
      <c r="A1046" t="s">
        <v>1702</v>
      </c>
      <c r="B1046">
        <v>214</v>
      </c>
      <c r="C1046" t="s">
        <v>1709</v>
      </c>
      <c r="D1046">
        <v>167</v>
      </c>
      <c r="E1046" t="s">
        <v>1704</v>
      </c>
      <c r="F1046" t="s">
        <v>1705</v>
      </c>
      <c r="G1046" t="s">
        <v>1707</v>
      </c>
      <c r="H1046">
        <v>2001379</v>
      </c>
      <c r="I1046">
        <f t="shared" si="35"/>
        <v>8316.74</v>
      </c>
      <c r="J1046" t="s">
        <v>1718</v>
      </c>
      <c r="K1046">
        <v>9</v>
      </c>
    </row>
    <row r="1047" spans="1:11" x14ac:dyDescent="0.25">
      <c r="A1047" t="s">
        <v>1702</v>
      </c>
      <c r="B1047">
        <v>214</v>
      </c>
      <c r="C1047" t="s">
        <v>1709</v>
      </c>
      <c r="D1047">
        <v>167</v>
      </c>
      <c r="E1047" t="s">
        <v>1708</v>
      </c>
      <c r="F1047" t="s">
        <v>1705</v>
      </c>
      <c r="G1047" t="s">
        <v>1707</v>
      </c>
      <c r="H1047" t="s">
        <v>1392</v>
      </c>
      <c r="I1047">
        <f t="shared" si="35"/>
        <v>0</v>
      </c>
      <c r="J1047" t="s">
        <v>1718</v>
      </c>
      <c r="K1047">
        <v>1</v>
      </c>
    </row>
    <row r="1048" spans="1:11" x14ac:dyDescent="0.25">
      <c r="A1048" t="s">
        <v>1702</v>
      </c>
      <c r="B1048">
        <v>214</v>
      </c>
      <c r="C1048" t="s">
        <v>1709</v>
      </c>
      <c r="D1048">
        <v>167</v>
      </c>
      <c r="E1048" t="s">
        <v>1708</v>
      </c>
      <c r="F1048" t="s">
        <v>1705</v>
      </c>
      <c r="G1048" t="s">
        <v>1707</v>
      </c>
      <c r="H1048">
        <v>2001370</v>
      </c>
      <c r="I1048">
        <f t="shared" si="35"/>
        <v>4665.41</v>
      </c>
      <c r="J1048" t="s">
        <v>1718</v>
      </c>
      <c r="K1048">
        <v>3</v>
      </c>
    </row>
    <row r="1049" spans="1:11" x14ac:dyDescent="0.25">
      <c r="A1049" t="s">
        <v>1702</v>
      </c>
      <c r="B1049">
        <v>214</v>
      </c>
      <c r="C1049" t="s">
        <v>1709</v>
      </c>
      <c r="D1049">
        <v>167</v>
      </c>
      <c r="E1049" t="s">
        <v>1708</v>
      </c>
      <c r="F1049" t="s">
        <v>1705</v>
      </c>
      <c r="G1049" t="s">
        <v>1707</v>
      </c>
      <c r="H1049">
        <v>2001371</v>
      </c>
      <c r="I1049">
        <f t="shared" si="35"/>
        <v>6665.64</v>
      </c>
      <c r="J1049" t="s">
        <v>1718</v>
      </c>
      <c r="K1049">
        <v>22</v>
      </c>
    </row>
    <row r="1050" spans="1:11" x14ac:dyDescent="0.25">
      <c r="A1050" t="s">
        <v>1702</v>
      </c>
      <c r="B1050">
        <v>214</v>
      </c>
      <c r="C1050" t="s">
        <v>1709</v>
      </c>
      <c r="D1050">
        <v>167</v>
      </c>
      <c r="E1050" t="s">
        <v>1708</v>
      </c>
      <c r="F1050" t="s">
        <v>1705</v>
      </c>
      <c r="G1050" t="s">
        <v>1707</v>
      </c>
      <c r="H1050">
        <v>2001378</v>
      </c>
      <c r="I1050">
        <f t="shared" si="35"/>
        <v>0</v>
      </c>
      <c r="J1050" t="s">
        <v>1718</v>
      </c>
      <c r="K1050">
        <v>1</v>
      </c>
    </row>
    <row r="1051" spans="1:11" x14ac:dyDescent="0.25">
      <c r="A1051" t="s">
        <v>1702</v>
      </c>
      <c r="B1051">
        <v>214</v>
      </c>
      <c r="C1051" t="s">
        <v>1709</v>
      </c>
      <c r="D1051">
        <v>167</v>
      </c>
      <c r="E1051" t="s">
        <v>1708</v>
      </c>
      <c r="F1051" t="s">
        <v>1705</v>
      </c>
      <c r="G1051" t="s">
        <v>1707</v>
      </c>
      <c r="H1051">
        <v>2001379</v>
      </c>
      <c r="I1051">
        <f t="shared" si="35"/>
        <v>8316.74</v>
      </c>
      <c r="J1051" t="s">
        <v>1718</v>
      </c>
      <c r="K1051">
        <v>34</v>
      </c>
    </row>
    <row r="1052" spans="1:11" x14ac:dyDescent="0.25">
      <c r="A1052" t="s">
        <v>1702</v>
      </c>
      <c r="B1052">
        <v>214</v>
      </c>
      <c r="C1052" t="s">
        <v>1709</v>
      </c>
      <c r="D1052">
        <v>167</v>
      </c>
      <c r="E1052" t="s">
        <v>1708</v>
      </c>
      <c r="F1052" t="s">
        <v>1705</v>
      </c>
      <c r="G1052" t="s">
        <v>1707</v>
      </c>
      <c r="H1052">
        <v>2001380</v>
      </c>
      <c r="I1052">
        <f t="shared" si="35"/>
        <v>9737.66</v>
      </c>
      <c r="J1052" t="s">
        <v>1718</v>
      </c>
      <c r="K1052">
        <v>3</v>
      </c>
    </row>
    <row r="1053" spans="1:11" x14ac:dyDescent="0.25">
      <c r="A1053" t="s">
        <v>1702</v>
      </c>
      <c r="B1053">
        <v>214</v>
      </c>
      <c r="C1053" t="s">
        <v>1709</v>
      </c>
      <c r="D1053">
        <v>167</v>
      </c>
      <c r="E1053" t="s">
        <v>1708</v>
      </c>
      <c r="F1053" t="s">
        <v>1705</v>
      </c>
      <c r="G1053" t="s">
        <v>1721</v>
      </c>
      <c r="H1053">
        <v>2001429</v>
      </c>
      <c r="I1053">
        <f t="shared" si="35"/>
        <v>0</v>
      </c>
      <c r="J1053" t="s">
        <v>1718</v>
      </c>
      <c r="K1053">
        <v>1</v>
      </c>
    </row>
    <row r="1054" spans="1:11" x14ac:dyDescent="0.25">
      <c r="A1054" t="s">
        <v>1702</v>
      </c>
      <c r="B1054">
        <v>214</v>
      </c>
      <c r="C1054" t="s">
        <v>1709</v>
      </c>
      <c r="D1054">
        <v>167</v>
      </c>
      <c r="E1054" t="s">
        <v>1711</v>
      </c>
      <c r="F1054" t="s">
        <v>1705</v>
      </c>
      <c r="G1054" t="s">
        <v>1715</v>
      </c>
      <c r="H1054" t="s">
        <v>1392</v>
      </c>
      <c r="I1054">
        <f t="shared" si="35"/>
        <v>0</v>
      </c>
      <c r="J1054" t="s">
        <v>1718</v>
      </c>
      <c r="K1054">
        <v>1</v>
      </c>
    </row>
    <row r="1055" spans="1:11" x14ac:dyDescent="0.25">
      <c r="A1055" t="s">
        <v>1702</v>
      </c>
      <c r="B1055">
        <v>214</v>
      </c>
      <c r="C1055" t="s">
        <v>1709</v>
      </c>
      <c r="D1055">
        <v>167</v>
      </c>
      <c r="E1055" t="s">
        <v>1711</v>
      </c>
      <c r="F1055" t="s">
        <v>1705</v>
      </c>
      <c r="G1055" t="s">
        <v>1715</v>
      </c>
      <c r="H1055">
        <v>2001379</v>
      </c>
      <c r="I1055">
        <f t="shared" si="35"/>
        <v>8316.74</v>
      </c>
      <c r="J1055" t="s">
        <v>1718</v>
      </c>
      <c r="K1055">
        <v>9</v>
      </c>
    </row>
    <row r="1056" spans="1:11" x14ac:dyDescent="0.25">
      <c r="A1056" t="s">
        <v>1702</v>
      </c>
      <c r="B1056">
        <v>214</v>
      </c>
      <c r="C1056" t="s">
        <v>1709</v>
      </c>
      <c r="D1056">
        <v>167</v>
      </c>
      <c r="E1056" t="s">
        <v>1711</v>
      </c>
      <c r="F1056" t="s">
        <v>1705</v>
      </c>
      <c r="G1056" t="s">
        <v>1715</v>
      </c>
      <c r="H1056">
        <v>2001430</v>
      </c>
      <c r="I1056">
        <f t="shared" si="35"/>
        <v>0</v>
      </c>
      <c r="J1056" t="s">
        <v>1718</v>
      </c>
      <c r="K1056">
        <v>3</v>
      </c>
    </row>
    <row r="1057" spans="1:11" x14ac:dyDescent="0.25">
      <c r="A1057" t="s">
        <v>1702</v>
      </c>
      <c r="B1057">
        <v>214</v>
      </c>
      <c r="C1057" t="s">
        <v>1709</v>
      </c>
      <c r="D1057">
        <v>167</v>
      </c>
      <c r="E1057" t="s">
        <v>1711</v>
      </c>
      <c r="F1057" t="s">
        <v>1705</v>
      </c>
      <c r="G1057" t="s">
        <v>1707</v>
      </c>
      <c r="H1057" t="s">
        <v>1392</v>
      </c>
      <c r="I1057">
        <f t="shared" si="35"/>
        <v>0</v>
      </c>
      <c r="J1057" t="s">
        <v>1718</v>
      </c>
      <c r="K1057">
        <v>4</v>
      </c>
    </row>
    <row r="1058" spans="1:11" x14ac:dyDescent="0.25">
      <c r="A1058" t="s">
        <v>1702</v>
      </c>
      <c r="B1058">
        <v>214</v>
      </c>
      <c r="C1058" t="s">
        <v>1709</v>
      </c>
      <c r="D1058">
        <v>167</v>
      </c>
      <c r="E1058" t="s">
        <v>1711</v>
      </c>
      <c r="F1058" t="s">
        <v>1705</v>
      </c>
      <c r="G1058" t="s">
        <v>1707</v>
      </c>
      <c r="H1058">
        <v>2001371</v>
      </c>
      <c r="I1058">
        <f t="shared" si="35"/>
        <v>6665.64</v>
      </c>
      <c r="J1058" t="s">
        <v>1718</v>
      </c>
      <c r="K1058">
        <v>1</v>
      </c>
    </row>
    <row r="1059" spans="1:11" x14ac:dyDescent="0.25">
      <c r="A1059" t="s">
        <v>1702</v>
      </c>
      <c r="B1059">
        <v>214</v>
      </c>
      <c r="C1059" t="s">
        <v>1709</v>
      </c>
      <c r="D1059">
        <v>167</v>
      </c>
      <c r="E1059" t="s">
        <v>1711</v>
      </c>
      <c r="F1059" t="s">
        <v>1705</v>
      </c>
      <c r="G1059" t="s">
        <v>1707</v>
      </c>
      <c r="H1059">
        <v>2001379</v>
      </c>
      <c r="I1059">
        <f t="shared" si="35"/>
        <v>8316.74</v>
      </c>
      <c r="J1059" t="s">
        <v>1718</v>
      </c>
      <c r="K1059">
        <v>41</v>
      </c>
    </row>
    <row r="1060" spans="1:11" x14ac:dyDescent="0.25">
      <c r="A1060" t="s">
        <v>1702</v>
      </c>
      <c r="B1060">
        <v>214</v>
      </c>
      <c r="C1060" t="s">
        <v>1709</v>
      </c>
      <c r="D1060">
        <v>250</v>
      </c>
      <c r="E1060" t="s">
        <v>1704</v>
      </c>
      <c r="F1060" t="s">
        <v>1705</v>
      </c>
      <c r="G1060" t="s">
        <v>1707</v>
      </c>
      <c r="H1060">
        <v>2001367</v>
      </c>
      <c r="I1060">
        <f t="shared" si="35"/>
        <v>3129.01</v>
      </c>
      <c r="J1060" t="s">
        <v>1718</v>
      </c>
      <c r="K1060">
        <v>1</v>
      </c>
    </row>
    <row r="1061" spans="1:11" x14ac:dyDescent="0.25">
      <c r="A1061" t="s">
        <v>1702</v>
      </c>
      <c r="B1061">
        <v>214</v>
      </c>
      <c r="C1061" t="s">
        <v>1709</v>
      </c>
      <c r="D1061">
        <v>250</v>
      </c>
      <c r="E1061" t="s">
        <v>1704</v>
      </c>
      <c r="F1061" t="s">
        <v>1705</v>
      </c>
      <c r="G1061" t="s">
        <v>1707</v>
      </c>
      <c r="H1061">
        <v>2001379</v>
      </c>
      <c r="I1061">
        <f t="shared" si="35"/>
        <v>8316.74</v>
      </c>
      <c r="J1061" t="s">
        <v>1718</v>
      </c>
      <c r="K1061">
        <v>1</v>
      </c>
    </row>
    <row r="1062" spans="1:11" x14ac:dyDescent="0.25">
      <c r="A1062" t="s">
        <v>1702</v>
      </c>
      <c r="B1062">
        <v>214</v>
      </c>
      <c r="C1062" t="s">
        <v>1709</v>
      </c>
      <c r="D1062">
        <v>250</v>
      </c>
      <c r="E1062" t="s">
        <v>1704</v>
      </c>
      <c r="F1062" t="s">
        <v>1705</v>
      </c>
      <c r="G1062" t="s">
        <v>1707</v>
      </c>
      <c r="H1062">
        <v>2001380</v>
      </c>
      <c r="I1062">
        <f t="shared" si="35"/>
        <v>9737.66</v>
      </c>
      <c r="J1062" t="s">
        <v>1718</v>
      </c>
      <c r="K1062">
        <v>3</v>
      </c>
    </row>
    <row r="1063" spans="1:11" x14ac:dyDescent="0.25">
      <c r="A1063" t="s">
        <v>1702</v>
      </c>
      <c r="B1063">
        <v>214</v>
      </c>
      <c r="C1063" t="s">
        <v>1709</v>
      </c>
      <c r="D1063">
        <v>250</v>
      </c>
      <c r="E1063" t="s">
        <v>1708</v>
      </c>
      <c r="F1063" t="s">
        <v>1705</v>
      </c>
      <c r="G1063" t="s">
        <v>1707</v>
      </c>
      <c r="H1063" t="s">
        <v>1392</v>
      </c>
      <c r="I1063">
        <f t="shared" si="35"/>
        <v>0</v>
      </c>
      <c r="J1063" t="s">
        <v>1718</v>
      </c>
      <c r="K1063">
        <v>1</v>
      </c>
    </row>
    <row r="1064" spans="1:11" x14ac:dyDescent="0.25">
      <c r="A1064" t="s">
        <v>1702</v>
      </c>
      <c r="B1064">
        <v>214</v>
      </c>
      <c r="C1064" t="s">
        <v>1709</v>
      </c>
      <c r="D1064">
        <v>250</v>
      </c>
      <c r="E1064" t="s">
        <v>1708</v>
      </c>
      <c r="F1064" t="s">
        <v>1705</v>
      </c>
      <c r="G1064" t="s">
        <v>1707</v>
      </c>
      <c r="H1064">
        <v>2001379</v>
      </c>
      <c r="I1064">
        <f t="shared" si="35"/>
        <v>8316.74</v>
      </c>
      <c r="J1064" t="s">
        <v>1718</v>
      </c>
      <c r="K1064">
        <v>1</v>
      </c>
    </row>
    <row r="1065" spans="1:11" x14ac:dyDescent="0.25">
      <c r="A1065" t="s">
        <v>1702</v>
      </c>
      <c r="B1065">
        <v>214</v>
      </c>
      <c r="C1065" t="s">
        <v>1709</v>
      </c>
      <c r="D1065">
        <v>250</v>
      </c>
      <c r="E1065" t="s">
        <v>1708</v>
      </c>
      <c r="F1065" t="s">
        <v>1705</v>
      </c>
      <c r="G1065" t="s">
        <v>1707</v>
      </c>
      <c r="H1065">
        <v>2001380</v>
      </c>
      <c r="I1065">
        <f t="shared" si="35"/>
        <v>9737.66</v>
      </c>
      <c r="J1065" t="s">
        <v>1718</v>
      </c>
      <c r="K1065">
        <v>5</v>
      </c>
    </row>
    <row r="1066" spans="1:11" x14ac:dyDescent="0.25">
      <c r="A1066" t="s">
        <v>1702</v>
      </c>
      <c r="B1066">
        <v>214</v>
      </c>
      <c r="C1066" t="s">
        <v>1709</v>
      </c>
      <c r="D1066">
        <v>250</v>
      </c>
      <c r="E1066" t="s">
        <v>1711</v>
      </c>
      <c r="F1066" t="s">
        <v>1705</v>
      </c>
      <c r="G1066" t="s">
        <v>1707</v>
      </c>
      <c r="H1066" t="s">
        <v>1392</v>
      </c>
      <c r="I1066">
        <f t="shared" si="35"/>
        <v>0</v>
      </c>
      <c r="J1066" t="s">
        <v>1718</v>
      </c>
      <c r="K1066">
        <v>9</v>
      </c>
    </row>
    <row r="1067" spans="1:11" x14ac:dyDescent="0.25">
      <c r="A1067" t="s">
        <v>1702</v>
      </c>
      <c r="B1067">
        <v>214</v>
      </c>
      <c r="C1067" t="s">
        <v>1709</v>
      </c>
      <c r="D1067">
        <v>667</v>
      </c>
      <c r="E1067" t="s">
        <v>1711</v>
      </c>
      <c r="F1067" t="s">
        <v>1705</v>
      </c>
      <c r="G1067" t="s">
        <v>1707</v>
      </c>
      <c r="H1067" t="s">
        <v>1392</v>
      </c>
      <c r="I1067">
        <f t="shared" si="35"/>
        <v>0</v>
      </c>
      <c r="J1067" t="s">
        <v>1718</v>
      </c>
      <c r="K1067">
        <v>3</v>
      </c>
    </row>
    <row r="1068" spans="1:11" x14ac:dyDescent="0.25">
      <c r="A1068" t="s">
        <v>1702</v>
      </c>
      <c r="B1068">
        <v>214</v>
      </c>
      <c r="C1068" t="s">
        <v>1723</v>
      </c>
      <c r="D1068">
        <v>167</v>
      </c>
      <c r="E1068" t="s">
        <v>1710</v>
      </c>
      <c r="F1068" t="s">
        <v>1705</v>
      </c>
      <c r="G1068" t="s">
        <v>1707</v>
      </c>
      <c r="H1068">
        <v>2001379</v>
      </c>
      <c r="I1068">
        <f t="shared" si="35"/>
        <v>8316.74</v>
      </c>
      <c r="J1068" t="s">
        <v>1718</v>
      </c>
      <c r="K1068">
        <v>1</v>
      </c>
    </row>
    <row r="1069" spans="1:11" x14ac:dyDescent="0.25">
      <c r="A1069" t="s">
        <v>1702</v>
      </c>
      <c r="B1069">
        <v>214</v>
      </c>
      <c r="C1069" t="s">
        <v>1724</v>
      </c>
      <c r="D1069">
        <v>50</v>
      </c>
      <c r="E1069" t="s">
        <v>1710</v>
      </c>
      <c r="F1069" t="s">
        <v>1705</v>
      </c>
      <c r="G1069" t="s">
        <v>1707</v>
      </c>
      <c r="H1069">
        <v>2001340</v>
      </c>
      <c r="I1069">
        <f t="shared" si="35"/>
        <v>0</v>
      </c>
      <c r="J1069" t="s">
        <v>1718</v>
      </c>
      <c r="K1069">
        <v>1</v>
      </c>
    </row>
    <row r="1070" spans="1:11" x14ac:dyDescent="0.25">
      <c r="A1070" t="s">
        <v>1702</v>
      </c>
      <c r="B1070">
        <v>215</v>
      </c>
      <c r="C1070" t="s">
        <v>1703</v>
      </c>
      <c r="D1070">
        <v>15</v>
      </c>
      <c r="E1070" t="s">
        <v>1704</v>
      </c>
      <c r="F1070" t="s">
        <v>1705</v>
      </c>
      <c r="G1070" t="s">
        <v>1707</v>
      </c>
      <c r="H1070" t="s">
        <v>1392</v>
      </c>
      <c r="I1070">
        <f t="shared" si="35"/>
        <v>0</v>
      </c>
      <c r="J1070" t="s">
        <v>1729</v>
      </c>
      <c r="K1070">
        <v>3</v>
      </c>
    </row>
    <row r="1071" spans="1:11" x14ac:dyDescent="0.25">
      <c r="A1071" t="s">
        <v>1702</v>
      </c>
      <c r="B1071">
        <v>215</v>
      </c>
      <c r="C1071" t="s">
        <v>1703</v>
      </c>
      <c r="D1071">
        <v>15</v>
      </c>
      <c r="E1071" t="s">
        <v>1704</v>
      </c>
      <c r="F1071" t="s">
        <v>1705</v>
      </c>
      <c r="G1071" t="s">
        <v>1707</v>
      </c>
      <c r="H1071">
        <v>2001383</v>
      </c>
      <c r="I1071">
        <f t="shared" si="35"/>
        <v>0</v>
      </c>
      <c r="J1071" t="s">
        <v>1729</v>
      </c>
      <c r="K1071">
        <v>1</v>
      </c>
    </row>
    <row r="1072" spans="1:11" x14ac:dyDescent="0.25">
      <c r="A1072" t="s">
        <v>1702</v>
      </c>
      <c r="B1072">
        <v>215</v>
      </c>
      <c r="C1072" t="s">
        <v>1703</v>
      </c>
      <c r="D1072">
        <v>25</v>
      </c>
      <c r="E1072" t="s">
        <v>1704</v>
      </c>
      <c r="F1072" t="s">
        <v>1705</v>
      </c>
      <c r="G1072" t="s">
        <v>1707</v>
      </c>
      <c r="H1072" t="s">
        <v>1392</v>
      </c>
      <c r="I1072">
        <f t="shared" si="35"/>
        <v>0</v>
      </c>
      <c r="J1072" t="s">
        <v>1729</v>
      </c>
      <c r="K1072">
        <v>1</v>
      </c>
    </row>
    <row r="1073" spans="1:11" x14ac:dyDescent="0.25">
      <c r="A1073" t="s">
        <v>1702</v>
      </c>
      <c r="B1073">
        <v>215</v>
      </c>
      <c r="C1073" t="s">
        <v>1703</v>
      </c>
      <c r="D1073">
        <v>37</v>
      </c>
      <c r="E1073" t="s">
        <v>1704</v>
      </c>
      <c r="F1073" t="s">
        <v>1705</v>
      </c>
      <c r="G1073" t="s">
        <v>1707</v>
      </c>
      <c r="H1073" t="s">
        <v>1392</v>
      </c>
      <c r="I1073">
        <f t="shared" si="35"/>
        <v>0</v>
      </c>
      <c r="J1073" t="s">
        <v>1729</v>
      </c>
      <c r="K1073">
        <v>1</v>
      </c>
    </row>
    <row r="1074" spans="1:11" x14ac:dyDescent="0.25">
      <c r="A1074" t="s">
        <v>1702</v>
      </c>
      <c r="B1074">
        <v>215</v>
      </c>
      <c r="C1074" t="s">
        <v>1703</v>
      </c>
      <c r="D1074">
        <v>100</v>
      </c>
      <c r="E1074" t="s">
        <v>1704</v>
      </c>
      <c r="F1074" t="s">
        <v>1705</v>
      </c>
      <c r="G1074" t="s">
        <v>1707</v>
      </c>
      <c r="H1074" t="s">
        <v>1392</v>
      </c>
      <c r="I1074">
        <f t="shared" si="35"/>
        <v>0</v>
      </c>
      <c r="J1074" t="s">
        <v>1729</v>
      </c>
      <c r="K1074">
        <v>1</v>
      </c>
    </row>
    <row r="1075" spans="1:11" x14ac:dyDescent="0.25">
      <c r="A1075" t="s">
        <v>1702</v>
      </c>
      <c r="B1075">
        <v>215</v>
      </c>
      <c r="C1075" t="s">
        <v>1709</v>
      </c>
      <c r="D1075">
        <v>10</v>
      </c>
      <c r="E1075" t="s">
        <v>1708</v>
      </c>
      <c r="F1075" t="s">
        <v>1705</v>
      </c>
      <c r="G1075" t="s">
        <v>1707</v>
      </c>
      <c r="H1075" t="s">
        <v>1392</v>
      </c>
      <c r="I1075">
        <f t="shared" si="35"/>
        <v>0</v>
      </c>
      <c r="J1075" t="s">
        <v>1729</v>
      </c>
      <c r="K1075">
        <v>1</v>
      </c>
    </row>
    <row r="1076" spans="1:11" x14ac:dyDescent="0.25">
      <c r="A1076" t="s">
        <v>1702</v>
      </c>
      <c r="B1076">
        <v>215</v>
      </c>
      <c r="C1076" t="s">
        <v>1709</v>
      </c>
      <c r="D1076">
        <v>333</v>
      </c>
      <c r="E1076" t="s">
        <v>1708</v>
      </c>
      <c r="F1076" t="s">
        <v>1705</v>
      </c>
      <c r="G1076" t="s">
        <v>1707</v>
      </c>
      <c r="H1076">
        <v>2001391</v>
      </c>
      <c r="I1076">
        <f t="shared" si="35"/>
        <v>0</v>
      </c>
      <c r="J1076" t="s">
        <v>1729</v>
      </c>
      <c r="K1076">
        <v>1</v>
      </c>
    </row>
    <row r="1077" spans="1:11" x14ac:dyDescent="0.25">
      <c r="A1077" t="s">
        <v>1702</v>
      </c>
      <c r="B1077">
        <v>215</v>
      </c>
      <c r="C1077" t="s">
        <v>1709</v>
      </c>
      <c r="D1077">
        <v>500</v>
      </c>
      <c r="E1077" t="s">
        <v>1711</v>
      </c>
      <c r="F1077" t="s">
        <v>1705</v>
      </c>
      <c r="G1077" t="s">
        <v>1715</v>
      </c>
      <c r="H1077">
        <v>2001392</v>
      </c>
      <c r="I1077">
        <f t="shared" si="35"/>
        <v>0</v>
      </c>
      <c r="J1077" t="s">
        <v>1729</v>
      </c>
      <c r="K1077">
        <v>1</v>
      </c>
    </row>
    <row r="1078" spans="1:11" x14ac:dyDescent="0.25">
      <c r="A1078" t="s">
        <v>1702</v>
      </c>
      <c r="B1078">
        <v>218</v>
      </c>
      <c r="C1078" t="s">
        <v>1703</v>
      </c>
      <c r="D1078">
        <v>37</v>
      </c>
      <c r="E1078" t="s">
        <v>1704</v>
      </c>
      <c r="F1078" t="s">
        <v>1705</v>
      </c>
      <c r="G1078" t="s">
        <v>1707</v>
      </c>
      <c r="H1078" t="s">
        <v>1392</v>
      </c>
      <c r="I1078">
        <f t="shared" si="35"/>
        <v>0</v>
      </c>
      <c r="J1078" t="s">
        <v>1716</v>
      </c>
      <c r="K1078">
        <v>1</v>
      </c>
    </row>
    <row r="1079" spans="1:11" x14ac:dyDescent="0.25">
      <c r="A1079" t="s">
        <v>1702</v>
      </c>
      <c r="B1079">
        <v>218</v>
      </c>
      <c r="C1079" t="s">
        <v>1703</v>
      </c>
      <c r="D1079">
        <v>50</v>
      </c>
      <c r="E1079" t="s">
        <v>1704</v>
      </c>
      <c r="F1079" t="s">
        <v>1705</v>
      </c>
      <c r="G1079" t="s">
        <v>1722</v>
      </c>
      <c r="H1079" t="s">
        <v>1392</v>
      </c>
      <c r="I1079">
        <f t="shared" si="35"/>
        <v>0</v>
      </c>
      <c r="J1079" t="s">
        <v>1716</v>
      </c>
      <c r="K1079">
        <v>1</v>
      </c>
    </row>
    <row r="1080" spans="1:11" x14ac:dyDescent="0.25">
      <c r="A1080" t="s">
        <v>1702</v>
      </c>
      <c r="B1080">
        <v>219</v>
      </c>
      <c r="C1080" t="s">
        <v>1703</v>
      </c>
      <c r="D1080">
        <v>25</v>
      </c>
      <c r="E1080" t="s">
        <v>1704</v>
      </c>
      <c r="F1080" t="s">
        <v>1705</v>
      </c>
      <c r="G1080" t="s">
        <v>1722</v>
      </c>
      <c r="H1080">
        <v>2001394</v>
      </c>
      <c r="I1080">
        <f t="shared" si="35"/>
        <v>0</v>
      </c>
      <c r="J1080" t="s">
        <v>1717</v>
      </c>
      <c r="K1080">
        <v>2</v>
      </c>
    </row>
    <row r="1081" spans="1:11" x14ac:dyDescent="0.25">
      <c r="A1081" t="s">
        <v>1702</v>
      </c>
      <c r="B1081">
        <v>219</v>
      </c>
      <c r="C1081" t="s">
        <v>1703</v>
      </c>
      <c r="D1081">
        <v>37</v>
      </c>
      <c r="E1081" t="s">
        <v>1704</v>
      </c>
      <c r="F1081" t="s">
        <v>1705</v>
      </c>
      <c r="G1081" t="s">
        <v>1722</v>
      </c>
      <c r="H1081" t="s">
        <v>1392</v>
      </c>
      <c r="I1081">
        <f t="shared" si="35"/>
        <v>0</v>
      </c>
      <c r="J1081" t="s">
        <v>1717</v>
      </c>
      <c r="K1081">
        <v>1</v>
      </c>
    </row>
    <row r="1082" spans="1:11" x14ac:dyDescent="0.25">
      <c r="A1082" t="s">
        <v>1702</v>
      </c>
      <c r="B1082">
        <v>219</v>
      </c>
      <c r="C1082" t="s">
        <v>1709</v>
      </c>
      <c r="D1082">
        <v>25</v>
      </c>
      <c r="E1082" t="s">
        <v>1704</v>
      </c>
      <c r="F1082" t="s">
        <v>1705</v>
      </c>
      <c r="G1082" t="s">
        <v>1722</v>
      </c>
      <c r="H1082">
        <v>2001394</v>
      </c>
      <c r="I1082">
        <f t="shared" si="35"/>
        <v>0</v>
      </c>
      <c r="J1082" t="s">
        <v>1717</v>
      </c>
      <c r="K1082">
        <v>3</v>
      </c>
    </row>
    <row r="1083" spans="1:11" x14ac:dyDescent="0.25">
      <c r="A1083" t="s">
        <v>1702</v>
      </c>
      <c r="B1083">
        <v>221</v>
      </c>
      <c r="C1083" t="s">
        <v>1709</v>
      </c>
      <c r="D1083">
        <v>10</v>
      </c>
      <c r="E1083" t="s">
        <v>1710</v>
      </c>
      <c r="F1083" t="s">
        <v>1705</v>
      </c>
      <c r="G1083" t="s">
        <v>1707</v>
      </c>
      <c r="H1083" t="s">
        <v>1392</v>
      </c>
      <c r="I1083">
        <f t="shared" si="35"/>
        <v>0</v>
      </c>
      <c r="J1083" t="s">
        <v>1727</v>
      </c>
      <c r="K1083">
        <v>1</v>
      </c>
    </row>
    <row r="1084" spans="1:11" x14ac:dyDescent="0.25">
      <c r="A1084" t="s">
        <v>1702</v>
      </c>
      <c r="B1084">
        <v>221</v>
      </c>
      <c r="C1084" t="s">
        <v>1709</v>
      </c>
      <c r="D1084">
        <v>37</v>
      </c>
      <c r="E1084" t="s">
        <v>1710</v>
      </c>
      <c r="F1084" t="s">
        <v>1705</v>
      </c>
      <c r="G1084" t="s">
        <v>1722</v>
      </c>
      <c r="H1084" t="s">
        <v>1392</v>
      </c>
      <c r="I1084">
        <f t="shared" si="35"/>
        <v>0</v>
      </c>
      <c r="J1084" t="s">
        <v>1727</v>
      </c>
      <c r="K1084">
        <v>1</v>
      </c>
    </row>
    <row r="1085" spans="1:11" x14ac:dyDescent="0.25">
      <c r="A1085" t="s">
        <v>1702</v>
      </c>
      <c r="B1085">
        <v>222</v>
      </c>
      <c r="C1085" t="s">
        <v>1703</v>
      </c>
      <c r="D1085">
        <v>15</v>
      </c>
      <c r="E1085" t="s">
        <v>1704</v>
      </c>
      <c r="F1085" t="s">
        <v>1705</v>
      </c>
      <c r="G1085" t="s">
        <v>1722</v>
      </c>
      <c r="H1085" t="s">
        <v>1392</v>
      </c>
      <c r="I1085">
        <f t="shared" si="35"/>
        <v>0</v>
      </c>
      <c r="J1085" t="s">
        <v>1718</v>
      </c>
      <c r="K1085">
        <v>1</v>
      </c>
    </row>
    <row r="1086" spans="1:11" x14ac:dyDescent="0.25">
      <c r="A1086" t="s">
        <v>1702</v>
      </c>
      <c r="B1086">
        <v>222</v>
      </c>
      <c r="C1086" t="s">
        <v>1703</v>
      </c>
      <c r="D1086">
        <v>25</v>
      </c>
      <c r="E1086" t="s">
        <v>1719</v>
      </c>
      <c r="F1086" t="s">
        <v>1705</v>
      </c>
      <c r="G1086" t="s">
        <v>1722</v>
      </c>
      <c r="H1086">
        <v>2001405</v>
      </c>
      <c r="I1086">
        <f t="shared" si="35"/>
        <v>0</v>
      </c>
      <c r="J1086" t="s">
        <v>1718</v>
      </c>
      <c r="K1086">
        <v>1</v>
      </c>
    </row>
    <row r="1087" spans="1:11" x14ac:dyDescent="0.25">
      <c r="A1087" t="s">
        <v>1702</v>
      </c>
      <c r="B1087">
        <v>222</v>
      </c>
      <c r="C1087" t="s">
        <v>1703</v>
      </c>
      <c r="D1087">
        <v>25</v>
      </c>
      <c r="E1087" t="s">
        <v>1704</v>
      </c>
      <c r="F1087" t="s">
        <v>1705</v>
      </c>
      <c r="G1087" t="s">
        <v>1707</v>
      </c>
      <c r="H1087" t="s">
        <v>1392</v>
      </c>
      <c r="I1087">
        <f t="shared" si="35"/>
        <v>0</v>
      </c>
      <c r="J1087" t="s">
        <v>1718</v>
      </c>
      <c r="K1087">
        <v>1</v>
      </c>
    </row>
    <row r="1088" spans="1:11" x14ac:dyDescent="0.25">
      <c r="A1088" t="s">
        <v>1702</v>
      </c>
      <c r="B1088">
        <v>222</v>
      </c>
      <c r="C1088" t="s">
        <v>1703</v>
      </c>
      <c r="D1088">
        <v>25</v>
      </c>
      <c r="E1088" t="s">
        <v>1704</v>
      </c>
      <c r="F1088" t="s">
        <v>1705</v>
      </c>
      <c r="G1088" t="s">
        <v>1707</v>
      </c>
      <c r="H1088">
        <v>2001405</v>
      </c>
      <c r="I1088">
        <f t="shared" si="35"/>
        <v>0</v>
      </c>
      <c r="J1088" t="s">
        <v>1718</v>
      </c>
      <c r="K1088">
        <v>32</v>
      </c>
    </row>
    <row r="1089" spans="1:11" x14ac:dyDescent="0.25">
      <c r="A1089" t="s">
        <v>1702</v>
      </c>
      <c r="B1089">
        <v>222</v>
      </c>
      <c r="C1089" t="s">
        <v>1703</v>
      </c>
      <c r="D1089">
        <v>25</v>
      </c>
      <c r="E1089" t="s">
        <v>1704</v>
      </c>
      <c r="F1089" t="s">
        <v>1705</v>
      </c>
      <c r="G1089" t="s">
        <v>1722</v>
      </c>
      <c r="H1089" t="s">
        <v>1392</v>
      </c>
      <c r="I1089">
        <f t="shared" si="35"/>
        <v>0</v>
      </c>
      <c r="J1089" t="s">
        <v>1718</v>
      </c>
      <c r="K1089">
        <v>1</v>
      </c>
    </row>
    <row r="1090" spans="1:11" x14ac:dyDescent="0.25">
      <c r="A1090" t="s">
        <v>1702</v>
      </c>
      <c r="B1090">
        <v>222</v>
      </c>
      <c r="C1090" t="s">
        <v>1703</v>
      </c>
      <c r="D1090">
        <v>25</v>
      </c>
      <c r="E1090" t="s">
        <v>1704</v>
      </c>
      <c r="F1090" t="s">
        <v>1705</v>
      </c>
      <c r="G1090" t="s">
        <v>1722</v>
      </c>
      <c r="H1090">
        <v>2001405</v>
      </c>
      <c r="I1090">
        <f t="shared" si="35"/>
        <v>0</v>
      </c>
      <c r="J1090" t="s">
        <v>1718</v>
      </c>
      <c r="K1090">
        <v>172</v>
      </c>
    </row>
    <row r="1091" spans="1:11" x14ac:dyDescent="0.25">
      <c r="A1091" t="s">
        <v>1702</v>
      </c>
      <c r="B1091">
        <v>222</v>
      </c>
      <c r="C1091" t="s">
        <v>1703</v>
      </c>
      <c r="D1091">
        <v>25</v>
      </c>
      <c r="E1091" t="s">
        <v>1708</v>
      </c>
      <c r="F1091" t="s">
        <v>1705</v>
      </c>
      <c r="G1091" t="s">
        <v>1722</v>
      </c>
      <c r="H1091">
        <v>2001405</v>
      </c>
      <c r="I1091">
        <f t="shared" ref="I1091:I1154" si="36">+_xlfn.XLOOKUP(H1091,AG:AG,AH:AH,0)</f>
        <v>0</v>
      </c>
      <c r="J1091" t="s">
        <v>1718</v>
      </c>
      <c r="K1091">
        <v>12</v>
      </c>
    </row>
    <row r="1092" spans="1:11" x14ac:dyDescent="0.25">
      <c r="A1092" t="s">
        <v>1702</v>
      </c>
      <c r="B1092">
        <v>222</v>
      </c>
      <c r="C1092" t="s">
        <v>1703</v>
      </c>
      <c r="D1092">
        <v>37</v>
      </c>
      <c r="E1092" t="s">
        <v>1704</v>
      </c>
      <c r="F1092" t="s">
        <v>1705</v>
      </c>
      <c r="G1092" t="s">
        <v>1707</v>
      </c>
      <c r="H1092" t="s">
        <v>1392</v>
      </c>
      <c r="I1092">
        <f t="shared" si="36"/>
        <v>0</v>
      </c>
      <c r="J1092" t="s">
        <v>1718</v>
      </c>
      <c r="K1092">
        <v>4</v>
      </c>
    </row>
    <row r="1093" spans="1:11" x14ac:dyDescent="0.25">
      <c r="A1093" t="s">
        <v>1702</v>
      </c>
      <c r="B1093">
        <v>222</v>
      </c>
      <c r="C1093" t="s">
        <v>1703</v>
      </c>
      <c r="D1093">
        <v>37</v>
      </c>
      <c r="E1093" t="s">
        <v>1704</v>
      </c>
      <c r="F1093" t="s">
        <v>1705</v>
      </c>
      <c r="G1093" t="s">
        <v>1722</v>
      </c>
      <c r="H1093" t="s">
        <v>1392</v>
      </c>
      <c r="I1093">
        <f t="shared" si="36"/>
        <v>0</v>
      </c>
      <c r="J1093" t="s">
        <v>1718</v>
      </c>
      <c r="K1093">
        <v>5</v>
      </c>
    </row>
    <row r="1094" spans="1:11" x14ac:dyDescent="0.25">
      <c r="A1094" t="s">
        <v>1702</v>
      </c>
      <c r="B1094">
        <v>222</v>
      </c>
      <c r="C1094" t="s">
        <v>1703</v>
      </c>
      <c r="D1094">
        <v>37.5</v>
      </c>
      <c r="E1094" t="s">
        <v>1704</v>
      </c>
      <c r="F1094" t="s">
        <v>1705</v>
      </c>
      <c r="G1094" t="s">
        <v>1707</v>
      </c>
      <c r="H1094">
        <v>2001368</v>
      </c>
      <c r="I1094">
        <f t="shared" si="36"/>
        <v>3501.14</v>
      </c>
      <c r="J1094" t="s">
        <v>1718</v>
      </c>
      <c r="K1094">
        <v>1</v>
      </c>
    </row>
    <row r="1095" spans="1:11" x14ac:dyDescent="0.25">
      <c r="A1095" t="s">
        <v>1702</v>
      </c>
      <c r="B1095">
        <v>222</v>
      </c>
      <c r="C1095" t="s">
        <v>1703</v>
      </c>
      <c r="D1095">
        <v>37.5</v>
      </c>
      <c r="E1095" t="s">
        <v>1704</v>
      </c>
      <c r="F1095" t="s">
        <v>1705</v>
      </c>
      <c r="G1095" t="s">
        <v>1722</v>
      </c>
      <c r="H1095">
        <v>2001406</v>
      </c>
      <c r="I1095">
        <f t="shared" si="36"/>
        <v>0</v>
      </c>
      <c r="J1095" t="s">
        <v>1718</v>
      </c>
      <c r="K1095">
        <v>35</v>
      </c>
    </row>
    <row r="1096" spans="1:11" x14ac:dyDescent="0.25">
      <c r="A1096" t="s">
        <v>1702</v>
      </c>
      <c r="B1096">
        <v>222</v>
      </c>
      <c r="C1096" t="s">
        <v>1703</v>
      </c>
      <c r="D1096">
        <v>37.5</v>
      </c>
      <c r="E1096" t="s">
        <v>1708</v>
      </c>
      <c r="F1096" t="s">
        <v>1705</v>
      </c>
      <c r="G1096" t="s">
        <v>1722</v>
      </c>
      <c r="H1096">
        <v>2001406</v>
      </c>
      <c r="I1096">
        <f t="shared" si="36"/>
        <v>0</v>
      </c>
      <c r="J1096" t="s">
        <v>1718</v>
      </c>
      <c r="K1096">
        <v>4</v>
      </c>
    </row>
    <row r="1097" spans="1:11" x14ac:dyDescent="0.25">
      <c r="A1097" t="s">
        <v>1702</v>
      </c>
      <c r="B1097">
        <v>222</v>
      </c>
      <c r="C1097" t="s">
        <v>1703</v>
      </c>
      <c r="D1097">
        <v>50</v>
      </c>
      <c r="E1097" t="s">
        <v>1704</v>
      </c>
      <c r="F1097" t="s">
        <v>1705</v>
      </c>
      <c r="G1097" t="s">
        <v>1715</v>
      </c>
      <c r="H1097">
        <v>2001405</v>
      </c>
      <c r="I1097">
        <f t="shared" si="36"/>
        <v>0</v>
      </c>
      <c r="J1097" t="s">
        <v>1718</v>
      </c>
      <c r="K1097">
        <v>1</v>
      </c>
    </row>
    <row r="1098" spans="1:11" x14ac:dyDescent="0.25">
      <c r="A1098" t="s">
        <v>1702</v>
      </c>
      <c r="B1098">
        <v>222</v>
      </c>
      <c r="C1098" t="s">
        <v>1703</v>
      </c>
      <c r="D1098">
        <v>50</v>
      </c>
      <c r="E1098" t="s">
        <v>1704</v>
      </c>
      <c r="F1098" t="s">
        <v>1705</v>
      </c>
      <c r="G1098" t="s">
        <v>1707</v>
      </c>
      <c r="H1098">
        <v>2001364</v>
      </c>
      <c r="I1098">
        <f t="shared" si="36"/>
        <v>0</v>
      </c>
      <c r="J1098" t="s">
        <v>1718</v>
      </c>
      <c r="K1098">
        <v>1</v>
      </c>
    </row>
    <row r="1099" spans="1:11" x14ac:dyDescent="0.25">
      <c r="A1099" t="s">
        <v>1702</v>
      </c>
      <c r="B1099">
        <v>222</v>
      </c>
      <c r="C1099" t="s">
        <v>1703</v>
      </c>
      <c r="D1099">
        <v>50</v>
      </c>
      <c r="E1099" t="s">
        <v>1704</v>
      </c>
      <c r="F1099" t="s">
        <v>1705</v>
      </c>
      <c r="G1099" t="s">
        <v>1707</v>
      </c>
      <c r="H1099">
        <v>2001405</v>
      </c>
      <c r="I1099">
        <f t="shared" si="36"/>
        <v>0</v>
      </c>
      <c r="J1099" t="s">
        <v>1718</v>
      </c>
      <c r="K1099">
        <v>7</v>
      </c>
    </row>
    <row r="1100" spans="1:11" x14ac:dyDescent="0.25">
      <c r="A1100" t="s">
        <v>1702</v>
      </c>
      <c r="B1100">
        <v>222</v>
      </c>
      <c r="C1100" t="s">
        <v>1703</v>
      </c>
      <c r="D1100">
        <v>50</v>
      </c>
      <c r="E1100" t="s">
        <v>1704</v>
      </c>
      <c r="F1100" t="s">
        <v>1705</v>
      </c>
      <c r="G1100" t="s">
        <v>1722</v>
      </c>
      <c r="H1100">
        <v>2001405</v>
      </c>
      <c r="I1100">
        <f t="shared" si="36"/>
        <v>0</v>
      </c>
      <c r="J1100" t="s">
        <v>1718</v>
      </c>
      <c r="K1100">
        <v>2</v>
      </c>
    </row>
    <row r="1101" spans="1:11" x14ac:dyDescent="0.25">
      <c r="A1101" t="s">
        <v>1702</v>
      </c>
      <c r="B1101">
        <v>222</v>
      </c>
      <c r="C1101" t="s">
        <v>1703</v>
      </c>
      <c r="D1101">
        <v>50</v>
      </c>
      <c r="E1101" t="s">
        <v>1704</v>
      </c>
      <c r="F1101" t="s">
        <v>1705</v>
      </c>
      <c r="G1101" t="s">
        <v>1722</v>
      </c>
      <c r="H1101">
        <v>2001407</v>
      </c>
      <c r="I1101">
        <f t="shared" si="36"/>
        <v>3686.62</v>
      </c>
      <c r="J1101" t="s">
        <v>1718</v>
      </c>
      <c r="K1101">
        <v>23</v>
      </c>
    </row>
    <row r="1102" spans="1:11" x14ac:dyDescent="0.25">
      <c r="A1102" t="s">
        <v>1702</v>
      </c>
      <c r="B1102">
        <v>222</v>
      </c>
      <c r="C1102" t="s">
        <v>1703</v>
      </c>
      <c r="D1102">
        <v>50</v>
      </c>
      <c r="E1102" t="s">
        <v>1704</v>
      </c>
      <c r="F1102" t="s">
        <v>1705</v>
      </c>
      <c r="G1102" t="s">
        <v>1721</v>
      </c>
      <c r="H1102">
        <v>2001405</v>
      </c>
      <c r="I1102">
        <f t="shared" si="36"/>
        <v>0</v>
      </c>
      <c r="J1102" t="s">
        <v>1718</v>
      </c>
      <c r="K1102">
        <v>1</v>
      </c>
    </row>
    <row r="1103" spans="1:11" x14ac:dyDescent="0.25">
      <c r="A1103" t="s">
        <v>1702</v>
      </c>
      <c r="B1103">
        <v>222</v>
      </c>
      <c r="C1103" t="s">
        <v>1703</v>
      </c>
      <c r="D1103">
        <v>50</v>
      </c>
      <c r="E1103" t="s">
        <v>1708</v>
      </c>
      <c r="F1103" t="s">
        <v>1705</v>
      </c>
      <c r="G1103" t="s">
        <v>1722</v>
      </c>
      <c r="H1103">
        <v>2001407</v>
      </c>
      <c r="I1103">
        <f t="shared" si="36"/>
        <v>3686.62</v>
      </c>
      <c r="J1103" t="s">
        <v>1718</v>
      </c>
      <c r="K1103">
        <v>4</v>
      </c>
    </row>
    <row r="1104" spans="1:11" x14ac:dyDescent="0.25">
      <c r="A1104" t="s">
        <v>1702</v>
      </c>
      <c r="B1104">
        <v>222</v>
      </c>
      <c r="C1104" t="s">
        <v>1703</v>
      </c>
      <c r="D1104">
        <v>75</v>
      </c>
      <c r="E1104" t="s">
        <v>1704</v>
      </c>
      <c r="F1104" t="s">
        <v>1705</v>
      </c>
      <c r="G1104" t="s">
        <v>1707</v>
      </c>
      <c r="H1104" t="s">
        <v>1392</v>
      </c>
      <c r="I1104">
        <f t="shared" si="36"/>
        <v>0</v>
      </c>
      <c r="J1104" t="s">
        <v>1718</v>
      </c>
      <c r="K1104">
        <v>1</v>
      </c>
    </row>
    <row r="1105" spans="1:11" x14ac:dyDescent="0.25">
      <c r="A1105" t="s">
        <v>1702</v>
      </c>
      <c r="B1105">
        <v>222</v>
      </c>
      <c r="C1105" t="s">
        <v>1703</v>
      </c>
      <c r="D1105">
        <v>75</v>
      </c>
      <c r="E1105" t="s">
        <v>1704</v>
      </c>
      <c r="F1105" t="s">
        <v>1705</v>
      </c>
      <c r="G1105" t="s">
        <v>1722</v>
      </c>
      <c r="H1105" t="s">
        <v>1392</v>
      </c>
      <c r="I1105">
        <f t="shared" si="36"/>
        <v>0</v>
      </c>
      <c r="J1105" t="s">
        <v>1718</v>
      </c>
      <c r="K1105">
        <v>5</v>
      </c>
    </row>
    <row r="1106" spans="1:11" x14ac:dyDescent="0.25">
      <c r="A1106" t="s">
        <v>1702</v>
      </c>
      <c r="B1106">
        <v>222</v>
      </c>
      <c r="C1106" t="s">
        <v>1703</v>
      </c>
      <c r="D1106">
        <v>75</v>
      </c>
      <c r="E1106" t="s">
        <v>1704</v>
      </c>
      <c r="F1106" t="s">
        <v>1705</v>
      </c>
      <c r="G1106" t="s">
        <v>1722</v>
      </c>
      <c r="H1106">
        <v>2001408</v>
      </c>
      <c r="I1106">
        <f t="shared" si="36"/>
        <v>0</v>
      </c>
      <c r="J1106" t="s">
        <v>1718</v>
      </c>
      <c r="K1106">
        <v>12</v>
      </c>
    </row>
    <row r="1107" spans="1:11" x14ac:dyDescent="0.25">
      <c r="A1107" t="s">
        <v>1702</v>
      </c>
      <c r="B1107">
        <v>222</v>
      </c>
      <c r="C1107" t="s">
        <v>1703</v>
      </c>
      <c r="D1107">
        <v>75</v>
      </c>
      <c r="E1107" t="s">
        <v>1708</v>
      </c>
      <c r="F1107" t="s">
        <v>1705</v>
      </c>
      <c r="G1107" t="s">
        <v>1722</v>
      </c>
      <c r="H1107">
        <v>2001408</v>
      </c>
      <c r="I1107">
        <f t="shared" si="36"/>
        <v>0</v>
      </c>
      <c r="J1107" t="s">
        <v>1718</v>
      </c>
      <c r="K1107">
        <v>1</v>
      </c>
    </row>
    <row r="1108" spans="1:11" x14ac:dyDescent="0.25">
      <c r="A1108" t="s">
        <v>1702</v>
      </c>
      <c r="B1108">
        <v>222</v>
      </c>
      <c r="C1108" t="s">
        <v>1703</v>
      </c>
      <c r="D1108">
        <v>100</v>
      </c>
      <c r="E1108" t="s">
        <v>1704</v>
      </c>
      <c r="F1108" t="s">
        <v>1705</v>
      </c>
      <c r="G1108" t="s">
        <v>1707</v>
      </c>
      <c r="H1108" t="s">
        <v>1392</v>
      </c>
      <c r="I1108">
        <f t="shared" si="36"/>
        <v>0</v>
      </c>
      <c r="J1108" t="s">
        <v>1718</v>
      </c>
      <c r="K1108">
        <v>1</v>
      </c>
    </row>
    <row r="1109" spans="1:11" x14ac:dyDescent="0.25">
      <c r="A1109" t="s">
        <v>1702</v>
      </c>
      <c r="B1109">
        <v>222</v>
      </c>
      <c r="C1109" t="s">
        <v>1703</v>
      </c>
      <c r="D1109">
        <v>100</v>
      </c>
      <c r="E1109" t="s">
        <v>1704</v>
      </c>
      <c r="F1109" t="s">
        <v>1705</v>
      </c>
      <c r="G1109" t="s">
        <v>1722</v>
      </c>
      <c r="H1109" t="s">
        <v>1392</v>
      </c>
      <c r="I1109">
        <f t="shared" si="36"/>
        <v>0</v>
      </c>
      <c r="J1109" t="s">
        <v>1718</v>
      </c>
      <c r="K1109">
        <v>5</v>
      </c>
    </row>
    <row r="1110" spans="1:11" x14ac:dyDescent="0.25">
      <c r="A1110" t="s">
        <v>1702</v>
      </c>
      <c r="B1110">
        <v>222</v>
      </c>
      <c r="C1110" t="s">
        <v>1703</v>
      </c>
      <c r="D1110">
        <v>100</v>
      </c>
      <c r="E1110" t="s">
        <v>1704</v>
      </c>
      <c r="F1110" t="s">
        <v>1705</v>
      </c>
      <c r="G1110" t="s">
        <v>1722</v>
      </c>
      <c r="H1110">
        <v>2001409</v>
      </c>
      <c r="I1110">
        <f t="shared" si="36"/>
        <v>0</v>
      </c>
      <c r="J1110" t="s">
        <v>1718</v>
      </c>
      <c r="K1110">
        <v>5</v>
      </c>
    </row>
    <row r="1111" spans="1:11" x14ac:dyDescent="0.25">
      <c r="A1111" t="s">
        <v>1702</v>
      </c>
      <c r="B1111">
        <v>222</v>
      </c>
      <c r="C1111" t="s">
        <v>1703</v>
      </c>
      <c r="D1111">
        <v>167</v>
      </c>
      <c r="E1111" t="s">
        <v>1704</v>
      </c>
      <c r="F1111" t="s">
        <v>1705</v>
      </c>
      <c r="G1111" t="s">
        <v>1707</v>
      </c>
      <c r="H1111" t="s">
        <v>1392</v>
      </c>
      <c r="I1111">
        <f t="shared" si="36"/>
        <v>0</v>
      </c>
      <c r="J1111" t="s">
        <v>1718</v>
      </c>
      <c r="K1111">
        <v>3</v>
      </c>
    </row>
    <row r="1112" spans="1:11" x14ac:dyDescent="0.25">
      <c r="A1112" t="s">
        <v>1702</v>
      </c>
      <c r="B1112">
        <v>222</v>
      </c>
      <c r="C1112" t="s">
        <v>1703</v>
      </c>
      <c r="D1112">
        <v>167</v>
      </c>
      <c r="E1112" t="s">
        <v>1704</v>
      </c>
      <c r="F1112" t="s">
        <v>1705</v>
      </c>
      <c r="G1112" t="s">
        <v>1722</v>
      </c>
      <c r="H1112" t="s">
        <v>1392</v>
      </c>
      <c r="I1112">
        <f t="shared" si="36"/>
        <v>0</v>
      </c>
      <c r="J1112" t="s">
        <v>1718</v>
      </c>
      <c r="K1112">
        <v>1</v>
      </c>
    </row>
    <row r="1113" spans="1:11" x14ac:dyDescent="0.25">
      <c r="A1113" t="s">
        <v>1702</v>
      </c>
      <c r="B1113">
        <v>222</v>
      </c>
      <c r="C1113" t="s">
        <v>1703</v>
      </c>
      <c r="D1113">
        <v>167</v>
      </c>
      <c r="E1113" t="s">
        <v>1704</v>
      </c>
      <c r="F1113" t="s">
        <v>1705</v>
      </c>
      <c r="G1113" t="s">
        <v>1722</v>
      </c>
      <c r="H1113">
        <v>2001410</v>
      </c>
      <c r="I1113">
        <f t="shared" si="36"/>
        <v>0</v>
      </c>
      <c r="J1113" t="s">
        <v>1718</v>
      </c>
      <c r="K1113">
        <v>7</v>
      </c>
    </row>
    <row r="1114" spans="1:11" x14ac:dyDescent="0.25">
      <c r="A1114" t="s">
        <v>1702</v>
      </c>
      <c r="B1114">
        <v>222</v>
      </c>
      <c r="C1114" t="s">
        <v>1709</v>
      </c>
      <c r="D1114">
        <v>25</v>
      </c>
      <c r="E1114" t="s">
        <v>1720</v>
      </c>
      <c r="F1114" t="s">
        <v>1705</v>
      </c>
      <c r="G1114" t="s">
        <v>1722</v>
      </c>
      <c r="H1114">
        <v>2001405</v>
      </c>
      <c r="I1114">
        <f t="shared" si="36"/>
        <v>0</v>
      </c>
      <c r="J1114" t="s">
        <v>1718</v>
      </c>
      <c r="K1114">
        <v>3</v>
      </c>
    </row>
    <row r="1115" spans="1:11" x14ac:dyDescent="0.25">
      <c r="A1115" t="s">
        <v>1702</v>
      </c>
      <c r="B1115">
        <v>222</v>
      </c>
      <c r="C1115" t="s">
        <v>1709</v>
      </c>
      <c r="D1115">
        <v>25</v>
      </c>
      <c r="E1115" t="s">
        <v>1710</v>
      </c>
      <c r="F1115" t="s">
        <v>1705</v>
      </c>
      <c r="G1115" t="s">
        <v>1707</v>
      </c>
      <c r="H1115" t="s">
        <v>1392</v>
      </c>
      <c r="I1115">
        <f t="shared" si="36"/>
        <v>0</v>
      </c>
      <c r="J1115" t="s">
        <v>1718</v>
      </c>
      <c r="K1115">
        <v>4</v>
      </c>
    </row>
    <row r="1116" spans="1:11" x14ac:dyDescent="0.25">
      <c r="A1116" t="s">
        <v>1702</v>
      </c>
      <c r="B1116">
        <v>222</v>
      </c>
      <c r="C1116" t="s">
        <v>1709</v>
      </c>
      <c r="D1116">
        <v>25</v>
      </c>
      <c r="E1116" t="s">
        <v>1710</v>
      </c>
      <c r="F1116" t="s">
        <v>1705</v>
      </c>
      <c r="G1116" t="s">
        <v>1722</v>
      </c>
      <c r="H1116" t="s">
        <v>1392</v>
      </c>
      <c r="I1116">
        <f t="shared" si="36"/>
        <v>0</v>
      </c>
      <c r="J1116" t="s">
        <v>1718</v>
      </c>
      <c r="K1116">
        <v>6</v>
      </c>
    </row>
    <row r="1117" spans="1:11" x14ac:dyDescent="0.25">
      <c r="A1117" t="s">
        <v>1702</v>
      </c>
      <c r="B1117">
        <v>222</v>
      </c>
      <c r="C1117" t="s">
        <v>1709</v>
      </c>
      <c r="D1117">
        <v>25</v>
      </c>
      <c r="E1117" t="s">
        <v>1710</v>
      </c>
      <c r="F1117" t="s">
        <v>1705</v>
      </c>
      <c r="G1117" t="s">
        <v>1722</v>
      </c>
      <c r="H1117">
        <v>2001405</v>
      </c>
      <c r="I1117">
        <f t="shared" si="36"/>
        <v>0</v>
      </c>
      <c r="J1117" t="s">
        <v>1718</v>
      </c>
      <c r="K1117">
        <v>8</v>
      </c>
    </row>
    <row r="1118" spans="1:11" x14ac:dyDescent="0.25">
      <c r="A1118" t="s">
        <v>1702</v>
      </c>
      <c r="B1118">
        <v>222</v>
      </c>
      <c r="C1118" t="s">
        <v>1709</v>
      </c>
      <c r="D1118">
        <v>25</v>
      </c>
      <c r="E1118" t="s">
        <v>1704</v>
      </c>
      <c r="F1118" t="s">
        <v>1705</v>
      </c>
      <c r="G1118" t="s">
        <v>1722</v>
      </c>
      <c r="H1118">
        <v>2001405</v>
      </c>
      <c r="I1118">
        <f t="shared" si="36"/>
        <v>0</v>
      </c>
      <c r="J1118" t="s">
        <v>1718</v>
      </c>
      <c r="K1118">
        <v>6</v>
      </c>
    </row>
    <row r="1119" spans="1:11" x14ac:dyDescent="0.25">
      <c r="A1119" t="s">
        <v>1702</v>
      </c>
      <c r="B1119">
        <v>222</v>
      </c>
      <c r="C1119" t="s">
        <v>1709</v>
      </c>
      <c r="D1119">
        <v>25</v>
      </c>
      <c r="E1119" t="s">
        <v>1708</v>
      </c>
      <c r="F1119" t="s">
        <v>1705</v>
      </c>
      <c r="G1119" t="s">
        <v>1722</v>
      </c>
      <c r="H1119" t="s">
        <v>1392</v>
      </c>
      <c r="I1119">
        <f t="shared" si="36"/>
        <v>0</v>
      </c>
      <c r="J1119" t="s">
        <v>1718</v>
      </c>
      <c r="K1119">
        <v>3</v>
      </c>
    </row>
    <row r="1120" spans="1:11" x14ac:dyDescent="0.25">
      <c r="A1120" t="s">
        <v>1702</v>
      </c>
      <c r="B1120">
        <v>222</v>
      </c>
      <c r="C1120" t="s">
        <v>1709</v>
      </c>
      <c r="D1120">
        <v>25</v>
      </c>
      <c r="E1120" t="s">
        <v>1708</v>
      </c>
      <c r="F1120" t="s">
        <v>1705</v>
      </c>
      <c r="G1120" t="s">
        <v>1722</v>
      </c>
      <c r="H1120">
        <v>2001405</v>
      </c>
      <c r="I1120">
        <f t="shared" si="36"/>
        <v>0</v>
      </c>
      <c r="J1120" t="s">
        <v>1718</v>
      </c>
      <c r="K1120">
        <v>50</v>
      </c>
    </row>
    <row r="1121" spans="1:11" x14ac:dyDescent="0.25">
      <c r="A1121" t="s">
        <v>1702</v>
      </c>
      <c r="B1121">
        <v>222</v>
      </c>
      <c r="C1121" t="s">
        <v>1709</v>
      </c>
      <c r="D1121">
        <v>25</v>
      </c>
      <c r="E1121" t="s">
        <v>1708</v>
      </c>
      <c r="F1121" t="s">
        <v>1705</v>
      </c>
      <c r="G1121" t="s">
        <v>1722</v>
      </c>
      <c r="H1121">
        <v>2001406</v>
      </c>
      <c r="I1121">
        <f t="shared" si="36"/>
        <v>0</v>
      </c>
      <c r="J1121" t="s">
        <v>1718</v>
      </c>
      <c r="K1121">
        <v>2</v>
      </c>
    </row>
    <row r="1122" spans="1:11" x14ac:dyDescent="0.25">
      <c r="A1122" t="s">
        <v>1702</v>
      </c>
      <c r="B1122">
        <v>222</v>
      </c>
      <c r="C1122" t="s">
        <v>1709</v>
      </c>
      <c r="D1122">
        <v>25</v>
      </c>
      <c r="E1122" t="s">
        <v>1711</v>
      </c>
      <c r="F1122" t="s">
        <v>1705</v>
      </c>
      <c r="G1122" t="s">
        <v>1707</v>
      </c>
      <c r="H1122" t="s">
        <v>1392</v>
      </c>
      <c r="I1122">
        <f t="shared" si="36"/>
        <v>0</v>
      </c>
      <c r="J1122" t="s">
        <v>1718</v>
      </c>
      <c r="K1122">
        <v>3</v>
      </c>
    </row>
    <row r="1123" spans="1:11" x14ac:dyDescent="0.25">
      <c r="A1123" t="s">
        <v>1702</v>
      </c>
      <c r="B1123">
        <v>222</v>
      </c>
      <c r="C1123" t="s">
        <v>1709</v>
      </c>
      <c r="D1123">
        <v>25</v>
      </c>
      <c r="E1123" t="s">
        <v>1711</v>
      </c>
      <c r="F1123" t="s">
        <v>1705</v>
      </c>
      <c r="G1123" t="s">
        <v>1722</v>
      </c>
      <c r="H1123" t="s">
        <v>1392</v>
      </c>
      <c r="I1123">
        <f t="shared" si="36"/>
        <v>0</v>
      </c>
      <c r="J1123" t="s">
        <v>1718</v>
      </c>
      <c r="K1123">
        <v>50</v>
      </c>
    </row>
    <row r="1124" spans="1:11" x14ac:dyDescent="0.25">
      <c r="A1124" t="s">
        <v>1702</v>
      </c>
      <c r="B1124">
        <v>222</v>
      </c>
      <c r="C1124" t="s">
        <v>1709</v>
      </c>
      <c r="D1124">
        <v>25</v>
      </c>
      <c r="E1124" t="s">
        <v>1711</v>
      </c>
      <c r="F1124" t="s">
        <v>1705</v>
      </c>
      <c r="G1124" t="s">
        <v>1722</v>
      </c>
      <c r="H1124">
        <v>2001367</v>
      </c>
      <c r="I1124">
        <f t="shared" si="36"/>
        <v>3129.01</v>
      </c>
      <c r="J1124" t="s">
        <v>1718</v>
      </c>
      <c r="K1124">
        <v>1</v>
      </c>
    </row>
    <row r="1125" spans="1:11" x14ac:dyDescent="0.25">
      <c r="A1125" t="s">
        <v>1702</v>
      </c>
      <c r="B1125">
        <v>222</v>
      </c>
      <c r="C1125" t="s">
        <v>1709</v>
      </c>
      <c r="D1125">
        <v>25</v>
      </c>
      <c r="E1125" t="s">
        <v>1711</v>
      </c>
      <c r="F1125" t="s">
        <v>1705</v>
      </c>
      <c r="G1125" t="s">
        <v>1722</v>
      </c>
      <c r="H1125">
        <v>2001405</v>
      </c>
      <c r="I1125">
        <f t="shared" si="36"/>
        <v>0</v>
      </c>
      <c r="J1125" t="s">
        <v>1718</v>
      </c>
      <c r="K1125">
        <v>71</v>
      </c>
    </row>
    <row r="1126" spans="1:11" x14ac:dyDescent="0.25">
      <c r="A1126" t="s">
        <v>1702</v>
      </c>
      <c r="B1126">
        <v>222</v>
      </c>
      <c r="C1126" t="s">
        <v>1709</v>
      </c>
      <c r="D1126">
        <v>25</v>
      </c>
      <c r="E1126" t="s">
        <v>1711</v>
      </c>
      <c r="F1126" t="s">
        <v>1705</v>
      </c>
      <c r="G1126" t="s">
        <v>1721</v>
      </c>
      <c r="H1126" t="s">
        <v>1392</v>
      </c>
      <c r="I1126">
        <f t="shared" si="36"/>
        <v>0</v>
      </c>
      <c r="J1126" t="s">
        <v>1718</v>
      </c>
      <c r="K1126">
        <v>6</v>
      </c>
    </row>
    <row r="1127" spans="1:11" x14ac:dyDescent="0.25">
      <c r="A1127" t="s">
        <v>1702</v>
      </c>
      <c r="B1127">
        <v>222</v>
      </c>
      <c r="C1127" t="s">
        <v>1709</v>
      </c>
      <c r="D1127">
        <v>25</v>
      </c>
      <c r="E1127" t="s">
        <v>1711</v>
      </c>
      <c r="F1127" t="s">
        <v>1705</v>
      </c>
      <c r="G1127" t="s">
        <v>1721</v>
      </c>
      <c r="H1127">
        <v>2001405</v>
      </c>
      <c r="I1127">
        <f t="shared" si="36"/>
        <v>0</v>
      </c>
      <c r="J1127" t="s">
        <v>1718</v>
      </c>
      <c r="K1127">
        <v>3</v>
      </c>
    </row>
    <row r="1128" spans="1:11" x14ac:dyDescent="0.25">
      <c r="A1128" t="s">
        <v>1702</v>
      </c>
      <c r="B1128">
        <v>222</v>
      </c>
      <c r="C1128" t="s">
        <v>1709</v>
      </c>
      <c r="D1128">
        <v>37</v>
      </c>
      <c r="E1128" t="s">
        <v>1710</v>
      </c>
      <c r="F1128" t="s">
        <v>1705</v>
      </c>
      <c r="G1128" t="s">
        <v>1707</v>
      </c>
      <c r="H1128" t="s">
        <v>1392</v>
      </c>
      <c r="I1128">
        <f t="shared" si="36"/>
        <v>0</v>
      </c>
      <c r="J1128" t="s">
        <v>1718</v>
      </c>
      <c r="K1128">
        <v>2</v>
      </c>
    </row>
    <row r="1129" spans="1:11" x14ac:dyDescent="0.25">
      <c r="A1129" t="s">
        <v>1702</v>
      </c>
      <c r="B1129">
        <v>222</v>
      </c>
      <c r="C1129" t="s">
        <v>1709</v>
      </c>
      <c r="D1129">
        <v>37</v>
      </c>
      <c r="E1129" t="s">
        <v>1710</v>
      </c>
      <c r="F1129" t="s">
        <v>1705</v>
      </c>
      <c r="G1129" t="s">
        <v>1722</v>
      </c>
      <c r="H1129" t="s">
        <v>1392</v>
      </c>
      <c r="I1129">
        <f t="shared" si="36"/>
        <v>0</v>
      </c>
      <c r="J1129" t="s">
        <v>1718</v>
      </c>
      <c r="K1129">
        <v>5</v>
      </c>
    </row>
    <row r="1130" spans="1:11" x14ac:dyDescent="0.25">
      <c r="A1130" t="s">
        <v>1702</v>
      </c>
      <c r="B1130">
        <v>222</v>
      </c>
      <c r="C1130" t="s">
        <v>1709</v>
      </c>
      <c r="D1130">
        <v>37</v>
      </c>
      <c r="E1130" t="s">
        <v>1708</v>
      </c>
      <c r="F1130" t="s">
        <v>1705</v>
      </c>
      <c r="G1130" t="s">
        <v>1707</v>
      </c>
      <c r="H1130" t="s">
        <v>1392</v>
      </c>
      <c r="I1130">
        <f t="shared" si="36"/>
        <v>0</v>
      </c>
      <c r="J1130" t="s">
        <v>1718</v>
      </c>
      <c r="K1130">
        <v>1</v>
      </c>
    </row>
    <row r="1131" spans="1:11" x14ac:dyDescent="0.25">
      <c r="A1131" t="s">
        <v>1702</v>
      </c>
      <c r="B1131">
        <v>222</v>
      </c>
      <c r="C1131" t="s">
        <v>1709</v>
      </c>
      <c r="D1131">
        <v>37</v>
      </c>
      <c r="E1131" t="s">
        <v>1711</v>
      </c>
      <c r="F1131" t="s">
        <v>1705</v>
      </c>
      <c r="G1131" t="s">
        <v>1707</v>
      </c>
      <c r="H1131" t="s">
        <v>1392</v>
      </c>
      <c r="I1131">
        <f t="shared" si="36"/>
        <v>0</v>
      </c>
      <c r="J1131" t="s">
        <v>1718</v>
      </c>
      <c r="K1131">
        <v>6</v>
      </c>
    </row>
    <row r="1132" spans="1:11" x14ac:dyDescent="0.25">
      <c r="A1132" t="s">
        <v>1702</v>
      </c>
      <c r="B1132">
        <v>222</v>
      </c>
      <c r="C1132" t="s">
        <v>1709</v>
      </c>
      <c r="D1132">
        <v>37</v>
      </c>
      <c r="E1132" t="s">
        <v>1711</v>
      </c>
      <c r="F1132" t="s">
        <v>1705</v>
      </c>
      <c r="G1132" t="s">
        <v>1722</v>
      </c>
      <c r="H1132" t="s">
        <v>1392</v>
      </c>
      <c r="I1132">
        <f t="shared" si="36"/>
        <v>0</v>
      </c>
      <c r="J1132" t="s">
        <v>1718</v>
      </c>
      <c r="K1132">
        <v>36</v>
      </c>
    </row>
    <row r="1133" spans="1:11" x14ac:dyDescent="0.25">
      <c r="A1133" t="s">
        <v>1702</v>
      </c>
      <c r="B1133">
        <v>222</v>
      </c>
      <c r="C1133" t="s">
        <v>1709</v>
      </c>
      <c r="D1133">
        <v>37</v>
      </c>
      <c r="E1133" t="s">
        <v>1711</v>
      </c>
      <c r="F1133" t="s">
        <v>1705</v>
      </c>
      <c r="G1133" t="s">
        <v>1721</v>
      </c>
      <c r="H1133" t="s">
        <v>1392</v>
      </c>
      <c r="I1133">
        <f t="shared" si="36"/>
        <v>0</v>
      </c>
      <c r="J1133" t="s">
        <v>1718</v>
      </c>
      <c r="K1133">
        <v>6</v>
      </c>
    </row>
    <row r="1134" spans="1:11" x14ac:dyDescent="0.25">
      <c r="A1134" t="s">
        <v>1702</v>
      </c>
      <c r="B1134">
        <v>222</v>
      </c>
      <c r="C1134" t="s">
        <v>1709</v>
      </c>
      <c r="D1134">
        <v>37.5</v>
      </c>
      <c r="E1134" t="s">
        <v>1720</v>
      </c>
      <c r="F1134" t="s">
        <v>1705</v>
      </c>
      <c r="G1134" t="s">
        <v>1722</v>
      </c>
      <c r="H1134">
        <v>2001406</v>
      </c>
      <c r="I1134">
        <f t="shared" si="36"/>
        <v>0</v>
      </c>
      <c r="J1134" t="s">
        <v>1718</v>
      </c>
      <c r="K1134">
        <v>4</v>
      </c>
    </row>
    <row r="1135" spans="1:11" x14ac:dyDescent="0.25">
      <c r="A1135" t="s">
        <v>1702</v>
      </c>
      <c r="B1135">
        <v>222</v>
      </c>
      <c r="C1135" t="s">
        <v>1709</v>
      </c>
      <c r="D1135">
        <v>37.5</v>
      </c>
      <c r="E1135" t="s">
        <v>1710</v>
      </c>
      <c r="F1135" t="s">
        <v>1705</v>
      </c>
      <c r="G1135" t="s">
        <v>1722</v>
      </c>
      <c r="H1135">
        <v>2001406</v>
      </c>
      <c r="I1135">
        <f t="shared" si="36"/>
        <v>0</v>
      </c>
      <c r="J1135" t="s">
        <v>1718</v>
      </c>
      <c r="K1135">
        <v>2</v>
      </c>
    </row>
    <row r="1136" spans="1:11" x14ac:dyDescent="0.25">
      <c r="A1136" t="s">
        <v>1702</v>
      </c>
      <c r="B1136">
        <v>222</v>
      </c>
      <c r="C1136" t="s">
        <v>1709</v>
      </c>
      <c r="D1136">
        <v>37.5</v>
      </c>
      <c r="E1136" t="s">
        <v>1704</v>
      </c>
      <c r="F1136" t="s">
        <v>1705</v>
      </c>
      <c r="G1136" t="s">
        <v>1722</v>
      </c>
      <c r="H1136">
        <v>2001406</v>
      </c>
      <c r="I1136">
        <f t="shared" si="36"/>
        <v>0</v>
      </c>
      <c r="J1136" t="s">
        <v>1718</v>
      </c>
      <c r="K1136">
        <v>3</v>
      </c>
    </row>
    <row r="1137" spans="1:11" x14ac:dyDescent="0.25">
      <c r="A1137" t="s">
        <v>1702</v>
      </c>
      <c r="B1137">
        <v>222</v>
      </c>
      <c r="C1137" t="s">
        <v>1709</v>
      </c>
      <c r="D1137">
        <v>37.5</v>
      </c>
      <c r="E1137" t="s">
        <v>1708</v>
      </c>
      <c r="F1137" t="s">
        <v>1705</v>
      </c>
      <c r="G1137" t="s">
        <v>1722</v>
      </c>
      <c r="H1137">
        <v>2001405</v>
      </c>
      <c r="I1137">
        <f t="shared" si="36"/>
        <v>0</v>
      </c>
      <c r="J1137" t="s">
        <v>1718</v>
      </c>
      <c r="K1137">
        <v>1</v>
      </c>
    </row>
    <row r="1138" spans="1:11" x14ac:dyDescent="0.25">
      <c r="A1138" t="s">
        <v>1702</v>
      </c>
      <c r="B1138">
        <v>222</v>
      </c>
      <c r="C1138" t="s">
        <v>1709</v>
      </c>
      <c r="D1138">
        <v>37.5</v>
      </c>
      <c r="E1138" t="s">
        <v>1708</v>
      </c>
      <c r="F1138" t="s">
        <v>1705</v>
      </c>
      <c r="G1138" t="s">
        <v>1722</v>
      </c>
      <c r="H1138">
        <v>2001406</v>
      </c>
      <c r="I1138">
        <f t="shared" si="36"/>
        <v>0</v>
      </c>
      <c r="J1138" t="s">
        <v>1718</v>
      </c>
      <c r="K1138">
        <v>20</v>
      </c>
    </row>
    <row r="1139" spans="1:11" x14ac:dyDescent="0.25">
      <c r="A1139" t="s">
        <v>1702</v>
      </c>
      <c r="B1139">
        <v>222</v>
      </c>
      <c r="C1139" t="s">
        <v>1709</v>
      </c>
      <c r="D1139">
        <v>37.5</v>
      </c>
      <c r="E1139" t="s">
        <v>1708</v>
      </c>
      <c r="F1139" t="s">
        <v>1705</v>
      </c>
      <c r="G1139" t="s">
        <v>1722</v>
      </c>
      <c r="H1139">
        <v>2001407</v>
      </c>
      <c r="I1139">
        <f t="shared" si="36"/>
        <v>3686.62</v>
      </c>
      <c r="J1139" t="s">
        <v>1718</v>
      </c>
      <c r="K1139">
        <v>3</v>
      </c>
    </row>
    <row r="1140" spans="1:11" x14ac:dyDescent="0.25">
      <c r="A1140" t="s">
        <v>1702</v>
      </c>
      <c r="B1140">
        <v>222</v>
      </c>
      <c r="C1140" t="s">
        <v>1709</v>
      </c>
      <c r="D1140">
        <v>37.5</v>
      </c>
      <c r="E1140" t="s">
        <v>1711</v>
      </c>
      <c r="F1140" t="s">
        <v>1705</v>
      </c>
      <c r="G1140" t="s">
        <v>1722</v>
      </c>
      <c r="H1140">
        <v>2001406</v>
      </c>
      <c r="I1140">
        <f t="shared" si="36"/>
        <v>0</v>
      </c>
      <c r="J1140" t="s">
        <v>1718</v>
      </c>
      <c r="K1140">
        <v>37</v>
      </c>
    </row>
    <row r="1141" spans="1:11" x14ac:dyDescent="0.25">
      <c r="A1141" t="s">
        <v>1702</v>
      </c>
      <c r="B1141">
        <v>222</v>
      </c>
      <c r="C1141" t="s">
        <v>1709</v>
      </c>
      <c r="D1141">
        <v>50</v>
      </c>
      <c r="E1141" t="s">
        <v>1710</v>
      </c>
      <c r="F1141" t="s">
        <v>1705</v>
      </c>
      <c r="G1141" t="s">
        <v>1722</v>
      </c>
      <c r="H1141" t="s">
        <v>1392</v>
      </c>
      <c r="I1141">
        <f t="shared" si="36"/>
        <v>0</v>
      </c>
      <c r="J1141" t="s">
        <v>1718</v>
      </c>
      <c r="K1141">
        <v>2</v>
      </c>
    </row>
    <row r="1142" spans="1:11" x14ac:dyDescent="0.25">
      <c r="A1142" t="s">
        <v>1702</v>
      </c>
      <c r="B1142">
        <v>222</v>
      </c>
      <c r="C1142" t="s">
        <v>1709</v>
      </c>
      <c r="D1142">
        <v>50</v>
      </c>
      <c r="E1142" t="s">
        <v>1710</v>
      </c>
      <c r="F1142" t="s">
        <v>1705</v>
      </c>
      <c r="G1142" t="s">
        <v>1722</v>
      </c>
      <c r="H1142">
        <v>2001407</v>
      </c>
      <c r="I1142">
        <f t="shared" si="36"/>
        <v>3686.62</v>
      </c>
      <c r="J1142" t="s">
        <v>1718</v>
      </c>
      <c r="K1142">
        <v>9</v>
      </c>
    </row>
    <row r="1143" spans="1:11" x14ac:dyDescent="0.25">
      <c r="A1143" t="s">
        <v>1702</v>
      </c>
      <c r="B1143">
        <v>222</v>
      </c>
      <c r="C1143" t="s">
        <v>1709</v>
      </c>
      <c r="D1143">
        <v>50</v>
      </c>
      <c r="E1143" t="s">
        <v>1710</v>
      </c>
      <c r="F1143" t="s">
        <v>1705</v>
      </c>
      <c r="G1143" t="s">
        <v>1721</v>
      </c>
      <c r="H1143" t="s">
        <v>1392</v>
      </c>
      <c r="I1143">
        <f t="shared" si="36"/>
        <v>0</v>
      </c>
      <c r="J1143" t="s">
        <v>1718</v>
      </c>
      <c r="K1143">
        <v>2</v>
      </c>
    </row>
    <row r="1144" spans="1:11" x14ac:dyDescent="0.25">
      <c r="A1144" t="s">
        <v>1702</v>
      </c>
      <c r="B1144">
        <v>222</v>
      </c>
      <c r="C1144" t="s">
        <v>1709</v>
      </c>
      <c r="D1144">
        <v>50</v>
      </c>
      <c r="E1144" t="s">
        <v>1704</v>
      </c>
      <c r="F1144" t="s">
        <v>1705</v>
      </c>
      <c r="G1144" t="s">
        <v>1722</v>
      </c>
      <c r="H1144">
        <v>2001407</v>
      </c>
      <c r="I1144">
        <f t="shared" si="36"/>
        <v>3686.62</v>
      </c>
      <c r="J1144" t="s">
        <v>1718</v>
      </c>
      <c r="K1144">
        <v>3</v>
      </c>
    </row>
    <row r="1145" spans="1:11" x14ac:dyDescent="0.25">
      <c r="A1145" t="s">
        <v>1702</v>
      </c>
      <c r="B1145">
        <v>222</v>
      </c>
      <c r="C1145" t="s">
        <v>1709</v>
      </c>
      <c r="D1145">
        <v>50</v>
      </c>
      <c r="E1145" t="s">
        <v>1708</v>
      </c>
      <c r="F1145" t="s">
        <v>1705</v>
      </c>
      <c r="G1145" t="s">
        <v>1722</v>
      </c>
      <c r="H1145" t="s">
        <v>1392</v>
      </c>
      <c r="I1145">
        <f t="shared" si="36"/>
        <v>0</v>
      </c>
      <c r="J1145" t="s">
        <v>1718</v>
      </c>
      <c r="K1145">
        <v>3</v>
      </c>
    </row>
    <row r="1146" spans="1:11" x14ac:dyDescent="0.25">
      <c r="A1146" t="s">
        <v>1702</v>
      </c>
      <c r="B1146">
        <v>222</v>
      </c>
      <c r="C1146" t="s">
        <v>1709</v>
      </c>
      <c r="D1146">
        <v>50</v>
      </c>
      <c r="E1146" t="s">
        <v>1708</v>
      </c>
      <c r="F1146" t="s">
        <v>1705</v>
      </c>
      <c r="G1146" t="s">
        <v>1722</v>
      </c>
      <c r="H1146">
        <v>2001407</v>
      </c>
      <c r="I1146">
        <f t="shared" si="36"/>
        <v>3686.62</v>
      </c>
      <c r="J1146" t="s">
        <v>1718</v>
      </c>
      <c r="K1146">
        <v>20</v>
      </c>
    </row>
    <row r="1147" spans="1:11" x14ac:dyDescent="0.25">
      <c r="A1147" t="s">
        <v>1702</v>
      </c>
      <c r="B1147">
        <v>222</v>
      </c>
      <c r="C1147" t="s">
        <v>1709</v>
      </c>
      <c r="D1147">
        <v>50</v>
      </c>
      <c r="E1147" t="s">
        <v>1708</v>
      </c>
      <c r="F1147" t="s">
        <v>1705</v>
      </c>
      <c r="G1147" t="s">
        <v>1722</v>
      </c>
      <c r="H1147">
        <v>2001408</v>
      </c>
      <c r="I1147">
        <f t="shared" si="36"/>
        <v>0</v>
      </c>
      <c r="J1147" t="s">
        <v>1718</v>
      </c>
      <c r="K1147">
        <v>6</v>
      </c>
    </row>
    <row r="1148" spans="1:11" x14ac:dyDescent="0.25">
      <c r="A1148" t="s">
        <v>1702</v>
      </c>
      <c r="B1148">
        <v>222</v>
      </c>
      <c r="C1148" t="s">
        <v>1709</v>
      </c>
      <c r="D1148">
        <v>50</v>
      </c>
      <c r="E1148" t="s">
        <v>1711</v>
      </c>
      <c r="F1148" t="s">
        <v>1705</v>
      </c>
      <c r="G1148" t="s">
        <v>1707</v>
      </c>
      <c r="H1148" t="s">
        <v>1392</v>
      </c>
      <c r="I1148">
        <f t="shared" si="36"/>
        <v>0</v>
      </c>
      <c r="J1148" t="s">
        <v>1718</v>
      </c>
      <c r="K1148">
        <v>6</v>
      </c>
    </row>
    <row r="1149" spans="1:11" x14ac:dyDescent="0.25">
      <c r="A1149" t="s">
        <v>1702</v>
      </c>
      <c r="B1149">
        <v>222</v>
      </c>
      <c r="C1149" t="s">
        <v>1709</v>
      </c>
      <c r="D1149">
        <v>50</v>
      </c>
      <c r="E1149" t="s">
        <v>1711</v>
      </c>
      <c r="F1149" t="s">
        <v>1705</v>
      </c>
      <c r="G1149" t="s">
        <v>1722</v>
      </c>
      <c r="H1149" t="s">
        <v>1392</v>
      </c>
      <c r="I1149">
        <f t="shared" si="36"/>
        <v>0</v>
      </c>
      <c r="J1149" t="s">
        <v>1718</v>
      </c>
      <c r="K1149">
        <v>21</v>
      </c>
    </row>
    <row r="1150" spans="1:11" x14ac:dyDescent="0.25">
      <c r="A1150" t="s">
        <v>1702</v>
      </c>
      <c r="B1150">
        <v>222</v>
      </c>
      <c r="C1150" t="s">
        <v>1709</v>
      </c>
      <c r="D1150">
        <v>50</v>
      </c>
      <c r="E1150" t="s">
        <v>1711</v>
      </c>
      <c r="F1150" t="s">
        <v>1705</v>
      </c>
      <c r="G1150" t="s">
        <v>1722</v>
      </c>
      <c r="H1150">
        <v>2001407</v>
      </c>
      <c r="I1150">
        <f t="shared" si="36"/>
        <v>3686.62</v>
      </c>
      <c r="J1150" t="s">
        <v>1718</v>
      </c>
      <c r="K1150">
        <v>35</v>
      </c>
    </row>
    <row r="1151" spans="1:11" x14ac:dyDescent="0.25">
      <c r="A1151" t="s">
        <v>1702</v>
      </c>
      <c r="B1151">
        <v>222</v>
      </c>
      <c r="C1151" t="s">
        <v>1709</v>
      </c>
      <c r="D1151">
        <v>75</v>
      </c>
      <c r="E1151" t="s">
        <v>1710</v>
      </c>
      <c r="F1151" t="s">
        <v>1705</v>
      </c>
      <c r="G1151" t="s">
        <v>1722</v>
      </c>
      <c r="H1151">
        <v>2001408</v>
      </c>
      <c r="I1151">
        <f t="shared" si="36"/>
        <v>0</v>
      </c>
      <c r="J1151" t="s">
        <v>1718</v>
      </c>
      <c r="K1151">
        <v>2</v>
      </c>
    </row>
    <row r="1152" spans="1:11" x14ac:dyDescent="0.25">
      <c r="A1152" t="s">
        <v>1702</v>
      </c>
      <c r="B1152">
        <v>222</v>
      </c>
      <c r="C1152" t="s">
        <v>1709</v>
      </c>
      <c r="D1152">
        <v>75</v>
      </c>
      <c r="E1152" t="s">
        <v>1704</v>
      </c>
      <c r="F1152" t="s">
        <v>1705</v>
      </c>
      <c r="G1152" t="s">
        <v>1722</v>
      </c>
      <c r="H1152">
        <v>2001408</v>
      </c>
      <c r="I1152">
        <f t="shared" si="36"/>
        <v>0</v>
      </c>
      <c r="J1152" t="s">
        <v>1718</v>
      </c>
      <c r="K1152">
        <v>6</v>
      </c>
    </row>
    <row r="1153" spans="1:11" x14ac:dyDescent="0.25">
      <c r="A1153" t="s">
        <v>1702</v>
      </c>
      <c r="B1153">
        <v>222</v>
      </c>
      <c r="C1153" t="s">
        <v>1709</v>
      </c>
      <c r="D1153">
        <v>75</v>
      </c>
      <c r="E1153" t="s">
        <v>1708</v>
      </c>
      <c r="F1153" t="s">
        <v>1705</v>
      </c>
      <c r="G1153" t="s">
        <v>1722</v>
      </c>
      <c r="H1153" t="s">
        <v>1392</v>
      </c>
      <c r="I1153">
        <f t="shared" si="36"/>
        <v>0</v>
      </c>
      <c r="J1153" t="s">
        <v>1718</v>
      </c>
      <c r="K1153">
        <v>2</v>
      </c>
    </row>
    <row r="1154" spans="1:11" x14ac:dyDescent="0.25">
      <c r="A1154" t="s">
        <v>1702</v>
      </c>
      <c r="B1154">
        <v>222</v>
      </c>
      <c r="C1154" t="s">
        <v>1709</v>
      </c>
      <c r="D1154">
        <v>75</v>
      </c>
      <c r="E1154" t="s">
        <v>1708</v>
      </c>
      <c r="F1154" t="s">
        <v>1705</v>
      </c>
      <c r="G1154" t="s">
        <v>1722</v>
      </c>
      <c r="H1154">
        <v>2001408</v>
      </c>
      <c r="I1154">
        <f t="shared" si="36"/>
        <v>0</v>
      </c>
      <c r="J1154" t="s">
        <v>1718</v>
      </c>
      <c r="K1154">
        <v>18</v>
      </c>
    </row>
    <row r="1155" spans="1:11" x14ac:dyDescent="0.25">
      <c r="A1155" t="s">
        <v>1702</v>
      </c>
      <c r="B1155">
        <v>222</v>
      </c>
      <c r="C1155" t="s">
        <v>1709</v>
      </c>
      <c r="D1155">
        <v>75</v>
      </c>
      <c r="E1155" t="s">
        <v>1708</v>
      </c>
      <c r="F1155" t="s">
        <v>1705</v>
      </c>
      <c r="G1155" t="s">
        <v>1721</v>
      </c>
      <c r="H1155">
        <v>2001408</v>
      </c>
      <c r="I1155">
        <f t="shared" ref="I1155:I1218" si="37">+_xlfn.XLOOKUP(H1155,AG:AG,AH:AH,0)</f>
        <v>0</v>
      </c>
      <c r="J1155" t="s">
        <v>1718</v>
      </c>
      <c r="K1155">
        <v>3</v>
      </c>
    </row>
    <row r="1156" spans="1:11" x14ac:dyDescent="0.25">
      <c r="A1156" t="s">
        <v>1702</v>
      </c>
      <c r="B1156">
        <v>222</v>
      </c>
      <c r="C1156" t="s">
        <v>1709</v>
      </c>
      <c r="D1156">
        <v>75</v>
      </c>
      <c r="E1156" t="s">
        <v>1711</v>
      </c>
      <c r="F1156" t="s">
        <v>1705</v>
      </c>
      <c r="G1156" t="s">
        <v>1707</v>
      </c>
      <c r="H1156" t="s">
        <v>1392</v>
      </c>
      <c r="I1156">
        <f t="shared" si="37"/>
        <v>0</v>
      </c>
      <c r="J1156" t="s">
        <v>1718</v>
      </c>
      <c r="K1156">
        <v>6</v>
      </c>
    </row>
    <row r="1157" spans="1:11" x14ac:dyDescent="0.25">
      <c r="A1157" t="s">
        <v>1702</v>
      </c>
      <c r="B1157">
        <v>222</v>
      </c>
      <c r="C1157" t="s">
        <v>1709</v>
      </c>
      <c r="D1157">
        <v>75</v>
      </c>
      <c r="E1157" t="s">
        <v>1711</v>
      </c>
      <c r="F1157" t="s">
        <v>1705</v>
      </c>
      <c r="G1157" t="s">
        <v>1722</v>
      </c>
      <c r="H1157" t="s">
        <v>1392</v>
      </c>
      <c r="I1157">
        <f t="shared" si="37"/>
        <v>0</v>
      </c>
      <c r="J1157" t="s">
        <v>1718</v>
      </c>
      <c r="K1157">
        <v>21</v>
      </c>
    </row>
    <row r="1158" spans="1:11" x14ac:dyDescent="0.25">
      <c r="A1158" t="s">
        <v>1702</v>
      </c>
      <c r="B1158">
        <v>222</v>
      </c>
      <c r="C1158" t="s">
        <v>1709</v>
      </c>
      <c r="D1158">
        <v>75</v>
      </c>
      <c r="E1158" t="s">
        <v>1711</v>
      </c>
      <c r="F1158" t="s">
        <v>1705</v>
      </c>
      <c r="G1158" t="s">
        <v>1722</v>
      </c>
      <c r="H1158">
        <v>2001408</v>
      </c>
      <c r="I1158">
        <f t="shared" si="37"/>
        <v>0</v>
      </c>
      <c r="J1158" t="s">
        <v>1718</v>
      </c>
      <c r="K1158">
        <v>15</v>
      </c>
    </row>
    <row r="1159" spans="1:11" x14ac:dyDescent="0.25">
      <c r="A1159" t="s">
        <v>1702</v>
      </c>
      <c r="B1159">
        <v>222</v>
      </c>
      <c r="C1159" t="s">
        <v>1709</v>
      </c>
      <c r="D1159">
        <v>75</v>
      </c>
      <c r="E1159" t="s">
        <v>1711</v>
      </c>
      <c r="F1159" t="s">
        <v>1705</v>
      </c>
      <c r="G1159" t="s">
        <v>1721</v>
      </c>
      <c r="H1159">
        <v>2001408</v>
      </c>
      <c r="I1159">
        <f t="shared" si="37"/>
        <v>0</v>
      </c>
      <c r="J1159" t="s">
        <v>1718</v>
      </c>
      <c r="K1159">
        <v>3</v>
      </c>
    </row>
    <row r="1160" spans="1:11" x14ac:dyDescent="0.25">
      <c r="A1160" t="s">
        <v>1702</v>
      </c>
      <c r="B1160">
        <v>222</v>
      </c>
      <c r="C1160" t="s">
        <v>1709</v>
      </c>
      <c r="D1160">
        <v>100</v>
      </c>
      <c r="E1160" t="s">
        <v>1708</v>
      </c>
      <c r="F1160" t="s">
        <v>1705</v>
      </c>
      <c r="G1160" t="s">
        <v>1722</v>
      </c>
      <c r="H1160" t="s">
        <v>1392</v>
      </c>
      <c r="I1160">
        <f t="shared" si="37"/>
        <v>0</v>
      </c>
      <c r="J1160" t="s">
        <v>1718</v>
      </c>
      <c r="K1160">
        <v>1</v>
      </c>
    </row>
    <row r="1161" spans="1:11" x14ac:dyDescent="0.25">
      <c r="A1161" t="s">
        <v>1702</v>
      </c>
      <c r="B1161">
        <v>222</v>
      </c>
      <c r="C1161" t="s">
        <v>1709</v>
      </c>
      <c r="D1161">
        <v>100</v>
      </c>
      <c r="E1161" t="s">
        <v>1708</v>
      </c>
      <c r="F1161" t="s">
        <v>1705</v>
      </c>
      <c r="G1161" t="s">
        <v>1722</v>
      </c>
      <c r="H1161">
        <v>2001409</v>
      </c>
      <c r="I1161">
        <f t="shared" si="37"/>
        <v>0</v>
      </c>
      <c r="J1161" t="s">
        <v>1718</v>
      </c>
      <c r="K1161">
        <v>3</v>
      </c>
    </row>
    <row r="1162" spans="1:11" x14ac:dyDescent="0.25">
      <c r="A1162" t="s">
        <v>1702</v>
      </c>
      <c r="B1162">
        <v>222</v>
      </c>
      <c r="C1162" t="s">
        <v>1709</v>
      </c>
      <c r="D1162">
        <v>100</v>
      </c>
      <c r="E1162" t="s">
        <v>1711</v>
      </c>
      <c r="F1162" t="s">
        <v>1705</v>
      </c>
      <c r="G1162" t="s">
        <v>1722</v>
      </c>
      <c r="H1162" t="s">
        <v>1392</v>
      </c>
      <c r="I1162">
        <f t="shared" si="37"/>
        <v>0</v>
      </c>
      <c r="J1162" t="s">
        <v>1718</v>
      </c>
      <c r="K1162">
        <v>27</v>
      </c>
    </row>
    <row r="1163" spans="1:11" x14ac:dyDescent="0.25">
      <c r="A1163" t="s">
        <v>1702</v>
      </c>
      <c r="B1163">
        <v>222</v>
      </c>
      <c r="C1163" t="s">
        <v>1709</v>
      </c>
      <c r="D1163">
        <v>100</v>
      </c>
      <c r="E1163" t="s">
        <v>1711</v>
      </c>
      <c r="F1163" t="s">
        <v>1705</v>
      </c>
      <c r="G1163" t="s">
        <v>1722</v>
      </c>
      <c r="H1163">
        <v>2001409</v>
      </c>
      <c r="I1163">
        <f t="shared" si="37"/>
        <v>0</v>
      </c>
      <c r="J1163" t="s">
        <v>1718</v>
      </c>
      <c r="K1163">
        <v>12</v>
      </c>
    </row>
    <row r="1164" spans="1:11" x14ac:dyDescent="0.25">
      <c r="A1164" t="s">
        <v>1702</v>
      </c>
      <c r="B1164">
        <v>222</v>
      </c>
      <c r="C1164" t="s">
        <v>1709</v>
      </c>
      <c r="D1164">
        <v>100</v>
      </c>
      <c r="E1164" t="s">
        <v>1711</v>
      </c>
      <c r="F1164" t="s">
        <v>1705</v>
      </c>
      <c r="G1164" t="s">
        <v>1721</v>
      </c>
      <c r="H1164" t="s">
        <v>1392</v>
      </c>
      <c r="I1164">
        <f t="shared" si="37"/>
        <v>0</v>
      </c>
      <c r="J1164" t="s">
        <v>1718</v>
      </c>
      <c r="K1164">
        <v>3</v>
      </c>
    </row>
    <row r="1165" spans="1:11" x14ac:dyDescent="0.25">
      <c r="A1165" t="s">
        <v>1702</v>
      </c>
      <c r="B1165">
        <v>222</v>
      </c>
      <c r="C1165" t="s">
        <v>1709</v>
      </c>
      <c r="D1165">
        <v>167</v>
      </c>
      <c r="E1165" t="s">
        <v>1704</v>
      </c>
      <c r="F1165" t="s">
        <v>1705</v>
      </c>
      <c r="G1165" t="s">
        <v>1722</v>
      </c>
      <c r="H1165">
        <v>2001410</v>
      </c>
      <c r="I1165">
        <f t="shared" si="37"/>
        <v>0</v>
      </c>
      <c r="J1165" t="s">
        <v>1718</v>
      </c>
      <c r="K1165">
        <v>3</v>
      </c>
    </row>
    <row r="1166" spans="1:11" x14ac:dyDescent="0.25">
      <c r="A1166" t="s">
        <v>1702</v>
      </c>
      <c r="B1166">
        <v>222</v>
      </c>
      <c r="C1166" t="s">
        <v>1709</v>
      </c>
      <c r="D1166">
        <v>167</v>
      </c>
      <c r="E1166" t="s">
        <v>1711</v>
      </c>
      <c r="F1166" t="s">
        <v>1705</v>
      </c>
      <c r="G1166" t="s">
        <v>1722</v>
      </c>
      <c r="H1166" t="s">
        <v>1392</v>
      </c>
      <c r="I1166">
        <f t="shared" si="37"/>
        <v>0</v>
      </c>
      <c r="J1166" t="s">
        <v>1718</v>
      </c>
      <c r="K1166">
        <v>9</v>
      </c>
    </row>
    <row r="1167" spans="1:11" x14ac:dyDescent="0.25">
      <c r="A1167" t="s">
        <v>1702</v>
      </c>
      <c r="B1167">
        <v>222</v>
      </c>
      <c r="C1167" t="s">
        <v>1709</v>
      </c>
      <c r="D1167">
        <v>167</v>
      </c>
      <c r="E1167" t="s">
        <v>1711</v>
      </c>
      <c r="F1167" t="s">
        <v>1705</v>
      </c>
      <c r="G1167" t="s">
        <v>1722</v>
      </c>
      <c r="H1167">
        <v>2001410</v>
      </c>
      <c r="I1167">
        <f t="shared" si="37"/>
        <v>0</v>
      </c>
      <c r="J1167" t="s">
        <v>1718</v>
      </c>
      <c r="K1167">
        <v>3</v>
      </c>
    </row>
    <row r="1168" spans="1:11" x14ac:dyDescent="0.25">
      <c r="A1168" t="s">
        <v>1702</v>
      </c>
      <c r="B1168">
        <v>222</v>
      </c>
      <c r="C1168" t="s">
        <v>1709</v>
      </c>
      <c r="D1168">
        <v>167</v>
      </c>
      <c r="E1168" t="s">
        <v>1711</v>
      </c>
      <c r="F1168" t="s">
        <v>1705</v>
      </c>
      <c r="G1168" t="s">
        <v>1721</v>
      </c>
      <c r="H1168">
        <v>2001424</v>
      </c>
      <c r="I1168">
        <f t="shared" si="37"/>
        <v>0</v>
      </c>
      <c r="J1168" t="s">
        <v>1718</v>
      </c>
      <c r="K1168">
        <v>2</v>
      </c>
    </row>
    <row r="1169" spans="1:11" x14ac:dyDescent="0.25">
      <c r="A1169" t="s">
        <v>1702</v>
      </c>
      <c r="B1169">
        <v>222</v>
      </c>
      <c r="C1169" t="s">
        <v>1709</v>
      </c>
      <c r="D1169">
        <v>250</v>
      </c>
      <c r="E1169" t="s">
        <v>1711</v>
      </c>
      <c r="F1169" t="s">
        <v>1705</v>
      </c>
      <c r="G1169" t="s">
        <v>1721</v>
      </c>
      <c r="H1169" t="s">
        <v>1392</v>
      </c>
      <c r="I1169">
        <f t="shared" si="37"/>
        <v>0</v>
      </c>
      <c r="J1169" t="s">
        <v>1718</v>
      </c>
      <c r="K1169">
        <v>3</v>
      </c>
    </row>
    <row r="1170" spans="1:11" x14ac:dyDescent="0.25">
      <c r="A1170" t="s">
        <v>1702</v>
      </c>
      <c r="B1170">
        <v>222</v>
      </c>
      <c r="C1170" t="s">
        <v>1723</v>
      </c>
      <c r="D1170">
        <v>25</v>
      </c>
      <c r="E1170" t="s">
        <v>1711</v>
      </c>
      <c r="F1170" t="s">
        <v>1705</v>
      </c>
      <c r="G1170" t="s">
        <v>1722</v>
      </c>
      <c r="H1170">
        <v>2001405</v>
      </c>
      <c r="I1170">
        <f t="shared" si="37"/>
        <v>0</v>
      </c>
      <c r="J1170" t="s">
        <v>1718</v>
      </c>
      <c r="K1170">
        <v>2</v>
      </c>
    </row>
    <row r="1171" spans="1:11" x14ac:dyDescent="0.25">
      <c r="A1171" t="s">
        <v>1702</v>
      </c>
      <c r="B1171">
        <v>222</v>
      </c>
      <c r="C1171" t="s">
        <v>1723</v>
      </c>
      <c r="D1171">
        <v>50</v>
      </c>
      <c r="E1171" t="s">
        <v>1708</v>
      </c>
      <c r="F1171" t="s">
        <v>1705</v>
      </c>
      <c r="G1171" t="s">
        <v>1722</v>
      </c>
      <c r="H1171">
        <v>2001407</v>
      </c>
      <c r="I1171">
        <f t="shared" si="37"/>
        <v>3686.62</v>
      </c>
      <c r="J1171" t="s">
        <v>1718</v>
      </c>
      <c r="K1171">
        <v>3</v>
      </c>
    </row>
    <row r="1172" spans="1:11" x14ac:dyDescent="0.25">
      <c r="A1172" t="s">
        <v>1702</v>
      </c>
      <c r="B1172">
        <v>222</v>
      </c>
      <c r="C1172" t="s">
        <v>1724</v>
      </c>
      <c r="D1172">
        <v>25</v>
      </c>
      <c r="E1172" t="s">
        <v>1704</v>
      </c>
      <c r="F1172" t="s">
        <v>1705</v>
      </c>
      <c r="G1172" t="s">
        <v>1707</v>
      </c>
      <c r="H1172">
        <v>2001365</v>
      </c>
      <c r="I1172">
        <f t="shared" si="37"/>
        <v>2435.58</v>
      </c>
      <c r="J1172" t="s">
        <v>1718</v>
      </c>
      <c r="K1172">
        <v>1</v>
      </c>
    </row>
    <row r="1173" spans="1:11" x14ac:dyDescent="0.25">
      <c r="A1173" t="s">
        <v>1702</v>
      </c>
      <c r="B1173">
        <v>223</v>
      </c>
      <c r="C1173" t="s">
        <v>1703</v>
      </c>
      <c r="D1173">
        <v>25</v>
      </c>
      <c r="E1173" t="s">
        <v>1704</v>
      </c>
      <c r="F1173" t="s">
        <v>1705</v>
      </c>
      <c r="G1173" t="s">
        <v>1707</v>
      </c>
      <c r="H1173" t="s">
        <v>1392</v>
      </c>
      <c r="I1173">
        <f t="shared" si="37"/>
        <v>0</v>
      </c>
      <c r="J1173" t="s">
        <v>1729</v>
      </c>
      <c r="K1173">
        <v>1</v>
      </c>
    </row>
    <row r="1174" spans="1:11" x14ac:dyDescent="0.25">
      <c r="A1174" t="s">
        <v>1702</v>
      </c>
      <c r="B1174">
        <v>223</v>
      </c>
      <c r="C1174" t="s">
        <v>1709</v>
      </c>
      <c r="D1174">
        <v>25</v>
      </c>
      <c r="E1174" t="s">
        <v>1708</v>
      </c>
      <c r="F1174" t="s">
        <v>1705</v>
      </c>
      <c r="G1174" t="s">
        <v>1722</v>
      </c>
      <c r="H1174">
        <v>2001414</v>
      </c>
      <c r="I1174">
        <f t="shared" si="37"/>
        <v>0</v>
      </c>
      <c r="J1174" t="s">
        <v>1729</v>
      </c>
      <c r="K1174">
        <v>3</v>
      </c>
    </row>
    <row r="1175" spans="1:11" x14ac:dyDescent="0.25">
      <c r="A1175" t="s">
        <v>1702</v>
      </c>
      <c r="B1175">
        <v>227</v>
      </c>
      <c r="C1175" t="s">
        <v>1709</v>
      </c>
      <c r="D1175">
        <v>50</v>
      </c>
      <c r="E1175" t="s">
        <v>1711</v>
      </c>
      <c r="F1175" t="s">
        <v>1705</v>
      </c>
      <c r="G1175" t="s">
        <v>1707</v>
      </c>
      <c r="H1175" t="s">
        <v>1392</v>
      </c>
      <c r="I1175">
        <f t="shared" si="37"/>
        <v>0</v>
      </c>
      <c r="J1175" t="s">
        <v>1717</v>
      </c>
      <c r="K1175">
        <v>3</v>
      </c>
    </row>
    <row r="1176" spans="1:11" x14ac:dyDescent="0.25">
      <c r="A1176" t="s">
        <v>1702</v>
      </c>
      <c r="B1176">
        <v>227</v>
      </c>
      <c r="C1176" t="s">
        <v>1709</v>
      </c>
      <c r="D1176">
        <v>50</v>
      </c>
      <c r="E1176" t="s">
        <v>1711</v>
      </c>
      <c r="F1176" t="s">
        <v>1705</v>
      </c>
      <c r="G1176" t="s">
        <v>1721</v>
      </c>
      <c r="H1176" t="s">
        <v>1392</v>
      </c>
      <c r="I1176">
        <f t="shared" si="37"/>
        <v>0</v>
      </c>
      <c r="J1176" t="s">
        <v>1717</v>
      </c>
      <c r="K1176">
        <v>3</v>
      </c>
    </row>
    <row r="1177" spans="1:11" x14ac:dyDescent="0.25">
      <c r="A1177" t="s">
        <v>1702</v>
      </c>
      <c r="B1177">
        <v>227</v>
      </c>
      <c r="C1177" t="s">
        <v>1709</v>
      </c>
      <c r="D1177">
        <v>100</v>
      </c>
      <c r="E1177" t="s">
        <v>1711</v>
      </c>
      <c r="F1177" t="s">
        <v>1705</v>
      </c>
      <c r="G1177" t="s">
        <v>1721</v>
      </c>
      <c r="H1177" t="s">
        <v>1392</v>
      </c>
      <c r="I1177">
        <f t="shared" si="37"/>
        <v>0</v>
      </c>
      <c r="J1177" t="s">
        <v>1717</v>
      </c>
      <c r="K1177">
        <v>3</v>
      </c>
    </row>
    <row r="1178" spans="1:11" x14ac:dyDescent="0.25">
      <c r="A1178" t="s">
        <v>1702</v>
      </c>
      <c r="B1178">
        <v>227</v>
      </c>
      <c r="C1178" t="s">
        <v>1709</v>
      </c>
      <c r="D1178">
        <v>167</v>
      </c>
      <c r="E1178" t="s">
        <v>1711</v>
      </c>
      <c r="F1178" t="s">
        <v>1705</v>
      </c>
      <c r="G1178" t="s">
        <v>1721</v>
      </c>
      <c r="H1178">
        <v>2001424</v>
      </c>
      <c r="I1178">
        <f t="shared" si="37"/>
        <v>0</v>
      </c>
      <c r="J1178" t="s">
        <v>1717</v>
      </c>
      <c r="K1178">
        <v>1</v>
      </c>
    </row>
    <row r="1179" spans="1:11" x14ac:dyDescent="0.25">
      <c r="A1179" t="s">
        <v>1702</v>
      </c>
      <c r="B1179">
        <v>230</v>
      </c>
      <c r="C1179" t="s">
        <v>1703</v>
      </c>
      <c r="D1179">
        <v>25</v>
      </c>
      <c r="E1179" t="s">
        <v>1704</v>
      </c>
      <c r="F1179" t="s">
        <v>1705</v>
      </c>
      <c r="G1179" t="s">
        <v>1707</v>
      </c>
      <c r="H1179" t="s">
        <v>1392</v>
      </c>
      <c r="I1179">
        <f t="shared" si="37"/>
        <v>0</v>
      </c>
      <c r="J1179" t="s">
        <v>1718</v>
      </c>
      <c r="K1179">
        <v>1</v>
      </c>
    </row>
    <row r="1180" spans="1:11" x14ac:dyDescent="0.25">
      <c r="A1180" t="s">
        <v>1702</v>
      </c>
      <c r="B1180">
        <v>230</v>
      </c>
      <c r="C1180" t="s">
        <v>1703</v>
      </c>
      <c r="D1180">
        <v>25</v>
      </c>
      <c r="E1180" t="s">
        <v>1704</v>
      </c>
      <c r="F1180" t="s">
        <v>1705</v>
      </c>
      <c r="G1180" t="s">
        <v>1722</v>
      </c>
      <c r="H1180" t="s">
        <v>1392</v>
      </c>
      <c r="I1180">
        <f t="shared" si="37"/>
        <v>0</v>
      </c>
      <c r="J1180" t="s">
        <v>1718</v>
      </c>
      <c r="K1180">
        <v>1</v>
      </c>
    </row>
    <row r="1181" spans="1:11" x14ac:dyDescent="0.25">
      <c r="A1181" t="s">
        <v>1702</v>
      </c>
      <c r="B1181">
        <v>230</v>
      </c>
      <c r="C1181" t="s">
        <v>1703</v>
      </c>
      <c r="D1181">
        <v>25</v>
      </c>
      <c r="E1181" t="s">
        <v>1704</v>
      </c>
      <c r="F1181" t="s">
        <v>1705</v>
      </c>
      <c r="G1181" t="s">
        <v>1721</v>
      </c>
      <c r="H1181" t="s">
        <v>1392</v>
      </c>
      <c r="I1181">
        <f t="shared" si="37"/>
        <v>0</v>
      </c>
      <c r="J1181" t="s">
        <v>1718</v>
      </c>
      <c r="K1181">
        <v>1</v>
      </c>
    </row>
    <row r="1182" spans="1:11" x14ac:dyDescent="0.25">
      <c r="A1182" t="s">
        <v>1702</v>
      </c>
      <c r="B1182">
        <v>230</v>
      </c>
      <c r="C1182" t="s">
        <v>1703</v>
      </c>
      <c r="D1182">
        <v>25</v>
      </c>
      <c r="E1182" t="s">
        <v>1704</v>
      </c>
      <c r="F1182" t="s">
        <v>1705</v>
      </c>
      <c r="G1182" t="s">
        <v>1721</v>
      </c>
      <c r="H1182">
        <v>2001425</v>
      </c>
      <c r="I1182">
        <f t="shared" si="37"/>
        <v>0</v>
      </c>
      <c r="J1182" t="s">
        <v>1718</v>
      </c>
      <c r="K1182">
        <v>2</v>
      </c>
    </row>
    <row r="1183" spans="1:11" x14ac:dyDescent="0.25">
      <c r="A1183" t="s">
        <v>1702</v>
      </c>
      <c r="B1183">
        <v>230</v>
      </c>
      <c r="C1183" t="s">
        <v>1703</v>
      </c>
      <c r="D1183">
        <v>37.5</v>
      </c>
      <c r="E1183" t="s">
        <v>1704</v>
      </c>
      <c r="F1183" t="s">
        <v>1705</v>
      </c>
      <c r="G1183" t="s">
        <v>1721</v>
      </c>
      <c r="H1183">
        <v>2001426</v>
      </c>
      <c r="I1183">
        <f t="shared" si="37"/>
        <v>0</v>
      </c>
      <c r="J1183" t="s">
        <v>1718</v>
      </c>
      <c r="K1183">
        <v>1</v>
      </c>
    </row>
    <row r="1184" spans="1:11" x14ac:dyDescent="0.25">
      <c r="A1184" t="s">
        <v>1702</v>
      </c>
      <c r="B1184">
        <v>230</v>
      </c>
      <c r="C1184" t="s">
        <v>1703</v>
      </c>
      <c r="D1184">
        <v>50</v>
      </c>
      <c r="E1184" t="s">
        <v>1704</v>
      </c>
      <c r="F1184" t="s">
        <v>1705</v>
      </c>
      <c r="G1184" t="s">
        <v>1707</v>
      </c>
      <c r="H1184" t="s">
        <v>1392</v>
      </c>
      <c r="I1184">
        <f t="shared" si="37"/>
        <v>0</v>
      </c>
      <c r="J1184" t="s">
        <v>1718</v>
      </c>
      <c r="K1184">
        <v>1</v>
      </c>
    </row>
    <row r="1185" spans="1:11" x14ac:dyDescent="0.25">
      <c r="A1185" t="s">
        <v>1702</v>
      </c>
      <c r="B1185">
        <v>230</v>
      </c>
      <c r="C1185" t="s">
        <v>1703</v>
      </c>
      <c r="D1185">
        <v>100</v>
      </c>
      <c r="E1185" t="s">
        <v>1704</v>
      </c>
      <c r="F1185" t="s">
        <v>1705</v>
      </c>
      <c r="G1185" t="s">
        <v>1707</v>
      </c>
      <c r="H1185" t="s">
        <v>1392</v>
      </c>
      <c r="I1185">
        <f t="shared" si="37"/>
        <v>0</v>
      </c>
      <c r="J1185" t="s">
        <v>1718</v>
      </c>
      <c r="K1185">
        <v>2</v>
      </c>
    </row>
    <row r="1186" spans="1:11" x14ac:dyDescent="0.25">
      <c r="A1186" t="s">
        <v>1702</v>
      </c>
      <c r="B1186">
        <v>230</v>
      </c>
      <c r="C1186" t="s">
        <v>1703</v>
      </c>
      <c r="D1186">
        <v>167</v>
      </c>
      <c r="E1186" t="s">
        <v>1704</v>
      </c>
      <c r="F1186" t="s">
        <v>1705</v>
      </c>
      <c r="G1186" t="s">
        <v>1707</v>
      </c>
      <c r="H1186" t="s">
        <v>1392</v>
      </c>
      <c r="I1186">
        <f t="shared" si="37"/>
        <v>0</v>
      </c>
      <c r="J1186" t="s">
        <v>1718</v>
      </c>
      <c r="K1186">
        <v>1</v>
      </c>
    </row>
    <row r="1187" spans="1:11" x14ac:dyDescent="0.25">
      <c r="A1187" t="s">
        <v>1702</v>
      </c>
      <c r="B1187">
        <v>230</v>
      </c>
      <c r="C1187" t="s">
        <v>1703</v>
      </c>
      <c r="D1187">
        <v>167</v>
      </c>
      <c r="E1187" t="s">
        <v>1704</v>
      </c>
      <c r="F1187" t="s">
        <v>1705</v>
      </c>
      <c r="G1187" t="s">
        <v>1721</v>
      </c>
      <c r="H1187">
        <v>2001430</v>
      </c>
      <c r="I1187">
        <f t="shared" si="37"/>
        <v>0</v>
      </c>
      <c r="J1187" t="s">
        <v>1718</v>
      </c>
      <c r="K1187">
        <v>1</v>
      </c>
    </row>
    <row r="1188" spans="1:11" x14ac:dyDescent="0.25">
      <c r="A1188" t="s">
        <v>1702</v>
      </c>
      <c r="B1188">
        <v>230</v>
      </c>
      <c r="C1188" t="s">
        <v>1709</v>
      </c>
      <c r="D1188">
        <v>25</v>
      </c>
      <c r="E1188" t="s">
        <v>1720</v>
      </c>
      <c r="F1188" t="s">
        <v>1705</v>
      </c>
      <c r="G1188" t="s">
        <v>1721</v>
      </c>
      <c r="H1188">
        <v>2001425</v>
      </c>
      <c r="I1188">
        <f t="shared" si="37"/>
        <v>0</v>
      </c>
      <c r="J1188" t="s">
        <v>1718</v>
      </c>
      <c r="K1188">
        <v>3</v>
      </c>
    </row>
    <row r="1189" spans="1:11" x14ac:dyDescent="0.25">
      <c r="A1189" t="s">
        <v>1702</v>
      </c>
      <c r="B1189">
        <v>230</v>
      </c>
      <c r="C1189" t="s">
        <v>1709</v>
      </c>
      <c r="D1189">
        <v>25</v>
      </c>
      <c r="E1189" t="s">
        <v>1719</v>
      </c>
      <c r="F1189" t="s">
        <v>1705</v>
      </c>
      <c r="G1189" t="s">
        <v>1721</v>
      </c>
      <c r="H1189">
        <v>2001425</v>
      </c>
      <c r="I1189">
        <f t="shared" si="37"/>
        <v>0</v>
      </c>
      <c r="J1189" t="s">
        <v>1718</v>
      </c>
      <c r="K1189">
        <v>12</v>
      </c>
    </row>
    <row r="1190" spans="1:11" x14ac:dyDescent="0.25">
      <c r="A1190" t="s">
        <v>1702</v>
      </c>
      <c r="B1190">
        <v>230</v>
      </c>
      <c r="C1190" t="s">
        <v>1709</v>
      </c>
      <c r="D1190">
        <v>25</v>
      </c>
      <c r="E1190" t="s">
        <v>1710</v>
      </c>
      <c r="F1190" t="s">
        <v>1705</v>
      </c>
      <c r="G1190" t="s">
        <v>1721</v>
      </c>
      <c r="H1190">
        <v>2001425</v>
      </c>
      <c r="I1190">
        <f t="shared" si="37"/>
        <v>0</v>
      </c>
      <c r="J1190" t="s">
        <v>1718</v>
      </c>
      <c r="K1190">
        <v>18</v>
      </c>
    </row>
    <row r="1191" spans="1:11" x14ac:dyDescent="0.25">
      <c r="A1191" t="s">
        <v>1702</v>
      </c>
      <c r="B1191">
        <v>230</v>
      </c>
      <c r="C1191" t="s">
        <v>1709</v>
      </c>
      <c r="D1191">
        <v>25</v>
      </c>
      <c r="E1191" t="s">
        <v>1704</v>
      </c>
      <c r="F1191" t="s">
        <v>1705</v>
      </c>
      <c r="G1191" t="s">
        <v>1721</v>
      </c>
      <c r="H1191">
        <v>2001425</v>
      </c>
      <c r="I1191">
        <f t="shared" si="37"/>
        <v>0</v>
      </c>
      <c r="J1191" t="s">
        <v>1718</v>
      </c>
      <c r="K1191">
        <v>81</v>
      </c>
    </row>
    <row r="1192" spans="1:11" x14ac:dyDescent="0.25">
      <c r="A1192" t="s">
        <v>1702</v>
      </c>
      <c r="B1192">
        <v>230</v>
      </c>
      <c r="C1192" t="s">
        <v>1709</v>
      </c>
      <c r="D1192">
        <v>25</v>
      </c>
      <c r="E1192" t="s">
        <v>1706</v>
      </c>
      <c r="F1192" t="s">
        <v>1705</v>
      </c>
      <c r="G1192" t="s">
        <v>1721</v>
      </c>
      <c r="H1192">
        <v>2001425</v>
      </c>
      <c r="I1192">
        <f t="shared" si="37"/>
        <v>0</v>
      </c>
      <c r="J1192" t="s">
        <v>1718</v>
      </c>
      <c r="K1192">
        <v>3</v>
      </c>
    </row>
    <row r="1193" spans="1:11" x14ac:dyDescent="0.25">
      <c r="A1193" t="s">
        <v>1702</v>
      </c>
      <c r="B1193">
        <v>230</v>
      </c>
      <c r="C1193" t="s">
        <v>1709</v>
      </c>
      <c r="D1193">
        <v>25</v>
      </c>
      <c r="E1193" t="s">
        <v>1708</v>
      </c>
      <c r="F1193" t="s">
        <v>1705</v>
      </c>
      <c r="G1193" t="s">
        <v>1707</v>
      </c>
      <c r="H1193">
        <v>2001366</v>
      </c>
      <c r="I1193">
        <f t="shared" si="37"/>
        <v>2538.13</v>
      </c>
      <c r="J1193" t="s">
        <v>1718</v>
      </c>
      <c r="K1193">
        <v>1</v>
      </c>
    </row>
    <row r="1194" spans="1:11" x14ac:dyDescent="0.25">
      <c r="A1194" t="s">
        <v>1702</v>
      </c>
      <c r="B1194">
        <v>230</v>
      </c>
      <c r="C1194" t="s">
        <v>1709</v>
      </c>
      <c r="D1194">
        <v>25</v>
      </c>
      <c r="E1194" t="s">
        <v>1708</v>
      </c>
      <c r="F1194" t="s">
        <v>1705</v>
      </c>
      <c r="G1194" t="s">
        <v>1721</v>
      </c>
      <c r="H1194">
        <v>2001425</v>
      </c>
      <c r="I1194">
        <f t="shared" si="37"/>
        <v>0</v>
      </c>
      <c r="J1194" t="s">
        <v>1718</v>
      </c>
      <c r="K1194">
        <v>57</v>
      </c>
    </row>
    <row r="1195" spans="1:11" x14ac:dyDescent="0.25">
      <c r="A1195" t="s">
        <v>1702</v>
      </c>
      <c r="B1195">
        <v>230</v>
      </c>
      <c r="C1195" t="s">
        <v>1709</v>
      </c>
      <c r="D1195">
        <v>25</v>
      </c>
      <c r="E1195" t="s">
        <v>1708</v>
      </c>
      <c r="F1195" t="s">
        <v>1705</v>
      </c>
      <c r="G1195" t="s">
        <v>1721</v>
      </c>
      <c r="H1195">
        <v>2001426</v>
      </c>
      <c r="I1195">
        <f t="shared" si="37"/>
        <v>0</v>
      </c>
      <c r="J1195" t="s">
        <v>1718</v>
      </c>
      <c r="K1195">
        <v>1</v>
      </c>
    </row>
    <row r="1196" spans="1:11" x14ac:dyDescent="0.25">
      <c r="A1196" t="s">
        <v>1702</v>
      </c>
      <c r="B1196">
        <v>230</v>
      </c>
      <c r="C1196" t="s">
        <v>1709</v>
      </c>
      <c r="D1196">
        <v>25</v>
      </c>
      <c r="E1196" t="s">
        <v>1711</v>
      </c>
      <c r="F1196" t="s">
        <v>1705</v>
      </c>
      <c r="G1196" t="s">
        <v>1707</v>
      </c>
      <c r="H1196">
        <v>2001425</v>
      </c>
      <c r="I1196">
        <f t="shared" si="37"/>
        <v>0</v>
      </c>
      <c r="J1196" t="s">
        <v>1718</v>
      </c>
      <c r="K1196">
        <v>93</v>
      </c>
    </row>
    <row r="1197" spans="1:11" x14ac:dyDescent="0.25">
      <c r="A1197" t="s">
        <v>1702</v>
      </c>
      <c r="B1197">
        <v>230</v>
      </c>
      <c r="C1197" t="s">
        <v>1709</v>
      </c>
      <c r="D1197">
        <v>25</v>
      </c>
      <c r="E1197" t="s">
        <v>1711</v>
      </c>
      <c r="F1197" t="s">
        <v>1705</v>
      </c>
      <c r="G1197" t="s">
        <v>1722</v>
      </c>
      <c r="H1197" t="s">
        <v>1392</v>
      </c>
      <c r="I1197">
        <f t="shared" si="37"/>
        <v>0</v>
      </c>
      <c r="J1197" t="s">
        <v>1718</v>
      </c>
      <c r="K1197">
        <v>1</v>
      </c>
    </row>
    <row r="1198" spans="1:11" x14ac:dyDescent="0.25">
      <c r="A1198" t="s">
        <v>1702</v>
      </c>
      <c r="B1198">
        <v>230</v>
      </c>
      <c r="C1198" t="s">
        <v>1709</v>
      </c>
      <c r="D1198">
        <v>25</v>
      </c>
      <c r="E1198" t="s">
        <v>1711</v>
      </c>
      <c r="F1198" t="s">
        <v>1705</v>
      </c>
      <c r="G1198" t="s">
        <v>1721</v>
      </c>
      <c r="H1198">
        <v>2001367</v>
      </c>
      <c r="I1198">
        <f t="shared" si="37"/>
        <v>3129.01</v>
      </c>
      <c r="J1198" t="s">
        <v>1718</v>
      </c>
      <c r="K1198">
        <v>4</v>
      </c>
    </row>
    <row r="1199" spans="1:11" x14ac:dyDescent="0.25">
      <c r="A1199" t="s">
        <v>1702</v>
      </c>
      <c r="B1199">
        <v>230</v>
      </c>
      <c r="C1199" t="s">
        <v>1709</v>
      </c>
      <c r="D1199">
        <v>25</v>
      </c>
      <c r="E1199" t="s">
        <v>1711</v>
      </c>
      <c r="F1199" t="s">
        <v>1705</v>
      </c>
      <c r="G1199" t="s">
        <v>1721</v>
      </c>
      <c r="H1199">
        <v>2001425</v>
      </c>
      <c r="I1199">
        <f t="shared" si="37"/>
        <v>0</v>
      </c>
      <c r="J1199" t="s">
        <v>1718</v>
      </c>
      <c r="K1199">
        <v>1283</v>
      </c>
    </row>
    <row r="1200" spans="1:11" x14ac:dyDescent="0.25">
      <c r="A1200" t="s">
        <v>1702</v>
      </c>
      <c r="B1200">
        <v>230</v>
      </c>
      <c r="C1200" t="s">
        <v>1709</v>
      </c>
      <c r="D1200">
        <v>25</v>
      </c>
      <c r="E1200" t="s">
        <v>1711</v>
      </c>
      <c r="F1200" t="s">
        <v>1705</v>
      </c>
      <c r="G1200" t="s">
        <v>1721</v>
      </c>
      <c r="H1200">
        <v>2001426</v>
      </c>
      <c r="I1200">
        <f t="shared" si="37"/>
        <v>0</v>
      </c>
      <c r="J1200" t="s">
        <v>1718</v>
      </c>
      <c r="K1200">
        <v>4</v>
      </c>
    </row>
    <row r="1201" spans="1:11" x14ac:dyDescent="0.25">
      <c r="A1201" t="s">
        <v>1702</v>
      </c>
      <c r="B1201">
        <v>230</v>
      </c>
      <c r="C1201" t="s">
        <v>1709</v>
      </c>
      <c r="D1201">
        <v>25</v>
      </c>
      <c r="E1201" t="s">
        <v>1711</v>
      </c>
      <c r="F1201" t="s">
        <v>1705</v>
      </c>
      <c r="G1201" t="s">
        <v>1730</v>
      </c>
      <c r="H1201">
        <v>2001425</v>
      </c>
      <c r="I1201">
        <f t="shared" si="37"/>
        <v>0</v>
      </c>
      <c r="J1201" t="s">
        <v>1718</v>
      </c>
      <c r="K1201">
        <v>5</v>
      </c>
    </row>
    <row r="1202" spans="1:11" x14ac:dyDescent="0.25">
      <c r="A1202" t="s">
        <v>1702</v>
      </c>
      <c r="B1202">
        <v>230</v>
      </c>
      <c r="C1202" t="s">
        <v>1709</v>
      </c>
      <c r="D1202">
        <v>37</v>
      </c>
      <c r="E1202" t="s">
        <v>1704</v>
      </c>
      <c r="F1202" t="s">
        <v>1705</v>
      </c>
      <c r="G1202" t="s">
        <v>1721</v>
      </c>
      <c r="H1202">
        <v>2001426</v>
      </c>
      <c r="I1202">
        <f t="shared" si="37"/>
        <v>0</v>
      </c>
      <c r="J1202" t="s">
        <v>1718</v>
      </c>
      <c r="K1202">
        <v>2</v>
      </c>
    </row>
    <row r="1203" spans="1:11" x14ac:dyDescent="0.25">
      <c r="A1203" t="s">
        <v>1702</v>
      </c>
      <c r="B1203">
        <v>230</v>
      </c>
      <c r="C1203" t="s">
        <v>1709</v>
      </c>
      <c r="D1203">
        <v>37</v>
      </c>
      <c r="E1203" t="s">
        <v>1708</v>
      </c>
      <c r="F1203" t="s">
        <v>1705</v>
      </c>
      <c r="G1203" t="s">
        <v>1721</v>
      </c>
      <c r="H1203">
        <v>2001426</v>
      </c>
      <c r="I1203">
        <f t="shared" si="37"/>
        <v>0</v>
      </c>
      <c r="J1203" t="s">
        <v>1718</v>
      </c>
      <c r="K1203">
        <v>3</v>
      </c>
    </row>
    <row r="1204" spans="1:11" x14ac:dyDescent="0.25">
      <c r="A1204" t="s">
        <v>1702</v>
      </c>
      <c r="B1204">
        <v>230</v>
      </c>
      <c r="C1204" t="s">
        <v>1709</v>
      </c>
      <c r="D1204">
        <v>37</v>
      </c>
      <c r="E1204" t="s">
        <v>1711</v>
      </c>
      <c r="F1204" t="s">
        <v>1705</v>
      </c>
      <c r="G1204" t="s">
        <v>1707</v>
      </c>
      <c r="H1204">
        <v>2001426</v>
      </c>
      <c r="I1204">
        <f t="shared" si="37"/>
        <v>0</v>
      </c>
      <c r="J1204" t="s">
        <v>1718</v>
      </c>
      <c r="K1204">
        <v>30</v>
      </c>
    </row>
    <row r="1205" spans="1:11" x14ac:dyDescent="0.25">
      <c r="A1205" t="s">
        <v>1702</v>
      </c>
      <c r="B1205">
        <v>230</v>
      </c>
      <c r="C1205" t="s">
        <v>1709</v>
      </c>
      <c r="D1205">
        <v>37</v>
      </c>
      <c r="E1205" t="s">
        <v>1711</v>
      </c>
      <c r="F1205" t="s">
        <v>1705</v>
      </c>
      <c r="G1205" t="s">
        <v>1721</v>
      </c>
      <c r="H1205">
        <v>2001426</v>
      </c>
      <c r="I1205">
        <f t="shared" si="37"/>
        <v>0</v>
      </c>
      <c r="J1205" t="s">
        <v>1718</v>
      </c>
      <c r="K1205">
        <v>154</v>
      </c>
    </row>
    <row r="1206" spans="1:11" x14ac:dyDescent="0.25">
      <c r="A1206" t="s">
        <v>1702</v>
      </c>
      <c r="B1206">
        <v>230</v>
      </c>
      <c r="C1206" t="s">
        <v>1709</v>
      </c>
      <c r="D1206">
        <v>37.5</v>
      </c>
      <c r="E1206" t="s">
        <v>1719</v>
      </c>
      <c r="F1206" t="s">
        <v>1705</v>
      </c>
      <c r="G1206" t="s">
        <v>1721</v>
      </c>
      <c r="H1206">
        <v>2001426</v>
      </c>
      <c r="I1206">
        <f t="shared" si="37"/>
        <v>0</v>
      </c>
      <c r="J1206" t="s">
        <v>1718</v>
      </c>
      <c r="K1206">
        <v>3</v>
      </c>
    </row>
    <row r="1207" spans="1:11" x14ac:dyDescent="0.25">
      <c r="A1207" t="s">
        <v>1702</v>
      </c>
      <c r="B1207">
        <v>230</v>
      </c>
      <c r="C1207" t="s">
        <v>1709</v>
      </c>
      <c r="D1207">
        <v>37.5</v>
      </c>
      <c r="E1207" t="s">
        <v>1704</v>
      </c>
      <c r="F1207" t="s">
        <v>1705</v>
      </c>
      <c r="G1207" t="s">
        <v>1721</v>
      </c>
      <c r="H1207">
        <v>2001426</v>
      </c>
      <c r="I1207">
        <f t="shared" si="37"/>
        <v>0</v>
      </c>
      <c r="J1207" t="s">
        <v>1718</v>
      </c>
      <c r="K1207">
        <v>16</v>
      </c>
    </row>
    <row r="1208" spans="1:11" x14ac:dyDescent="0.25">
      <c r="A1208" t="s">
        <v>1702</v>
      </c>
      <c r="B1208">
        <v>230</v>
      </c>
      <c r="C1208" t="s">
        <v>1709</v>
      </c>
      <c r="D1208">
        <v>37.5</v>
      </c>
      <c r="E1208" t="s">
        <v>1708</v>
      </c>
      <c r="F1208" t="s">
        <v>1705</v>
      </c>
      <c r="G1208" t="s">
        <v>1721</v>
      </c>
      <c r="H1208">
        <v>2001426</v>
      </c>
      <c r="I1208">
        <f t="shared" si="37"/>
        <v>0</v>
      </c>
      <c r="J1208" t="s">
        <v>1718</v>
      </c>
      <c r="K1208">
        <v>67</v>
      </c>
    </row>
    <row r="1209" spans="1:11" x14ac:dyDescent="0.25">
      <c r="A1209" t="s">
        <v>1702</v>
      </c>
      <c r="B1209">
        <v>230</v>
      </c>
      <c r="C1209" t="s">
        <v>1709</v>
      </c>
      <c r="D1209">
        <v>37.5</v>
      </c>
      <c r="E1209" t="s">
        <v>1711</v>
      </c>
      <c r="F1209" t="s">
        <v>1705</v>
      </c>
      <c r="G1209" t="s">
        <v>1721</v>
      </c>
      <c r="H1209">
        <v>2001426</v>
      </c>
      <c r="I1209">
        <f t="shared" si="37"/>
        <v>0</v>
      </c>
      <c r="J1209" t="s">
        <v>1718</v>
      </c>
      <c r="K1209">
        <v>362</v>
      </c>
    </row>
    <row r="1210" spans="1:11" x14ac:dyDescent="0.25">
      <c r="A1210" t="s">
        <v>1702</v>
      </c>
      <c r="B1210">
        <v>230</v>
      </c>
      <c r="C1210" t="s">
        <v>1709</v>
      </c>
      <c r="D1210">
        <v>37.5</v>
      </c>
      <c r="E1210" t="s">
        <v>1711</v>
      </c>
      <c r="F1210" t="s">
        <v>1705</v>
      </c>
      <c r="G1210" t="s">
        <v>1730</v>
      </c>
      <c r="H1210">
        <v>2001426</v>
      </c>
      <c r="I1210">
        <f t="shared" si="37"/>
        <v>0</v>
      </c>
      <c r="J1210" t="s">
        <v>1718</v>
      </c>
      <c r="K1210">
        <v>3</v>
      </c>
    </row>
    <row r="1211" spans="1:11" x14ac:dyDescent="0.25">
      <c r="A1211" t="s">
        <v>1702</v>
      </c>
      <c r="B1211">
        <v>230</v>
      </c>
      <c r="C1211" t="s">
        <v>1709</v>
      </c>
      <c r="D1211">
        <v>50</v>
      </c>
      <c r="E1211" t="s">
        <v>1720</v>
      </c>
      <c r="F1211" t="s">
        <v>1705</v>
      </c>
      <c r="G1211" t="s">
        <v>1721</v>
      </c>
      <c r="H1211">
        <v>2001427</v>
      </c>
      <c r="I1211">
        <f t="shared" si="37"/>
        <v>0</v>
      </c>
      <c r="J1211" t="s">
        <v>1718</v>
      </c>
      <c r="K1211">
        <v>3</v>
      </c>
    </row>
    <row r="1212" spans="1:11" x14ac:dyDescent="0.25">
      <c r="A1212" t="s">
        <v>1702</v>
      </c>
      <c r="B1212">
        <v>230</v>
      </c>
      <c r="C1212" t="s">
        <v>1709</v>
      </c>
      <c r="D1212">
        <v>50</v>
      </c>
      <c r="E1212" t="s">
        <v>1719</v>
      </c>
      <c r="F1212" t="s">
        <v>1705</v>
      </c>
      <c r="G1212" t="s">
        <v>1721</v>
      </c>
      <c r="H1212">
        <v>2001427</v>
      </c>
      <c r="I1212">
        <f t="shared" si="37"/>
        <v>0</v>
      </c>
      <c r="J1212" t="s">
        <v>1718</v>
      </c>
      <c r="K1212">
        <v>9</v>
      </c>
    </row>
    <row r="1213" spans="1:11" x14ac:dyDescent="0.25">
      <c r="A1213" t="s">
        <v>1702</v>
      </c>
      <c r="B1213">
        <v>230</v>
      </c>
      <c r="C1213" t="s">
        <v>1709</v>
      </c>
      <c r="D1213">
        <v>50</v>
      </c>
      <c r="E1213" t="s">
        <v>1710</v>
      </c>
      <c r="F1213" t="s">
        <v>1705</v>
      </c>
      <c r="G1213" t="s">
        <v>1721</v>
      </c>
      <c r="H1213">
        <v>2001427</v>
      </c>
      <c r="I1213">
        <f t="shared" si="37"/>
        <v>0</v>
      </c>
      <c r="J1213" t="s">
        <v>1718</v>
      </c>
      <c r="K1213">
        <v>5</v>
      </c>
    </row>
    <row r="1214" spans="1:11" x14ac:dyDescent="0.25">
      <c r="A1214" t="s">
        <v>1702</v>
      </c>
      <c r="B1214">
        <v>230</v>
      </c>
      <c r="C1214" t="s">
        <v>1709</v>
      </c>
      <c r="D1214">
        <v>50</v>
      </c>
      <c r="E1214" t="s">
        <v>1704</v>
      </c>
      <c r="F1214" t="s">
        <v>1705</v>
      </c>
      <c r="G1214" t="s">
        <v>1721</v>
      </c>
      <c r="H1214">
        <v>2001427</v>
      </c>
      <c r="I1214">
        <f t="shared" si="37"/>
        <v>0</v>
      </c>
      <c r="J1214" t="s">
        <v>1718</v>
      </c>
      <c r="K1214">
        <v>36</v>
      </c>
    </row>
    <row r="1215" spans="1:11" x14ac:dyDescent="0.25">
      <c r="A1215" t="s">
        <v>1702</v>
      </c>
      <c r="B1215">
        <v>230</v>
      </c>
      <c r="C1215" t="s">
        <v>1709</v>
      </c>
      <c r="D1215">
        <v>50</v>
      </c>
      <c r="E1215" t="s">
        <v>1708</v>
      </c>
      <c r="F1215" t="s">
        <v>1705</v>
      </c>
      <c r="G1215" t="s">
        <v>1707</v>
      </c>
      <c r="H1215">
        <v>2001427</v>
      </c>
      <c r="I1215">
        <f t="shared" si="37"/>
        <v>0</v>
      </c>
      <c r="J1215" t="s">
        <v>1718</v>
      </c>
      <c r="K1215">
        <v>2</v>
      </c>
    </row>
    <row r="1216" spans="1:11" x14ac:dyDescent="0.25">
      <c r="A1216" t="s">
        <v>1702</v>
      </c>
      <c r="B1216">
        <v>230</v>
      </c>
      <c r="C1216" t="s">
        <v>1709</v>
      </c>
      <c r="D1216">
        <v>50</v>
      </c>
      <c r="E1216" t="s">
        <v>1708</v>
      </c>
      <c r="F1216" t="s">
        <v>1705</v>
      </c>
      <c r="G1216" t="s">
        <v>1721</v>
      </c>
      <c r="H1216">
        <v>2001427</v>
      </c>
      <c r="I1216">
        <f t="shared" si="37"/>
        <v>0</v>
      </c>
      <c r="J1216" t="s">
        <v>1718</v>
      </c>
      <c r="K1216">
        <v>22</v>
      </c>
    </row>
    <row r="1217" spans="1:11" x14ac:dyDescent="0.25">
      <c r="A1217" t="s">
        <v>1702</v>
      </c>
      <c r="B1217">
        <v>230</v>
      </c>
      <c r="C1217" t="s">
        <v>1709</v>
      </c>
      <c r="D1217">
        <v>50</v>
      </c>
      <c r="E1217" t="s">
        <v>1708</v>
      </c>
      <c r="F1217" t="s">
        <v>1705</v>
      </c>
      <c r="G1217" t="s">
        <v>1721</v>
      </c>
      <c r="H1217">
        <v>2001428</v>
      </c>
      <c r="I1217">
        <f t="shared" si="37"/>
        <v>0</v>
      </c>
      <c r="J1217" t="s">
        <v>1718</v>
      </c>
      <c r="K1217">
        <v>2</v>
      </c>
    </row>
    <row r="1218" spans="1:11" x14ac:dyDescent="0.25">
      <c r="A1218" t="s">
        <v>1702</v>
      </c>
      <c r="B1218">
        <v>230</v>
      </c>
      <c r="C1218" t="s">
        <v>1709</v>
      </c>
      <c r="D1218">
        <v>50</v>
      </c>
      <c r="E1218" t="s">
        <v>1711</v>
      </c>
      <c r="F1218" t="s">
        <v>1705</v>
      </c>
      <c r="G1218" t="s">
        <v>1707</v>
      </c>
      <c r="H1218">
        <v>2001427</v>
      </c>
      <c r="I1218">
        <f t="shared" si="37"/>
        <v>0</v>
      </c>
      <c r="J1218" t="s">
        <v>1718</v>
      </c>
      <c r="K1218">
        <v>33</v>
      </c>
    </row>
    <row r="1219" spans="1:11" x14ac:dyDescent="0.25">
      <c r="A1219" t="s">
        <v>1702</v>
      </c>
      <c r="B1219">
        <v>230</v>
      </c>
      <c r="C1219" t="s">
        <v>1709</v>
      </c>
      <c r="D1219">
        <v>50</v>
      </c>
      <c r="E1219" t="s">
        <v>1711</v>
      </c>
      <c r="F1219" t="s">
        <v>1705</v>
      </c>
      <c r="G1219" t="s">
        <v>1721</v>
      </c>
      <c r="H1219">
        <v>2001427</v>
      </c>
      <c r="I1219">
        <f t="shared" ref="I1219:I1282" si="38">+_xlfn.XLOOKUP(H1219,AG:AG,AH:AH,0)</f>
        <v>0</v>
      </c>
      <c r="J1219" t="s">
        <v>1718</v>
      </c>
      <c r="K1219">
        <v>621</v>
      </c>
    </row>
    <row r="1220" spans="1:11" x14ac:dyDescent="0.25">
      <c r="A1220" t="s">
        <v>1702</v>
      </c>
      <c r="B1220">
        <v>230</v>
      </c>
      <c r="C1220" t="s">
        <v>1709</v>
      </c>
      <c r="D1220">
        <v>75</v>
      </c>
      <c r="E1220" t="s">
        <v>1704</v>
      </c>
      <c r="F1220" t="s">
        <v>1705</v>
      </c>
      <c r="G1220" t="s">
        <v>1721</v>
      </c>
      <c r="H1220">
        <v>2001427</v>
      </c>
      <c r="I1220">
        <f t="shared" si="38"/>
        <v>0</v>
      </c>
      <c r="J1220" t="s">
        <v>1718</v>
      </c>
      <c r="K1220">
        <v>6</v>
      </c>
    </row>
    <row r="1221" spans="1:11" x14ac:dyDescent="0.25">
      <c r="A1221" t="s">
        <v>1702</v>
      </c>
      <c r="B1221">
        <v>230</v>
      </c>
      <c r="C1221" t="s">
        <v>1709</v>
      </c>
      <c r="D1221">
        <v>75</v>
      </c>
      <c r="E1221" t="s">
        <v>1704</v>
      </c>
      <c r="F1221" t="s">
        <v>1705</v>
      </c>
      <c r="G1221" t="s">
        <v>1721</v>
      </c>
      <c r="H1221">
        <v>2001428</v>
      </c>
      <c r="I1221">
        <f t="shared" si="38"/>
        <v>0</v>
      </c>
      <c r="J1221" t="s">
        <v>1718</v>
      </c>
      <c r="K1221">
        <v>9</v>
      </c>
    </row>
    <row r="1222" spans="1:11" x14ac:dyDescent="0.25">
      <c r="A1222" t="s">
        <v>1702</v>
      </c>
      <c r="B1222">
        <v>230</v>
      </c>
      <c r="C1222" t="s">
        <v>1709</v>
      </c>
      <c r="D1222">
        <v>75</v>
      </c>
      <c r="E1222" t="s">
        <v>1708</v>
      </c>
      <c r="F1222" t="s">
        <v>1705</v>
      </c>
      <c r="G1222" t="s">
        <v>1707</v>
      </c>
      <c r="H1222">
        <v>2001427</v>
      </c>
      <c r="I1222">
        <f t="shared" si="38"/>
        <v>0</v>
      </c>
      <c r="J1222" t="s">
        <v>1718</v>
      </c>
      <c r="K1222">
        <v>1</v>
      </c>
    </row>
    <row r="1223" spans="1:11" x14ac:dyDescent="0.25">
      <c r="A1223" t="s">
        <v>1702</v>
      </c>
      <c r="B1223">
        <v>230</v>
      </c>
      <c r="C1223" t="s">
        <v>1709</v>
      </c>
      <c r="D1223">
        <v>75</v>
      </c>
      <c r="E1223" t="s">
        <v>1708</v>
      </c>
      <c r="F1223" t="s">
        <v>1705</v>
      </c>
      <c r="G1223" t="s">
        <v>1721</v>
      </c>
      <c r="H1223">
        <v>2001427</v>
      </c>
      <c r="I1223">
        <f t="shared" si="38"/>
        <v>0</v>
      </c>
      <c r="J1223" t="s">
        <v>1718</v>
      </c>
      <c r="K1223">
        <v>10</v>
      </c>
    </row>
    <row r="1224" spans="1:11" x14ac:dyDescent="0.25">
      <c r="A1224" t="s">
        <v>1702</v>
      </c>
      <c r="B1224">
        <v>230</v>
      </c>
      <c r="C1224" t="s">
        <v>1709</v>
      </c>
      <c r="D1224">
        <v>75</v>
      </c>
      <c r="E1224" t="s">
        <v>1708</v>
      </c>
      <c r="F1224" t="s">
        <v>1705</v>
      </c>
      <c r="G1224" t="s">
        <v>1721</v>
      </c>
      <c r="H1224">
        <v>2001428</v>
      </c>
      <c r="I1224">
        <f t="shared" si="38"/>
        <v>0</v>
      </c>
      <c r="J1224" t="s">
        <v>1718</v>
      </c>
      <c r="K1224">
        <v>19</v>
      </c>
    </row>
    <row r="1225" spans="1:11" x14ac:dyDescent="0.25">
      <c r="A1225" t="s">
        <v>1702</v>
      </c>
      <c r="B1225">
        <v>230</v>
      </c>
      <c r="C1225" t="s">
        <v>1709</v>
      </c>
      <c r="D1225">
        <v>75</v>
      </c>
      <c r="E1225" t="s">
        <v>1711</v>
      </c>
      <c r="F1225" t="s">
        <v>1705</v>
      </c>
      <c r="G1225" t="s">
        <v>1707</v>
      </c>
      <c r="H1225" t="s">
        <v>1392</v>
      </c>
      <c r="I1225">
        <f t="shared" si="38"/>
        <v>0</v>
      </c>
      <c r="J1225" t="s">
        <v>1718</v>
      </c>
      <c r="K1225">
        <v>36</v>
      </c>
    </row>
    <row r="1226" spans="1:11" x14ac:dyDescent="0.25">
      <c r="A1226" t="s">
        <v>1702</v>
      </c>
      <c r="B1226">
        <v>230</v>
      </c>
      <c r="C1226" t="s">
        <v>1709</v>
      </c>
      <c r="D1226">
        <v>75</v>
      </c>
      <c r="E1226" t="s">
        <v>1711</v>
      </c>
      <c r="F1226" t="s">
        <v>1705</v>
      </c>
      <c r="G1226" t="s">
        <v>1721</v>
      </c>
      <c r="H1226" t="s">
        <v>1392</v>
      </c>
      <c r="I1226">
        <f t="shared" si="38"/>
        <v>0</v>
      </c>
      <c r="J1226" t="s">
        <v>1718</v>
      </c>
      <c r="K1226">
        <v>136</v>
      </c>
    </row>
    <row r="1227" spans="1:11" x14ac:dyDescent="0.25">
      <c r="A1227" t="s">
        <v>1702</v>
      </c>
      <c r="B1227">
        <v>230</v>
      </c>
      <c r="C1227" t="s">
        <v>1709</v>
      </c>
      <c r="D1227">
        <v>75</v>
      </c>
      <c r="E1227" t="s">
        <v>1711</v>
      </c>
      <c r="F1227" t="s">
        <v>1705</v>
      </c>
      <c r="G1227" t="s">
        <v>1721</v>
      </c>
      <c r="H1227">
        <v>2001370</v>
      </c>
      <c r="I1227">
        <f t="shared" si="38"/>
        <v>4665.41</v>
      </c>
      <c r="J1227" t="s">
        <v>1718</v>
      </c>
      <c r="K1227">
        <v>2</v>
      </c>
    </row>
    <row r="1228" spans="1:11" x14ac:dyDescent="0.25">
      <c r="A1228" t="s">
        <v>1702</v>
      </c>
      <c r="B1228">
        <v>230</v>
      </c>
      <c r="C1228" t="s">
        <v>1709</v>
      </c>
      <c r="D1228">
        <v>75</v>
      </c>
      <c r="E1228" t="s">
        <v>1711</v>
      </c>
      <c r="F1228" t="s">
        <v>1705</v>
      </c>
      <c r="G1228" t="s">
        <v>1721</v>
      </c>
      <c r="H1228">
        <v>2001427</v>
      </c>
      <c r="I1228">
        <f t="shared" si="38"/>
        <v>0</v>
      </c>
      <c r="J1228" t="s">
        <v>1718</v>
      </c>
      <c r="K1228">
        <v>149</v>
      </c>
    </row>
    <row r="1229" spans="1:11" x14ac:dyDescent="0.25">
      <c r="A1229" t="s">
        <v>1702</v>
      </c>
      <c r="B1229">
        <v>230</v>
      </c>
      <c r="C1229" t="s">
        <v>1709</v>
      </c>
      <c r="D1229">
        <v>75</v>
      </c>
      <c r="E1229" t="s">
        <v>1711</v>
      </c>
      <c r="F1229" t="s">
        <v>1705</v>
      </c>
      <c r="G1229" t="s">
        <v>1721</v>
      </c>
      <c r="H1229">
        <v>2001428</v>
      </c>
      <c r="I1229">
        <f t="shared" si="38"/>
        <v>0</v>
      </c>
      <c r="J1229" t="s">
        <v>1718</v>
      </c>
      <c r="K1229">
        <v>103</v>
      </c>
    </row>
    <row r="1230" spans="1:11" x14ac:dyDescent="0.25">
      <c r="A1230" t="s">
        <v>1702</v>
      </c>
      <c r="B1230">
        <v>230</v>
      </c>
      <c r="C1230" t="s">
        <v>1709</v>
      </c>
      <c r="D1230">
        <v>75</v>
      </c>
      <c r="E1230" t="s">
        <v>1711</v>
      </c>
      <c r="F1230" t="s">
        <v>1705</v>
      </c>
      <c r="G1230" t="s">
        <v>1730</v>
      </c>
      <c r="H1230">
        <v>2001427</v>
      </c>
      <c r="I1230">
        <f t="shared" si="38"/>
        <v>0</v>
      </c>
      <c r="J1230" t="s">
        <v>1718</v>
      </c>
      <c r="K1230">
        <v>3</v>
      </c>
    </row>
    <row r="1231" spans="1:11" x14ac:dyDescent="0.25">
      <c r="A1231" t="s">
        <v>1702</v>
      </c>
      <c r="B1231">
        <v>230</v>
      </c>
      <c r="C1231" t="s">
        <v>1709</v>
      </c>
      <c r="D1231">
        <v>100</v>
      </c>
      <c r="E1231" t="s">
        <v>1704</v>
      </c>
      <c r="F1231" t="s">
        <v>1705</v>
      </c>
      <c r="G1231" t="s">
        <v>1721</v>
      </c>
      <c r="H1231">
        <v>2001429</v>
      </c>
      <c r="I1231">
        <f t="shared" si="38"/>
        <v>0</v>
      </c>
      <c r="J1231" t="s">
        <v>1718</v>
      </c>
      <c r="K1231">
        <v>44</v>
      </c>
    </row>
    <row r="1232" spans="1:11" x14ac:dyDescent="0.25">
      <c r="A1232" t="s">
        <v>1702</v>
      </c>
      <c r="B1232">
        <v>230</v>
      </c>
      <c r="C1232" t="s">
        <v>1709</v>
      </c>
      <c r="D1232">
        <v>100</v>
      </c>
      <c r="E1232" t="s">
        <v>1708</v>
      </c>
      <c r="F1232" t="s">
        <v>1705</v>
      </c>
      <c r="G1232" t="s">
        <v>1721</v>
      </c>
      <c r="H1232">
        <v>2001427</v>
      </c>
      <c r="I1232">
        <f t="shared" si="38"/>
        <v>0</v>
      </c>
      <c r="J1232" t="s">
        <v>1718</v>
      </c>
      <c r="K1232">
        <v>1</v>
      </c>
    </row>
    <row r="1233" spans="1:11" x14ac:dyDescent="0.25">
      <c r="A1233" t="s">
        <v>1702</v>
      </c>
      <c r="B1233">
        <v>230</v>
      </c>
      <c r="C1233" t="s">
        <v>1709</v>
      </c>
      <c r="D1233">
        <v>100</v>
      </c>
      <c r="E1233" t="s">
        <v>1708</v>
      </c>
      <c r="F1233" t="s">
        <v>1705</v>
      </c>
      <c r="G1233" t="s">
        <v>1721</v>
      </c>
      <c r="H1233">
        <v>2001429</v>
      </c>
      <c r="I1233">
        <f t="shared" si="38"/>
        <v>0</v>
      </c>
      <c r="J1233" t="s">
        <v>1718</v>
      </c>
      <c r="K1233">
        <v>13</v>
      </c>
    </row>
    <row r="1234" spans="1:11" x14ac:dyDescent="0.25">
      <c r="A1234" t="s">
        <v>1702</v>
      </c>
      <c r="B1234">
        <v>230</v>
      </c>
      <c r="C1234" t="s">
        <v>1709</v>
      </c>
      <c r="D1234">
        <v>100</v>
      </c>
      <c r="E1234" t="s">
        <v>1708</v>
      </c>
      <c r="F1234" t="s">
        <v>1705</v>
      </c>
      <c r="G1234" t="s">
        <v>1721</v>
      </c>
      <c r="H1234">
        <v>2001430</v>
      </c>
      <c r="I1234">
        <f t="shared" si="38"/>
        <v>0</v>
      </c>
      <c r="J1234" t="s">
        <v>1718</v>
      </c>
      <c r="K1234">
        <v>6</v>
      </c>
    </row>
    <row r="1235" spans="1:11" x14ac:dyDescent="0.25">
      <c r="A1235" t="s">
        <v>1702</v>
      </c>
      <c r="B1235">
        <v>230</v>
      </c>
      <c r="C1235" t="s">
        <v>1709</v>
      </c>
      <c r="D1235">
        <v>100</v>
      </c>
      <c r="E1235" t="s">
        <v>1711</v>
      </c>
      <c r="F1235" t="s">
        <v>1705</v>
      </c>
      <c r="G1235" t="s">
        <v>1707</v>
      </c>
      <c r="H1235">
        <v>2001429</v>
      </c>
      <c r="I1235">
        <f t="shared" si="38"/>
        <v>0</v>
      </c>
      <c r="J1235" t="s">
        <v>1718</v>
      </c>
      <c r="K1235">
        <v>27</v>
      </c>
    </row>
    <row r="1236" spans="1:11" x14ac:dyDescent="0.25">
      <c r="A1236" t="s">
        <v>1702</v>
      </c>
      <c r="B1236">
        <v>230</v>
      </c>
      <c r="C1236" t="s">
        <v>1709</v>
      </c>
      <c r="D1236">
        <v>100</v>
      </c>
      <c r="E1236" t="s">
        <v>1711</v>
      </c>
      <c r="F1236" t="s">
        <v>1705</v>
      </c>
      <c r="G1236" t="s">
        <v>1721</v>
      </c>
      <c r="H1236">
        <v>2001429</v>
      </c>
      <c r="I1236">
        <f t="shared" si="38"/>
        <v>0</v>
      </c>
      <c r="J1236" t="s">
        <v>1718</v>
      </c>
      <c r="K1236">
        <v>337</v>
      </c>
    </row>
    <row r="1237" spans="1:11" x14ac:dyDescent="0.25">
      <c r="A1237" t="s">
        <v>1702</v>
      </c>
      <c r="B1237">
        <v>230</v>
      </c>
      <c r="C1237" t="s">
        <v>1709</v>
      </c>
      <c r="D1237">
        <v>167</v>
      </c>
      <c r="E1237" t="s">
        <v>1719</v>
      </c>
      <c r="F1237" t="s">
        <v>1705</v>
      </c>
      <c r="G1237" t="s">
        <v>1721</v>
      </c>
      <c r="H1237">
        <v>2001430</v>
      </c>
      <c r="I1237">
        <f t="shared" si="38"/>
        <v>0</v>
      </c>
      <c r="J1237" t="s">
        <v>1718</v>
      </c>
      <c r="K1237">
        <v>3</v>
      </c>
    </row>
    <row r="1238" spans="1:11" x14ac:dyDescent="0.25">
      <c r="A1238" t="s">
        <v>1702</v>
      </c>
      <c r="B1238">
        <v>230</v>
      </c>
      <c r="C1238" t="s">
        <v>1709</v>
      </c>
      <c r="D1238">
        <v>167</v>
      </c>
      <c r="E1238" t="s">
        <v>1704</v>
      </c>
      <c r="F1238" t="s">
        <v>1705</v>
      </c>
      <c r="G1238" t="s">
        <v>1721</v>
      </c>
      <c r="H1238">
        <v>2001430</v>
      </c>
      <c r="I1238">
        <f t="shared" si="38"/>
        <v>0</v>
      </c>
      <c r="J1238" t="s">
        <v>1718</v>
      </c>
      <c r="K1238">
        <v>6</v>
      </c>
    </row>
    <row r="1239" spans="1:11" x14ac:dyDescent="0.25">
      <c r="A1239" t="s">
        <v>1702</v>
      </c>
      <c r="B1239">
        <v>230</v>
      </c>
      <c r="C1239" t="s">
        <v>1709</v>
      </c>
      <c r="D1239">
        <v>167</v>
      </c>
      <c r="E1239" t="s">
        <v>1708</v>
      </c>
      <c r="F1239" t="s">
        <v>1705</v>
      </c>
      <c r="G1239" t="s">
        <v>1721</v>
      </c>
      <c r="H1239">
        <v>2001430</v>
      </c>
      <c r="I1239">
        <f t="shared" si="38"/>
        <v>0</v>
      </c>
      <c r="J1239" t="s">
        <v>1718</v>
      </c>
      <c r="K1239">
        <v>9</v>
      </c>
    </row>
    <row r="1240" spans="1:11" x14ac:dyDescent="0.25">
      <c r="A1240" t="s">
        <v>1702</v>
      </c>
      <c r="B1240">
        <v>230</v>
      </c>
      <c r="C1240" t="s">
        <v>1709</v>
      </c>
      <c r="D1240">
        <v>167</v>
      </c>
      <c r="E1240" t="s">
        <v>1711</v>
      </c>
      <c r="F1240" t="s">
        <v>1705</v>
      </c>
      <c r="G1240" t="s">
        <v>1707</v>
      </c>
      <c r="H1240">
        <v>2001430</v>
      </c>
      <c r="I1240">
        <f t="shared" si="38"/>
        <v>0</v>
      </c>
      <c r="J1240" t="s">
        <v>1718</v>
      </c>
      <c r="K1240">
        <v>9</v>
      </c>
    </row>
    <row r="1241" spans="1:11" x14ac:dyDescent="0.25">
      <c r="A1241" t="s">
        <v>1702</v>
      </c>
      <c r="B1241">
        <v>230</v>
      </c>
      <c r="C1241" t="s">
        <v>1709</v>
      </c>
      <c r="D1241">
        <v>167</v>
      </c>
      <c r="E1241" t="s">
        <v>1711</v>
      </c>
      <c r="F1241" t="s">
        <v>1705</v>
      </c>
      <c r="G1241" t="s">
        <v>1721</v>
      </c>
      <c r="H1241">
        <v>2001430</v>
      </c>
      <c r="I1241">
        <f t="shared" si="38"/>
        <v>0</v>
      </c>
      <c r="J1241" t="s">
        <v>1718</v>
      </c>
      <c r="K1241">
        <v>187</v>
      </c>
    </row>
    <row r="1242" spans="1:11" x14ac:dyDescent="0.25">
      <c r="A1242" t="s">
        <v>1702</v>
      </c>
      <c r="B1242">
        <v>230</v>
      </c>
      <c r="C1242" t="s">
        <v>1709</v>
      </c>
      <c r="D1242">
        <v>250</v>
      </c>
      <c r="E1242" t="s">
        <v>1711</v>
      </c>
      <c r="F1242" t="s">
        <v>1705</v>
      </c>
      <c r="G1242" t="s">
        <v>1721</v>
      </c>
      <c r="H1242" t="s">
        <v>1392</v>
      </c>
      <c r="I1242">
        <f t="shared" si="38"/>
        <v>0</v>
      </c>
      <c r="J1242" t="s">
        <v>1718</v>
      </c>
      <c r="K1242">
        <v>9</v>
      </c>
    </row>
    <row r="1243" spans="1:11" x14ac:dyDescent="0.25">
      <c r="A1243" t="s">
        <v>1702</v>
      </c>
      <c r="B1243">
        <v>230</v>
      </c>
      <c r="C1243" t="s">
        <v>1709</v>
      </c>
      <c r="D1243">
        <v>250</v>
      </c>
      <c r="E1243" t="s">
        <v>1711</v>
      </c>
      <c r="F1243" t="s">
        <v>1705</v>
      </c>
      <c r="G1243" t="s">
        <v>1721</v>
      </c>
      <c r="H1243">
        <v>2001431</v>
      </c>
      <c r="I1243">
        <f t="shared" si="38"/>
        <v>0</v>
      </c>
      <c r="J1243" t="s">
        <v>1718</v>
      </c>
      <c r="K1243">
        <v>6</v>
      </c>
    </row>
    <row r="1244" spans="1:11" x14ac:dyDescent="0.25">
      <c r="A1244" t="s">
        <v>1702</v>
      </c>
      <c r="B1244">
        <v>230</v>
      </c>
      <c r="C1244" t="s">
        <v>1709</v>
      </c>
      <c r="D1244">
        <v>333</v>
      </c>
      <c r="E1244" t="s">
        <v>1711</v>
      </c>
      <c r="F1244" t="s">
        <v>1705</v>
      </c>
      <c r="G1244" t="s">
        <v>1721</v>
      </c>
      <c r="H1244">
        <v>2001432</v>
      </c>
      <c r="I1244">
        <f t="shared" si="38"/>
        <v>0</v>
      </c>
      <c r="J1244" t="s">
        <v>1718</v>
      </c>
      <c r="K1244">
        <v>3</v>
      </c>
    </row>
    <row r="1245" spans="1:11" x14ac:dyDescent="0.25">
      <c r="A1245" t="s">
        <v>1702</v>
      </c>
      <c r="B1245">
        <v>230</v>
      </c>
      <c r="C1245" t="s">
        <v>1723</v>
      </c>
      <c r="D1245">
        <v>25</v>
      </c>
      <c r="E1245" t="s">
        <v>1704</v>
      </c>
      <c r="F1245" t="s">
        <v>1705</v>
      </c>
      <c r="G1245" t="s">
        <v>1721</v>
      </c>
      <c r="H1245">
        <v>2001425</v>
      </c>
      <c r="I1245">
        <f t="shared" si="38"/>
        <v>0</v>
      </c>
      <c r="J1245" t="s">
        <v>1718</v>
      </c>
      <c r="K1245">
        <v>3</v>
      </c>
    </row>
    <row r="1246" spans="1:11" x14ac:dyDescent="0.25">
      <c r="A1246" t="s">
        <v>1702</v>
      </c>
      <c r="B1246">
        <v>230</v>
      </c>
      <c r="C1246" t="s">
        <v>1723</v>
      </c>
      <c r="D1246">
        <v>25</v>
      </c>
      <c r="E1246" t="s">
        <v>1708</v>
      </c>
      <c r="F1246" t="s">
        <v>1705</v>
      </c>
      <c r="G1246" t="s">
        <v>1721</v>
      </c>
      <c r="H1246">
        <v>2001425</v>
      </c>
      <c r="I1246">
        <f t="shared" si="38"/>
        <v>0</v>
      </c>
      <c r="J1246" t="s">
        <v>1718</v>
      </c>
      <c r="K1246">
        <v>6</v>
      </c>
    </row>
    <row r="1247" spans="1:11" x14ac:dyDescent="0.25">
      <c r="A1247" t="s">
        <v>1702</v>
      </c>
      <c r="B1247">
        <v>230</v>
      </c>
      <c r="C1247" t="s">
        <v>1723</v>
      </c>
      <c r="D1247">
        <v>25</v>
      </c>
      <c r="E1247" t="s">
        <v>1711</v>
      </c>
      <c r="F1247" t="s">
        <v>1705</v>
      </c>
      <c r="G1247" t="s">
        <v>1721</v>
      </c>
      <c r="H1247">
        <v>2001425</v>
      </c>
      <c r="I1247">
        <f t="shared" si="38"/>
        <v>0</v>
      </c>
      <c r="J1247" t="s">
        <v>1718</v>
      </c>
      <c r="K1247">
        <v>25</v>
      </c>
    </row>
    <row r="1248" spans="1:11" x14ac:dyDescent="0.25">
      <c r="A1248" t="s">
        <v>1702</v>
      </c>
      <c r="B1248">
        <v>230</v>
      </c>
      <c r="C1248" t="s">
        <v>1723</v>
      </c>
      <c r="D1248">
        <v>37.5</v>
      </c>
      <c r="E1248" t="s">
        <v>1704</v>
      </c>
      <c r="F1248" t="s">
        <v>1705</v>
      </c>
      <c r="G1248" t="s">
        <v>1721</v>
      </c>
      <c r="H1248">
        <v>2001426</v>
      </c>
      <c r="I1248">
        <f t="shared" si="38"/>
        <v>0</v>
      </c>
      <c r="J1248" t="s">
        <v>1718</v>
      </c>
      <c r="K1248">
        <v>1</v>
      </c>
    </row>
    <row r="1249" spans="1:11" x14ac:dyDescent="0.25">
      <c r="A1249" t="s">
        <v>1702</v>
      </c>
      <c r="B1249">
        <v>230</v>
      </c>
      <c r="C1249" t="s">
        <v>1723</v>
      </c>
      <c r="D1249">
        <v>37.5</v>
      </c>
      <c r="E1249" t="s">
        <v>1708</v>
      </c>
      <c r="F1249" t="s">
        <v>1705</v>
      </c>
      <c r="G1249" t="s">
        <v>1721</v>
      </c>
      <c r="H1249">
        <v>2001426</v>
      </c>
      <c r="I1249">
        <f t="shared" si="38"/>
        <v>0</v>
      </c>
      <c r="J1249" t="s">
        <v>1718</v>
      </c>
      <c r="K1249">
        <v>1</v>
      </c>
    </row>
    <row r="1250" spans="1:11" x14ac:dyDescent="0.25">
      <c r="A1250" t="s">
        <v>1702</v>
      </c>
      <c r="B1250">
        <v>230</v>
      </c>
      <c r="C1250" t="s">
        <v>1723</v>
      </c>
      <c r="D1250">
        <v>37.5</v>
      </c>
      <c r="E1250" t="s">
        <v>1711</v>
      </c>
      <c r="F1250" t="s">
        <v>1705</v>
      </c>
      <c r="G1250" t="s">
        <v>1721</v>
      </c>
      <c r="H1250">
        <v>2001426</v>
      </c>
      <c r="I1250">
        <f t="shared" si="38"/>
        <v>0</v>
      </c>
      <c r="J1250" t="s">
        <v>1718</v>
      </c>
      <c r="K1250">
        <v>10</v>
      </c>
    </row>
    <row r="1251" spans="1:11" x14ac:dyDescent="0.25">
      <c r="A1251" t="s">
        <v>1702</v>
      </c>
      <c r="B1251">
        <v>230</v>
      </c>
      <c r="C1251" t="s">
        <v>1723</v>
      </c>
      <c r="D1251">
        <v>50</v>
      </c>
      <c r="E1251" t="s">
        <v>1711</v>
      </c>
      <c r="F1251" t="s">
        <v>1705</v>
      </c>
      <c r="G1251" t="s">
        <v>1721</v>
      </c>
      <c r="H1251">
        <v>2001427</v>
      </c>
      <c r="I1251">
        <f t="shared" si="38"/>
        <v>0</v>
      </c>
      <c r="J1251" t="s">
        <v>1718</v>
      </c>
      <c r="K1251">
        <v>13</v>
      </c>
    </row>
    <row r="1252" spans="1:11" x14ac:dyDescent="0.25">
      <c r="A1252" t="s">
        <v>1702</v>
      </c>
      <c r="B1252">
        <v>230</v>
      </c>
      <c r="C1252" t="s">
        <v>1723</v>
      </c>
      <c r="D1252">
        <v>75</v>
      </c>
      <c r="E1252" t="s">
        <v>1711</v>
      </c>
      <c r="F1252" t="s">
        <v>1705</v>
      </c>
      <c r="G1252" t="s">
        <v>1721</v>
      </c>
      <c r="H1252">
        <v>2001427</v>
      </c>
      <c r="I1252">
        <f t="shared" si="38"/>
        <v>0</v>
      </c>
      <c r="J1252" t="s">
        <v>1718</v>
      </c>
      <c r="K1252">
        <v>1</v>
      </c>
    </row>
    <row r="1253" spans="1:11" x14ac:dyDescent="0.25">
      <c r="A1253" t="s">
        <v>1702</v>
      </c>
      <c r="B1253">
        <v>230</v>
      </c>
      <c r="C1253" t="s">
        <v>1723</v>
      </c>
      <c r="D1253">
        <v>75</v>
      </c>
      <c r="E1253" t="s">
        <v>1711</v>
      </c>
      <c r="F1253" t="s">
        <v>1705</v>
      </c>
      <c r="G1253" t="s">
        <v>1721</v>
      </c>
      <c r="H1253">
        <v>2001428</v>
      </c>
      <c r="I1253">
        <f t="shared" si="38"/>
        <v>0</v>
      </c>
      <c r="J1253" t="s">
        <v>1718</v>
      </c>
      <c r="K1253">
        <v>3</v>
      </c>
    </row>
    <row r="1254" spans="1:11" x14ac:dyDescent="0.25">
      <c r="A1254" t="s">
        <v>1702</v>
      </c>
      <c r="B1254">
        <v>230</v>
      </c>
      <c r="C1254" t="s">
        <v>1723</v>
      </c>
      <c r="D1254">
        <v>100</v>
      </c>
      <c r="E1254" t="s">
        <v>1704</v>
      </c>
      <c r="F1254" t="s">
        <v>1705</v>
      </c>
      <c r="G1254" t="s">
        <v>1721</v>
      </c>
      <c r="H1254">
        <v>2001429</v>
      </c>
      <c r="I1254">
        <f t="shared" si="38"/>
        <v>0</v>
      </c>
      <c r="J1254" t="s">
        <v>1718</v>
      </c>
      <c r="K1254">
        <v>1</v>
      </c>
    </row>
    <row r="1255" spans="1:11" x14ac:dyDescent="0.25">
      <c r="A1255" t="s">
        <v>1702</v>
      </c>
      <c r="B1255">
        <v>230</v>
      </c>
      <c r="C1255" t="s">
        <v>1723</v>
      </c>
      <c r="D1255">
        <v>100</v>
      </c>
      <c r="E1255" t="s">
        <v>1711</v>
      </c>
      <c r="F1255" t="s">
        <v>1705</v>
      </c>
      <c r="G1255" t="s">
        <v>1721</v>
      </c>
      <c r="H1255">
        <v>2001429</v>
      </c>
      <c r="I1255">
        <f t="shared" si="38"/>
        <v>0</v>
      </c>
      <c r="J1255" t="s">
        <v>1718</v>
      </c>
      <c r="K1255">
        <v>1</v>
      </c>
    </row>
    <row r="1256" spans="1:11" x14ac:dyDescent="0.25">
      <c r="A1256" t="s">
        <v>1702</v>
      </c>
      <c r="B1256">
        <v>230</v>
      </c>
      <c r="C1256" t="s">
        <v>1724</v>
      </c>
      <c r="D1256">
        <v>37.5</v>
      </c>
      <c r="E1256" t="s">
        <v>1710</v>
      </c>
      <c r="F1256" t="s">
        <v>1705</v>
      </c>
      <c r="G1256" t="s">
        <v>1721</v>
      </c>
      <c r="H1256">
        <v>2001426</v>
      </c>
      <c r="I1256">
        <f t="shared" si="38"/>
        <v>0</v>
      </c>
      <c r="J1256" t="s">
        <v>1718</v>
      </c>
      <c r="K1256">
        <v>3</v>
      </c>
    </row>
    <row r="1257" spans="1:11" x14ac:dyDescent="0.25">
      <c r="A1257" t="s">
        <v>1702</v>
      </c>
      <c r="B1257">
        <v>230</v>
      </c>
      <c r="C1257" t="s">
        <v>1724</v>
      </c>
      <c r="D1257">
        <v>100</v>
      </c>
      <c r="E1257" t="s">
        <v>1719</v>
      </c>
      <c r="F1257" t="s">
        <v>1705</v>
      </c>
      <c r="G1257" t="s">
        <v>1721</v>
      </c>
      <c r="H1257">
        <v>2001429</v>
      </c>
      <c r="I1257">
        <f t="shared" si="38"/>
        <v>0</v>
      </c>
      <c r="J1257" t="s">
        <v>1718</v>
      </c>
      <c r="K1257">
        <v>3</v>
      </c>
    </row>
    <row r="1258" spans="1:11" x14ac:dyDescent="0.25">
      <c r="A1258" t="s">
        <v>1702</v>
      </c>
      <c r="B1258">
        <v>234</v>
      </c>
      <c r="C1258" t="s">
        <v>1703</v>
      </c>
      <c r="D1258">
        <v>100</v>
      </c>
      <c r="E1258" t="s">
        <v>1704</v>
      </c>
      <c r="F1258" t="s">
        <v>1705</v>
      </c>
      <c r="G1258" t="s">
        <v>1707</v>
      </c>
      <c r="H1258" t="s">
        <v>1392</v>
      </c>
      <c r="I1258">
        <f t="shared" si="38"/>
        <v>0</v>
      </c>
      <c r="J1258" t="s">
        <v>1718</v>
      </c>
      <c r="K1258">
        <v>1</v>
      </c>
    </row>
    <row r="1259" spans="1:11" x14ac:dyDescent="0.25">
      <c r="A1259" t="s">
        <v>1702</v>
      </c>
      <c r="B1259">
        <v>234</v>
      </c>
      <c r="C1259" t="s">
        <v>1703</v>
      </c>
      <c r="D1259">
        <v>250</v>
      </c>
      <c r="E1259" t="s">
        <v>1704</v>
      </c>
      <c r="F1259" t="s">
        <v>1705</v>
      </c>
      <c r="G1259" t="s">
        <v>1707</v>
      </c>
      <c r="H1259" t="s">
        <v>1392</v>
      </c>
      <c r="I1259">
        <f t="shared" si="38"/>
        <v>0</v>
      </c>
      <c r="J1259" t="s">
        <v>1718</v>
      </c>
      <c r="K1259">
        <v>1</v>
      </c>
    </row>
    <row r="1260" spans="1:11" x14ac:dyDescent="0.25">
      <c r="A1260" t="s">
        <v>1702</v>
      </c>
      <c r="B1260">
        <v>234</v>
      </c>
      <c r="C1260" t="s">
        <v>1709</v>
      </c>
      <c r="D1260">
        <v>37</v>
      </c>
      <c r="E1260" t="s">
        <v>1711</v>
      </c>
      <c r="F1260" t="s">
        <v>1705</v>
      </c>
      <c r="G1260" t="s">
        <v>1731</v>
      </c>
      <c r="H1260" t="s">
        <v>1392</v>
      </c>
      <c r="I1260">
        <f t="shared" si="38"/>
        <v>0</v>
      </c>
      <c r="J1260" t="s">
        <v>1718</v>
      </c>
      <c r="K1260">
        <v>3</v>
      </c>
    </row>
    <row r="1261" spans="1:11" x14ac:dyDescent="0.25">
      <c r="A1261" t="s">
        <v>1702</v>
      </c>
      <c r="B1261">
        <v>234</v>
      </c>
      <c r="C1261" t="s">
        <v>1709</v>
      </c>
      <c r="D1261">
        <v>50</v>
      </c>
      <c r="E1261" t="s">
        <v>1708</v>
      </c>
      <c r="F1261" t="s">
        <v>1705</v>
      </c>
      <c r="G1261" t="s">
        <v>1731</v>
      </c>
      <c r="H1261" t="s">
        <v>1392</v>
      </c>
      <c r="I1261">
        <f t="shared" si="38"/>
        <v>0</v>
      </c>
      <c r="J1261" t="s">
        <v>1718</v>
      </c>
      <c r="K1261">
        <v>1</v>
      </c>
    </row>
    <row r="1262" spans="1:11" x14ac:dyDescent="0.25">
      <c r="A1262" t="s">
        <v>1702</v>
      </c>
      <c r="B1262">
        <v>234</v>
      </c>
      <c r="C1262" t="s">
        <v>1709</v>
      </c>
      <c r="D1262">
        <v>50</v>
      </c>
      <c r="E1262" t="s">
        <v>1711</v>
      </c>
      <c r="F1262" t="s">
        <v>1705</v>
      </c>
      <c r="G1262" t="s">
        <v>1707</v>
      </c>
      <c r="H1262" t="s">
        <v>1392</v>
      </c>
      <c r="I1262">
        <f t="shared" si="38"/>
        <v>0</v>
      </c>
      <c r="J1262" t="s">
        <v>1718</v>
      </c>
      <c r="K1262">
        <v>3</v>
      </c>
    </row>
    <row r="1263" spans="1:11" x14ac:dyDescent="0.25">
      <c r="A1263" t="s">
        <v>1702</v>
      </c>
      <c r="B1263">
        <v>234</v>
      </c>
      <c r="C1263" t="s">
        <v>1709</v>
      </c>
      <c r="D1263">
        <v>100</v>
      </c>
      <c r="E1263" t="s">
        <v>1708</v>
      </c>
      <c r="F1263" t="s">
        <v>1705</v>
      </c>
      <c r="G1263" t="s">
        <v>1731</v>
      </c>
      <c r="H1263" t="s">
        <v>1392</v>
      </c>
      <c r="I1263">
        <f t="shared" si="38"/>
        <v>0</v>
      </c>
      <c r="J1263" t="s">
        <v>1718</v>
      </c>
      <c r="K1263">
        <v>2</v>
      </c>
    </row>
    <row r="1264" spans="1:11" x14ac:dyDescent="0.25">
      <c r="A1264" t="s">
        <v>1702</v>
      </c>
      <c r="B1264">
        <v>234</v>
      </c>
      <c r="C1264" t="s">
        <v>1709</v>
      </c>
      <c r="D1264">
        <v>167</v>
      </c>
      <c r="E1264" t="s">
        <v>1711</v>
      </c>
      <c r="F1264" t="s">
        <v>1705</v>
      </c>
      <c r="G1264" t="s">
        <v>1714</v>
      </c>
      <c r="H1264">
        <v>2001447</v>
      </c>
      <c r="I1264">
        <f t="shared" si="38"/>
        <v>0</v>
      </c>
      <c r="J1264" t="s">
        <v>1718</v>
      </c>
      <c r="K1264">
        <v>3</v>
      </c>
    </row>
    <row r="1265" spans="1:11" x14ac:dyDescent="0.25">
      <c r="A1265" t="s">
        <v>1702</v>
      </c>
      <c r="B1265">
        <v>234</v>
      </c>
      <c r="C1265" t="s">
        <v>1709</v>
      </c>
      <c r="D1265">
        <v>250</v>
      </c>
      <c r="E1265" t="s">
        <v>1711</v>
      </c>
      <c r="F1265" t="s">
        <v>1705</v>
      </c>
      <c r="G1265" t="s">
        <v>1731</v>
      </c>
      <c r="H1265" t="s">
        <v>1392</v>
      </c>
      <c r="I1265">
        <f t="shared" si="38"/>
        <v>0</v>
      </c>
      <c r="J1265" t="s">
        <v>1718</v>
      </c>
      <c r="K1265">
        <v>3</v>
      </c>
    </row>
    <row r="1266" spans="1:11" x14ac:dyDescent="0.25">
      <c r="A1266" t="s">
        <v>1702</v>
      </c>
      <c r="B1266">
        <v>235</v>
      </c>
      <c r="C1266" t="s">
        <v>1709</v>
      </c>
      <c r="D1266">
        <v>500</v>
      </c>
      <c r="E1266" t="s">
        <v>1711</v>
      </c>
      <c r="F1266" t="s">
        <v>1705</v>
      </c>
      <c r="G1266" t="s">
        <v>1714</v>
      </c>
      <c r="H1266">
        <v>2001456</v>
      </c>
      <c r="I1266">
        <f t="shared" si="38"/>
        <v>0</v>
      </c>
      <c r="J1266" t="s">
        <v>1732</v>
      </c>
      <c r="K1266">
        <v>3</v>
      </c>
    </row>
    <row r="1267" spans="1:11" x14ac:dyDescent="0.25">
      <c r="A1267" t="s">
        <v>1702</v>
      </c>
      <c r="B1267">
        <v>235</v>
      </c>
      <c r="C1267" t="s">
        <v>1709</v>
      </c>
      <c r="D1267">
        <v>833</v>
      </c>
      <c r="E1267" t="s">
        <v>1711</v>
      </c>
      <c r="F1267" t="s">
        <v>1705</v>
      </c>
      <c r="G1267" t="s">
        <v>1714</v>
      </c>
      <c r="H1267" t="s">
        <v>1392</v>
      </c>
      <c r="I1267">
        <f t="shared" si="38"/>
        <v>0</v>
      </c>
      <c r="J1267" t="s">
        <v>1732</v>
      </c>
      <c r="K1267">
        <v>3</v>
      </c>
    </row>
    <row r="1268" spans="1:11" x14ac:dyDescent="0.25">
      <c r="A1268" t="s">
        <v>1702</v>
      </c>
      <c r="B1268">
        <v>235</v>
      </c>
      <c r="C1268" t="s">
        <v>1709</v>
      </c>
      <c r="D1268">
        <v>1000</v>
      </c>
      <c r="E1268" t="s">
        <v>1711</v>
      </c>
      <c r="F1268" t="s">
        <v>1705</v>
      </c>
      <c r="G1268" t="s">
        <v>1721</v>
      </c>
      <c r="H1268" t="s">
        <v>1392</v>
      </c>
      <c r="I1268">
        <f t="shared" si="38"/>
        <v>0</v>
      </c>
      <c r="J1268" t="s">
        <v>1732</v>
      </c>
      <c r="K1268">
        <v>1</v>
      </c>
    </row>
    <row r="1269" spans="1:11" x14ac:dyDescent="0.25">
      <c r="A1269" t="s">
        <v>1702</v>
      </c>
      <c r="B1269">
        <v>239</v>
      </c>
      <c r="C1269" t="s">
        <v>1709</v>
      </c>
      <c r="D1269">
        <v>1250</v>
      </c>
      <c r="E1269" t="s">
        <v>1711</v>
      </c>
      <c r="F1269" t="s">
        <v>1705</v>
      </c>
      <c r="G1269" t="s">
        <v>1714</v>
      </c>
      <c r="H1269" t="s">
        <v>1392</v>
      </c>
      <c r="I1269">
        <f t="shared" si="38"/>
        <v>0</v>
      </c>
      <c r="J1269" t="s">
        <v>1718</v>
      </c>
      <c r="K1269">
        <v>3</v>
      </c>
    </row>
    <row r="1270" spans="1:11" x14ac:dyDescent="0.25">
      <c r="A1270" t="s">
        <v>1702</v>
      </c>
      <c r="B1270">
        <v>240</v>
      </c>
      <c r="C1270" t="s">
        <v>1703</v>
      </c>
      <c r="D1270">
        <v>50</v>
      </c>
      <c r="E1270" t="s">
        <v>1704</v>
      </c>
      <c r="F1270" t="s">
        <v>1705</v>
      </c>
      <c r="G1270" t="s">
        <v>1707</v>
      </c>
      <c r="H1270" t="s">
        <v>1392</v>
      </c>
      <c r="I1270">
        <f t="shared" si="38"/>
        <v>0</v>
      </c>
      <c r="J1270" t="s">
        <v>1732</v>
      </c>
      <c r="K1270">
        <v>1</v>
      </c>
    </row>
    <row r="1271" spans="1:11" x14ac:dyDescent="0.25">
      <c r="A1271" t="s">
        <v>1702</v>
      </c>
      <c r="B1271">
        <v>243</v>
      </c>
      <c r="C1271" t="s">
        <v>1709</v>
      </c>
      <c r="D1271">
        <v>25</v>
      </c>
      <c r="E1271" t="s">
        <v>1711</v>
      </c>
      <c r="F1271" t="s">
        <v>1705</v>
      </c>
      <c r="G1271" t="s">
        <v>1715</v>
      </c>
      <c r="H1271" t="s">
        <v>1392</v>
      </c>
      <c r="I1271">
        <f t="shared" si="38"/>
        <v>0</v>
      </c>
      <c r="J1271" t="s">
        <v>1733</v>
      </c>
      <c r="K1271">
        <v>3</v>
      </c>
    </row>
    <row r="1272" spans="1:11" x14ac:dyDescent="0.25">
      <c r="A1272" t="s">
        <v>1702</v>
      </c>
      <c r="B1272">
        <v>244</v>
      </c>
      <c r="C1272" t="s">
        <v>1709</v>
      </c>
      <c r="D1272">
        <v>25</v>
      </c>
      <c r="E1272" t="s">
        <v>1711</v>
      </c>
      <c r="F1272" t="s">
        <v>1705</v>
      </c>
      <c r="G1272">
        <v>120</v>
      </c>
      <c r="H1272">
        <v>2001339</v>
      </c>
      <c r="I1272">
        <f t="shared" si="38"/>
        <v>0</v>
      </c>
      <c r="J1272">
        <v>13.2</v>
      </c>
      <c r="K1272">
        <v>2</v>
      </c>
    </row>
    <row r="1273" spans="1:11" x14ac:dyDescent="0.25">
      <c r="A1273" t="s">
        <v>1702</v>
      </c>
      <c r="B1273">
        <v>244</v>
      </c>
      <c r="C1273" t="s">
        <v>1709</v>
      </c>
      <c r="D1273">
        <v>167</v>
      </c>
      <c r="E1273" t="s">
        <v>1711</v>
      </c>
      <c r="F1273" t="s">
        <v>1705</v>
      </c>
      <c r="G1273" t="s">
        <v>1715</v>
      </c>
      <c r="H1273" t="s">
        <v>1392</v>
      </c>
      <c r="I1273">
        <f t="shared" si="38"/>
        <v>0</v>
      </c>
      <c r="J1273">
        <v>13.2</v>
      </c>
      <c r="K1273">
        <v>3</v>
      </c>
    </row>
    <row r="1274" spans="1:11" x14ac:dyDescent="0.25">
      <c r="A1274" t="s">
        <v>1702</v>
      </c>
      <c r="B1274">
        <v>244</v>
      </c>
      <c r="C1274" t="s">
        <v>1709</v>
      </c>
      <c r="D1274">
        <v>500</v>
      </c>
      <c r="E1274" t="s">
        <v>1704</v>
      </c>
      <c r="F1274" t="s">
        <v>1705</v>
      </c>
      <c r="G1274" t="s">
        <v>1715</v>
      </c>
      <c r="H1274" t="s">
        <v>1392</v>
      </c>
      <c r="I1274">
        <f t="shared" si="38"/>
        <v>0</v>
      </c>
      <c r="J1274">
        <v>13.2</v>
      </c>
      <c r="K1274">
        <v>1</v>
      </c>
    </row>
    <row r="1275" spans="1:11" x14ac:dyDescent="0.25">
      <c r="A1275" t="s">
        <v>1702</v>
      </c>
      <c r="B1275">
        <v>244</v>
      </c>
      <c r="C1275" t="s">
        <v>1709</v>
      </c>
      <c r="D1275">
        <v>500</v>
      </c>
      <c r="E1275" t="s">
        <v>1711</v>
      </c>
      <c r="F1275" t="s">
        <v>1705</v>
      </c>
      <c r="G1275" t="s">
        <v>1715</v>
      </c>
      <c r="H1275" t="s">
        <v>1392</v>
      </c>
      <c r="I1275">
        <f t="shared" si="38"/>
        <v>0</v>
      </c>
      <c r="J1275">
        <v>13.2</v>
      </c>
      <c r="K1275">
        <v>1</v>
      </c>
    </row>
    <row r="1276" spans="1:11" x14ac:dyDescent="0.25">
      <c r="A1276" t="s">
        <v>1702</v>
      </c>
      <c r="B1276">
        <v>246</v>
      </c>
      <c r="C1276" t="s">
        <v>1709</v>
      </c>
      <c r="D1276">
        <v>250</v>
      </c>
      <c r="E1276" t="s">
        <v>1711</v>
      </c>
      <c r="F1276" t="s">
        <v>1705</v>
      </c>
      <c r="G1276" t="s">
        <v>1707</v>
      </c>
      <c r="H1276" t="s">
        <v>1392</v>
      </c>
      <c r="I1276">
        <f t="shared" si="38"/>
        <v>0</v>
      </c>
      <c r="J1276">
        <v>13.2</v>
      </c>
      <c r="K1276">
        <v>3</v>
      </c>
    </row>
    <row r="1277" spans="1:11" x14ac:dyDescent="0.25">
      <c r="A1277" t="s">
        <v>1702</v>
      </c>
      <c r="B1277">
        <v>254</v>
      </c>
      <c r="C1277" t="s">
        <v>1703</v>
      </c>
      <c r="D1277">
        <v>25</v>
      </c>
      <c r="E1277" t="s">
        <v>1704</v>
      </c>
      <c r="F1277" t="s">
        <v>1705</v>
      </c>
      <c r="G1277" t="s">
        <v>1707</v>
      </c>
      <c r="H1277" t="s">
        <v>1392</v>
      </c>
      <c r="I1277">
        <f t="shared" si="38"/>
        <v>0</v>
      </c>
      <c r="J1277" t="s">
        <v>1734</v>
      </c>
      <c r="K1277">
        <v>1</v>
      </c>
    </row>
    <row r="1278" spans="1:11" x14ac:dyDescent="0.25">
      <c r="A1278" t="s">
        <v>1702</v>
      </c>
      <c r="B1278">
        <v>254</v>
      </c>
      <c r="C1278" t="s">
        <v>1703</v>
      </c>
      <c r="D1278">
        <v>37</v>
      </c>
      <c r="E1278" t="s">
        <v>1704</v>
      </c>
      <c r="F1278" t="s">
        <v>1705</v>
      </c>
      <c r="G1278" t="s">
        <v>1707</v>
      </c>
      <c r="H1278" t="s">
        <v>1392</v>
      </c>
      <c r="I1278">
        <f t="shared" si="38"/>
        <v>0</v>
      </c>
      <c r="J1278" t="s">
        <v>1734</v>
      </c>
      <c r="K1278">
        <v>1</v>
      </c>
    </row>
    <row r="1279" spans="1:11" x14ac:dyDescent="0.25">
      <c r="A1279" t="s">
        <v>1702</v>
      </c>
      <c r="B1279">
        <v>255</v>
      </c>
      <c r="C1279" t="s">
        <v>1703</v>
      </c>
      <c r="D1279">
        <v>5</v>
      </c>
      <c r="E1279" t="s">
        <v>1704</v>
      </c>
      <c r="F1279" t="s">
        <v>1705</v>
      </c>
      <c r="G1279" t="s">
        <v>1707</v>
      </c>
      <c r="H1279" t="s">
        <v>1392</v>
      </c>
      <c r="I1279">
        <f t="shared" si="38"/>
        <v>0</v>
      </c>
      <c r="J1279">
        <v>7.6</v>
      </c>
      <c r="K1279">
        <v>7</v>
      </c>
    </row>
    <row r="1280" spans="1:11" x14ac:dyDescent="0.25">
      <c r="A1280" t="s">
        <v>1702</v>
      </c>
      <c r="B1280">
        <v>255</v>
      </c>
      <c r="C1280" t="s">
        <v>1703</v>
      </c>
      <c r="D1280">
        <v>10</v>
      </c>
      <c r="E1280" t="s">
        <v>1704</v>
      </c>
      <c r="F1280" t="s">
        <v>1705</v>
      </c>
      <c r="G1280" t="s">
        <v>1707</v>
      </c>
      <c r="H1280" t="s">
        <v>1392</v>
      </c>
      <c r="I1280">
        <f t="shared" si="38"/>
        <v>0</v>
      </c>
      <c r="J1280">
        <v>7.6</v>
      </c>
      <c r="K1280">
        <v>4</v>
      </c>
    </row>
    <row r="1281" spans="1:11" x14ac:dyDescent="0.25">
      <c r="A1281" t="s">
        <v>1702</v>
      </c>
      <c r="B1281">
        <v>255</v>
      </c>
      <c r="C1281" t="s">
        <v>1703</v>
      </c>
      <c r="D1281">
        <v>10</v>
      </c>
      <c r="E1281" t="s">
        <v>1704</v>
      </c>
      <c r="F1281" t="s">
        <v>1705</v>
      </c>
      <c r="G1281" t="s">
        <v>1707</v>
      </c>
      <c r="H1281">
        <v>2001346</v>
      </c>
      <c r="I1281">
        <f t="shared" si="38"/>
        <v>0</v>
      </c>
      <c r="J1281">
        <v>7.6</v>
      </c>
      <c r="K1281">
        <v>87</v>
      </c>
    </row>
    <row r="1282" spans="1:11" x14ac:dyDescent="0.25">
      <c r="A1282" t="s">
        <v>1702</v>
      </c>
      <c r="B1282">
        <v>255</v>
      </c>
      <c r="C1282" t="s">
        <v>1703</v>
      </c>
      <c r="D1282">
        <v>15</v>
      </c>
      <c r="E1282" t="s">
        <v>1704</v>
      </c>
      <c r="F1282" t="s">
        <v>1705</v>
      </c>
      <c r="G1282" t="s">
        <v>1707</v>
      </c>
      <c r="H1282" t="s">
        <v>1392</v>
      </c>
      <c r="I1282">
        <f t="shared" si="38"/>
        <v>0</v>
      </c>
      <c r="J1282">
        <v>7.6</v>
      </c>
      <c r="K1282">
        <v>14</v>
      </c>
    </row>
    <row r="1283" spans="1:11" x14ac:dyDescent="0.25">
      <c r="A1283" t="s">
        <v>1702</v>
      </c>
      <c r="B1283">
        <v>255</v>
      </c>
      <c r="C1283" t="s">
        <v>1703</v>
      </c>
      <c r="D1283">
        <v>15</v>
      </c>
      <c r="E1283" t="s">
        <v>1704</v>
      </c>
      <c r="F1283" t="s">
        <v>1705</v>
      </c>
      <c r="G1283" t="s">
        <v>1707</v>
      </c>
      <c r="H1283">
        <v>2001486</v>
      </c>
      <c r="I1283">
        <f t="shared" ref="I1283:I1346" si="39">+_xlfn.XLOOKUP(H1283,AG:AG,AH:AH,0)</f>
        <v>0</v>
      </c>
      <c r="J1283">
        <v>7.6</v>
      </c>
      <c r="K1283">
        <v>112</v>
      </c>
    </row>
    <row r="1284" spans="1:11" x14ac:dyDescent="0.25">
      <c r="A1284" t="s">
        <v>1702</v>
      </c>
      <c r="B1284">
        <v>255</v>
      </c>
      <c r="C1284" t="s">
        <v>1703</v>
      </c>
      <c r="D1284">
        <v>25</v>
      </c>
      <c r="E1284" t="s">
        <v>1704</v>
      </c>
      <c r="F1284" t="s">
        <v>1705</v>
      </c>
      <c r="G1284" t="s">
        <v>1707</v>
      </c>
      <c r="H1284" t="s">
        <v>1392</v>
      </c>
      <c r="I1284">
        <f t="shared" si="39"/>
        <v>0</v>
      </c>
      <c r="J1284">
        <v>7.6</v>
      </c>
      <c r="K1284">
        <v>11</v>
      </c>
    </row>
    <row r="1285" spans="1:11" x14ac:dyDescent="0.25">
      <c r="A1285" t="s">
        <v>1702</v>
      </c>
      <c r="B1285">
        <v>255</v>
      </c>
      <c r="C1285" t="s">
        <v>1703</v>
      </c>
      <c r="D1285">
        <v>25</v>
      </c>
      <c r="E1285" t="s">
        <v>1704</v>
      </c>
      <c r="F1285" t="s">
        <v>1705</v>
      </c>
      <c r="G1285" t="s">
        <v>1707</v>
      </c>
      <c r="H1285">
        <v>2001487</v>
      </c>
      <c r="I1285">
        <f t="shared" si="39"/>
        <v>0</v>
      </c>
      <c r="J1285">
        <v>7.6</v>
      </c>
      <c r="K1285">
        <v>199</v>
      </c>
    </row>
    <row r="1286" spans="1:11" x14ac:dyDescent="0.25">
      <c r="A1286" t="s">
        <v>1702</v>
      </c>
      <c r="B1286">
        <v>255</v>
      </c>
      <c r="C1286" t="s">
        <v>1703</v>
      </c>
      <c r="D1286">
        <v>37</v>
      </c>
      <c r="E1286" t="s">
        <v>1704</v>
      </c>
      <c r="F1286" t="s">
        <v>1705</v>
      </c>
      <c r="G1286" t="s">
        <v>1707</v>
      </c>
      <c r="H1286" t="s">
        <v>1392</v>
      </c>
      <c r="I1286">
        <f t="shared" si="39"/>
        <v>0</v>
      </c>
      <c r="J1286">
        <v>7.6</v>
      </c>
      <c r="K1286">
        <v>4</v>
      </c>
    </row>
    <row r="1287" spans="1:11" x14ac:dyDescent="0.25">
      <c r="A1287" t="s">
        <v>1702</v>
      </c>
      <c r="B1287">
        <v>255</v>
      </c>
      <c r="C1287" t="s">
        <v>1703</v>
      </c>
      <c r="D1287">
        <v>37</v>
      </c>
      <c r="E1287" t="s">
        <v>1704</v>
      </c>
      <c r="F1287" t="s">
        <v>1705</v>
      </c>
      <c r="G1287" t="s">
        <v>1707</v>
      </c>
      <c r="H1287">
        <v>2001349</v>
      </c>
      <c r="I1287">
        <f t="shared" si="39"/>
        <v>0</v>
      </c>
      <c r="J1287">
        <v>7.6</v>
      </c>
      <c r="K1287">
        <v>127</v>
      </c>
    </row>
    <row r="1288" spans="1:11" x14ac:dyDescent="0.25">
      <c r="A1288" t="s">
        <v>1702</v>
      </c>
      <c r="B1288">
        <v>255</v>
      </c>
      <c r="C1288" t="s">
        <v>1703</v>
      </c>
      <c r="D1288">
        <v>37.5</v>
      </c>
      <c r="E1288" t="s">
        <v>1704</v>
      </c>
      <c r="F1288" t="s">
        <v>1705</v>
      </c>
      <c r="G1288" t="s">
        <v>1707</v>
      </c>
      <c r="H1288">
        <v>2001349</v>
      </c>
      <c r="I1288">
        <f t="shared" si="39"/>
        <v>0</v>
      </c>
      <c r="J1288">
        <v>7.6</v>
      </c>
      <c r="K1288">
        <v>7</v>
      </c>
    </row>
    <row r="1289" spans="1:11" x14ac:dyDescent="0.25">
      <c r="A1289" t="s">
        <v>1702</v>
      </c>
      <c r="B1289">
        <v>255</v>
      </c>
      <c r="C1289" t="s">
        <v>1703</v>
      </c>
      <c r="D1289">
        <v>50</v>
      </c>
      <c r="E1289" t="s">
        <v>1704</v>
      </c>
      <c r="F1289" t="s">
        <v>1705</v>
      </c>
      <c r="G1289" t="s">
        <v>1707</v>
      </c>
      <c r="H1289" t="s">
        <v>1392</v>
      </c>
      <c r="I1289">
        <f t="shared" si="39"/>
        <v>0</v>
      </c>
      <c r="J1289">
        <v>7.6</v>
      </c>
      <c r="K1289">
        <v>3</v>
      </c>
    </row>
    <row r="1290" spans="1:11" x14ac:dyDescent="0.25">
      <c r="A1290" t="s">
        <v>1702</v>
      </c>
      <c r="B1290">
        <v>255</v>
      </c>
      <c r="C1290" t="s">
        <v>1703</v>
      </c>
      <c r="D1290">
        <v>50</v>
      </c>
      <c r="E1290" t="s">
        <v>1704</v>
      </c>
      <c r="F1290" t="s">
        <v>1705</v>
      </c>
      <c r="G1290" t="s">
        <v>1707</v>
      </c>
      <c r="H1290">
        <v>2001350</v>
      </c>
      <c r="I1290">
        <f t="shared" si="39"/>
        <v>0</v>
      </c>
      <c r="J1290">
        <v>7.6</v>
      </c>
      <c r="K1290">
        <v>41</v>
      </c>
    </row>
    <row r="1291" spans="1:11" x14ac:dyDescent="0.25">
      <c r="A1291" t="s">
        <v>1702</v>
      </c>
      <c r="B1291">
        <v>255</v>
      </c>
      <c r="C1291" t="s">
        <v>1709</v>
      </c>
      <c r="D1291">
        <v>5</v>
      </c>
      <c r="E1291" t="s">
        <v>1710</v>
      </c>
      <c r="F1291" t="s">
        <v>1705</v>
      </c>
      <c r="G1291" t="s">
        <v>1707</v>
      </c>
      <c r="H1291" t="s">
        <v>1392</v>
      </c>
      <c r="I1291">
        <f t="shared" si="39"/>
        <v>0</v>
      </c>
      <c r="J1291">
        <v>7.6</v>
      </c>
      <c r="K1291">
        <v>1</v>
      </c>
    </row>
    <row r="1292" spans="1:11" x14ac:dyDescent="0.25">
      <c r="A1292" t="s">
        <v>1702</v>
      </c>
      <c r="B1292">
        <v>255</v>
      </c>
      <c r="C1292" t="s">
        <v>1709</v>
      </c>
      <c r="D1292">
        <v>10</v>
      </c>
      <c r="E1292" t="s">
        <v>1710</v>
      </c>
      <c r="F1292" t="s">
        <v>1705</v>
      </c>
      <c r="G1292" t="s">
        <v>1707</v>
      </c>
      <c r="H1292" t="s">
        <v>1392</v>
      </c>
      <c r="I1292">
        <f t="shared" si="39"/>
        <v>0</v>
      </c>
      <c r="J1292">
        <v>7.6</v>
      </c>
      <c r="K1292">
        <v>9</v>
      </c>
    </row>
    <row r="1293" spans="1:11" x14ac:dyDescent="0.25">
      <c r="A1293" t="s">
        <v>1702</v>
      </c>
      <c r="B1293">
        <v>255</v>
      </c>
      <c r="C1293" t="s">
        <v>1709</v>
      </c>
      <c r="D1293">
        <v>10</v>
      </c>
      <c r="E1293" t="s">
        <v>1710</v>
      </c>
      <c r="F1293" t="s">
        <v>1705</v>
      </c>
      <c r="G1293" t="s">
        <v>1707</v>
      </c>
      <c r="H1293">
        <v>2001366</v>
      </c>
      <c r="I1293">
        <f t="shared" si="39"/>
        <v>2538.13</v>
      </c>
      <c r="J1293">
        <v>7.6</v>
      </c>
      <c r="K1293">
        <v>1</v>
      </c>
    </row>
    <row r="1294" spans="1:11" x14ac:dyDescent="0.25">
      <c r="A1294" t="s">
        <v>1702</v>
      </c>
      <c r="B1294">
        <v>255</v>
      </c>
      <c r="C1294" t="s">
        <v>1709</v>
      </c>
      <c r="D1294">
        <v>10</v>
      </c>
      <c r="E1294" t="s">
        <v>1710</v>
      </c>
      <c r="F1294" t="s">
        <v>1705</v>
      </c>
      <c r="G1294" t="s">
        <v>1707</v>
      </c>
      <c r="H1294">
        <v>2001367</v>
      </c>
      <c r="I1294">
        <f t="shared" si="39"/>
        <v>3129.01</v>
      </c>
      <c r="J1294">
        <v>7.6</v>
      </c>
      <c r="K1294">
        <v>1</v>
      </c>
    </row>
    <row r="1295" spans="1:11" x14ac:dyDescent="0.25">
      <c r="A1295" t="s">
        <v>1702</v>
      </c>
      <c r="B1295">
        <v>255</v>
      </c>
      <c r="C1295" t="s">
        <v>1709</v>
      </c>
      <c r="D1295">
        <v>10</v>
      </c>
      <c r="E1295" t="s">
        <v>1710</v>
      </c>
      <c r="F1295" t="s">
        <v>1705</v>
      </c>
      <c r="G1295" t="s">
        <v>1707</v>
      </c>
      <c r="H1295">
        <v>2001487</v>
      </c>
      <c r="I1295">
        <f t="shared" si="39"/>
        <v>0</v>
      </c>
      <c r="J1295">
        <v>7.6</v>
      </c>
      <c r="K1295">
        <v>2</v>
      </c>
    </row>
    <row r="1296" spans="1:11" x14ac:dyDescent="0.25">
      <c r="A1296" t="s">
        <v>1702</v>
      </c>
      <c r="B1296">
        <v>255</v>
      </c>
      <c r="C1296" t="s">
        <v>1709</v>
      </c>
      <c r="D1296">
        <v>15</v>
      </c>
      <c r="E1296" t="s">
        <v>1710</v>
      </c>
      <c r="F1296" t="s">
        <v>1705</v>
      </c>
      <c r="G1296" t="s">
        <v>1707</v>
      </c>
      <c r="H1296" t="s">
        <v>1392</v>
      </c>
      <c r="I1296">
        <f t="shared" si="39"/>
        <v>0</v>
      </c>
      <c r="J1296">
        <v>7.6</v>
      </c>
      <c r="K1296">
        <v>1</v>
      </c>
    </row>
    <row r="1297" spans="1:11" x14ac:dyDescent="0.25">
      <c r="A1297" t="s">
        <v>1702</v>
      </c>
      <c r="B1297">
        <v>255</v>
      </c>
      <c r="C1297" t="s">
        <v>1709</v>
      </c>
      <c r="D1297">
        <v>15</v>
      </c>
      <c r="E1297" t="s">
        <v>1710</v>
      </c>
      <c r="F1297" t="s">
        <v>1705</v>
      </c>
      <c r="G1297" t="s">
        <v>1707</v>
      </c>
      <c r="H1297">
        <v>2001349</v>
      </c>
      <c r="I1297">
        <f t="shared" si="39"/>
        <v>0</v>
      </c>
      <c r="J1297">
        <v>7.6</v>
      </c>
      <c r="K1297">
        <v>1</v>
      </c>
    </row>
    <row r="1298" spans="1:11" x14ac:dyDescent="0.25">
      <c r="A1298" t="s">
        <v>1702</v>
      </c>
      <c r="B1298">
        <v>255</v>
      </c>
      <c r="C1298" t="s">
        <v>1709</v>
      </c>
      <c r="D1298">
        <v>15</v>
      </c>
      <c r="E1298" t="s">
        <v>1710</v>
      </c>
      <c r="F1298" t="s">
        <v>1705</v>
      </c>
      <c r="G1298" t="s">
        <v>1707</v>
      </c>
      <c r="H1298">
        <v>2001350</v>
      </c>
      <c r="I1298">
        <f t="shared" si="39"/>
        <v>0</v>
      </c>
      <c r="J1298">
        <v>7.6</v>
      </c>
      <c r="K1298">
        <v>2</v>
      </c>
    </row>
    <row r="1299" spans="1:11" x14ac:dyDescent="0.25">
      <c r="A1299" t="s">
        <v>1702</v>
      </c>
      <c r="B1299">
        <v>255</v>
      </c>
      <c r="C1299" t="s">
        <v>1709</v>
      </c>
      <c r="D1299">
        <v>15</v>
      </c>
      <c r="E1299" t="s">
        <v>1710</v>
      </c>
      <c r="F1299" t="s">
        <v>1705</v>
      </c>
      <c r="G1299" t="s">
        <v>1707</v>
      </c>
      <c r="H1299">
        <v>2001366</v>
      </c>
      <c r="I1299">
        <f t="shared" si="39"/>
        <v>2538.13</v>
      </c>
      <c r="J1299">
        <v>7.6</v>
      </c>
      <c r="K1299">
        <v>1</v>
      </c>
    </row>
    <row r="1300" spans="1:11" x14ac:dyDescent="0.25">
      <c r="A1300" t="s">
        <v>1702</v>
      </c>
      <c r="B1300">
        <v>255</v>
      </c>
      <c r="C1300" t="s">
        <v>1709</v>
      </c>
      <c r="D1300">
        <v>15</v>
      </c>
      <c r="E1300" t="s">
        <v>1710</v>
      </c>
      <c r="F1300" t="s">
        <v>1705</v>
      </c>
      <c r="G1300" t="s">
        <v>1707</v>
      </c>
      <c r="H1300">
        <v>2001486</v>
      </c>
      <c r="I1300">
        <f t="shared" si="39"/>
        <v>0</v>
      </c>
      <c r="J1300">
        <v>7.6</v>
      </c>
      <c r="K1300">
        <v>10</v>
      </c>
    </row>
    <row r="1301" spans="1:11" x14ac:dyDescent="0.25">
      <c r="A1301" t="s">
        <v>1702</v>
      </c>
      <c r="B1301">
        <v>255</v>
      </c>
      <c r="C1301" t="s">
        <v>1709</v>
      </c>
      <c r="D1301">
        <v>15</v>
      </c>
      <c r="E1301" t="s">
        <v>1710</v>
      </c>
      <c r="F1301" t="s">
        <v>1705</v>
      </c>
      <c r="G1301" t="s">
        <v>1707</v>
      </c>
      <c r="H1301">
        <v>2001487</v>
      </c>
      <c r="I1301">
        <f t="shared" si="39"/>
        <v>0</v>
      </c>
      <c r="J1301">
        <v>7.6</v>
      </c>
      <c r="K1301">
        <v>1</v>
      </c>
    </row>
    <row r="1302" spans="1:11" x14ac:dyDescent="0.25">
      <c r="A1302" t="s">
        <v>1702</v>
      </c>
      <c r="B1302">
        <v>255</v>
      </c>
      <c r="C1302" t="s">
        <v>1709</v>
      </c>
      <c r="D1302">
        <v>15</v>
      </c>
      <c r="E1302" t="s">
        <v>1708</v>
      </c>
      <c r="F1302" t="s">
        <v>1705</v>
      </c>
      <c r="G1302" t="s">
        <v>1707</v>
      </c>
      <c r="H1302">
        <v>2001366</v>
      </c>
      <c r="I1302">
        <f t="shared" si="39"/>
        <v>2538.13</v>
      </c>
      <c r="J1302">
        <v>7.6</v>
      </c>
      <c r="K1302">
        <v>1</v>
      </c>
    </row>
    <row r="1303" spans="1:11" x14ac:dyDescent="0.25">
      <c r="A1303" t="s">
        <v>1702</v>
      </c>
      <c r="B1303">
        <v>255</v>
      </c>
      <c r="C1303" t="s">
        <v>1709</v>
      </c>
      <c r="D1303">
        <v>25</v>
      </c>
      <c r="E1303" t="s">
        <v>1710</v>
      </c>
      <c r="F1303" t="s">
        <v>1705</v>
      </c>
      <c r="G1303" t="s">
        <v>1707</v>
      </c>
      <c r="H1303" t="s">
        <v>1392</v>
      </c>
      <c r="I1303">
        <f t="shared" si="39"/>
        <v>0</v>
      </c>
      <c r="J1303">
        <v>7.6</v>
      </c>
      <c r="K1303">
        <v>3</v>
      </c>
    </row>
    <row r="1304" spans="1:11" x14ac:dyDescent="0.25">
      <c r="A1304" t="s">
        <v>1702</v>
      </c>
      <c r="B1304">
        <v>255</v>
      </c>
      <c r="C1304" t="s">
        <v>1709</v>
      </c>
      <c r="D1304">
        <v>25</v>
      </c>
      <c r="E1304" t="s">
        <v>1710</v>
      </c>
      <c r="F1304" t="s">
        <v>1705</v>
      </c>
      <c r="G1304" t="s">
        <v>1707</v>
      </c>
      <c r="H1304">
        <v>2001350</v>
      </c>
      <c r="I1304">
        <f t="shared" si="39"/>
        <v>0</v>
      </c>
      <c r="J1304">
        <v>7.6</v>
      </c>
      <c r="K1304">
        <v>1</v>
      </c>
    </row>
    <row r="1305" spans="1:11" x14ac:dyDescent="0.25">
      <c r="A1305" t="s">
        <v>1702</v>
      </c>
      <c r="B1305">
        <v>255</v>
      </c>
      <c r="C1305" t="s">
        <v>1709</v>
      </c>
      <c r="D1305">
        <v>25</v>
      </c>
      <c r="E1305" t="s">
        <v>1710</v>
      </c>
      <c r="F1305" t="s">
        <v>1705</v>
      </c>
      <c r="G1305" t="s">
        <v>1707</v>
      </c>
      <c r="H1305">
        <v>2001367</v>
      </c>
      <c r="I1305">
        <f t="shared" si="39"/>
        <v>3129.01</v>
      </c>
      <c r="J1305">
        <v>7.6</v>
      </c>
      <c r="K1305">
        <v>1</v>
      </c>
    </row>
    <row r="1306" spans="1:11" x14ac:dyDescent="0.25">
      <c r="A1306" t="s">
        <v>1702</v>
      </c>
      <c r="B1306">
        <v>255</v>
      </c>
      <c r="C1306" t="s">
        <v>1709</v>
      </c>
      <c r="D1306">
        <v>25</v>
      </c>
      <c r="E1306" t="s">
        <v>1710</v>
      </c>
      <c r="F1306" t="s">
        <v>1705</v>
      </c>
      <c r="G1306" t="s">
        <v>1707</v>
      </c>
      <c r="H1306">
        <v>2001486</v>
      </c>
      <c r="I1306">
        <f t="shared" si="39"/>
        <v>0</v>
      </c>
      <c r="J1306">
        <v>7.6</v>
      </c>
      <c r="K1306">
        <v>1</v>
      </c>
    </row>
    <row r="1307" spans="1:11" x14ac:dyDescent="0.25">
      <c r="A1307" t="s">
        <v>1702</v>
      </c>
      <c r="B1307">
        <v>255</v>
      </c>
      <c r="C1307" t="s">
        <v>1709</v>
      </c>
      <c r="D1307">
        <v>25</v>
      </c>
      <c r="E1307" t="s">
        <v>1710</v>
      </c>
      <c r="F1307" t="s">
        <v>1705</v>
      </c>
      <c r="G1307" t="s">
        <v>1707</v>
      </c>
      <c r="H1307">
        <v>2001487</v>
      </c>
      <c r="I1307">
        <f t="shared" si="39"/>
        <v>0</v>
      </c>
      <c r="J1307">
        <v>7.6</v>
      </c>
      <c r="K1307">
        <v>6</v>
      </c>
    </row>
    <row r="1308" spans="1:11" x14ac:dyDescent="0.25">
      <c r="A1308" t="s">
        <v>1702</v>
      </c>
      <c r="B1308">
        <v>255</v>
      </c>
      <c r="C1308" t="s">
        <v>1709</v>
      </c>
      <c r="D1308">
        <v>25</v>
      </c>
      <c r="E1308" t="s">
        <v>1704</v>
      </c>
      <c r="F1308" t="s">
        <v>1705</v>
      </c>
      <c r="G1308" t="s">
        <v>1707</v>
      </c>
      <c r="H1308">
        <v>2001487</v>
      </c>
      <c r="I1308">
        <f t="shared" si="39"/>
        <v>0</v>
      </c>
      <c r="J1308">
        <v>7.6</v>
      </c>
      <c r="K1308">
        <v>2</v>
      </c>
    </row>
    <row r="1309" spans="1:11" x14ac:dyDescent="0.25">
      <c r="A1309" t="s">
        <v>1702</v>
      </c>
      <c r="B1309">
        <v>255</v>
      </c>
      <c r="C1309" t="s">
        <v>1709</v>
      </c>
      <c r="D1309">
        <v>25</v>
      </c>
      <c r="E1309" t="s">
        <v>1708</v>
      </c>
      <c r="F1309" t="s">
        <v>1705</v>
      </c>
      <c r="G1309" t="s">
        <v>1707</v>
      </c>
      <c r="H1309">
        <v>2001367</v>
      </c>
      <c r="I1309">
        <f t="shared" si="39"/>
        <v>3129.01</v>
      </c>
      <c r="J1309">
        <v>7.6</v>
      </c>
      <c r="K1309">
        <v>1</v>
      </c>
    </row>
    <row r="1310" spans="1:11" x14ac:dyDescent="0.25">
      <c r="A1310" t="s">
        <v>1702</v>
      </c>
      <c r="B1310">
        <v>255</v>
      </c>
      <c r="C1310" t="s">
        <v>1709</v>
      </c>
      <c r="D1310">
        <v>37</v>
      </c>
      <c r="E1310" t="s">
        <v>1710</v>
      </c>
      <c r="F1310" t="s">
        <v>1705</v>
      </c>
      <c r="G1310" t="s">
        <v>1707</v>
      </c>
      <c r="H1310" t="s">
        <v>1392</v>
      </c>
      <c r="I1310">
        <f t="shared" si="39"/>
        <v>0</v>
      </c>
      <c r="J1310">
        <v>7.6</v>
      </c>
      <c r="K1310">
        <v>6</v>
      </c>
    </row>
    <row r="1311" spans="1:11" x14ac:dyDescent="0.25">
      <c r="A1311" t="s">
        <v>1702</v>
      </c>
      <c r="B1311">
        <v>255</v>
      </c>
      <c r="C1311" t="s">
        <v>1709</v>
      </c>
      <c r="D1311">
        <v>37</v>
      </c>
      <c r="E1311" t="s">
        <v>1710</v>
      </c>
      <c r="F1311" t="s">
        <v>1705</v>
      </c>
      <c r="G1311" t="s">
        <v>1707</v>
      </c>
      <c r="H1311">
        <v>2001366</v>
      </c>
      <c r="I1311">
        <f t="shared" si="39"/>
        <v>2538.13</v>
      </c>
      <c r="J1311">
        <v>7.6</v>
      </c>
      <c r="K1311">
        <v>1</v>
      </c>
    </row>
    <row r="1312" spans="1:11" x14ac:dyDescent="0.25">
      <c r="A1312" t="s">
        <v>1702</v>
      </c>
      <c r="B1312">
        <v>255</v>
      </c>
      <c r="C1312" t="s">
        <v>1709</v>
      </c>
      <c r="D1312">
        <v>37</v>
      </c>
      <c r="E1312" t="s">
        <v>1710</v>
      </c>
      <c r="F1312" t="s">
        <v>1705</v>
      </c>
      <c r="G1312" t="s">
        <v>1707</v>
      </c>
      <c r="H1312">
        <v>2001486</v>
      </c>
      <c r="I1312">
        <f t="shared" si="39"/>
        <v>0</v>
      </c>
      <c r="J1312">
        <v>7.6</v>
      </c>
      <c r="K1312">
        <v>2</v>
      </c>
    </row>
    <row r="1313" spans="1:11" x14ac:dyDescent="0.25">
      <c r="A1313" t="s">
        <v>1702</v>
      </c>
      <c r="B1313">
        <v>255</v>
      </c>
      <c r="C1313" t="s">
        <v>1709</v>
      </c>
      <c r="D1313">
        <v>37</v>
      </c>
      <c r="E1313" t="s">
        <v>1710</v>
      </c>
      <c r="F1313" t="s">
        <v>1705</v>
      </c>
      <c r="G1313" t="s">
        <v>1707</v>
      </c>
      <c r="H1313">
        <v>2001487</v>
      </c>
      <c r="I1313">
        <f t="shared" si="39"/>
        <v>0</v>
      </c>
      <c r="J1313">
        <v>7.6</v>
      </c>
      <c r="K1313">
        <v>2</v>
      </c>
    </row>
    <row r="1314" spans="1:11" x14ac:dyDescent="0.25">
      <c r="A1314" t="s">
        <v>1702</v>
      </c>
      <c r="B1314">
        <v>255</v>
      </c>
      <c r="C1314" t="s">
        <v>1709</v>
      </c>
      <c r="D1314">
        <v>37.5</v>
      </c>
      <c r="E1314" t="s">
        <v>1710</v>
      </c>
      <c r="F1314" t="s">
        <v>1705</v>
      </c>
      <c r="G1314" t="s">
        <v>1707</v>
      </c>
      <c r="H1314">
        <v>2001349</v>
      </c>
      <c r="I1314">
        <f t="shared" si="39"/>
        <v>0</v>
      </c>
      <c r="J1314">
        <v>7.6</v>
      </c>
      <c r="K1314">
        <v>1</v>
      </c>
    </row>
    <row r="1315" spans="1:11" x14ac:dyDescent="0.25">
      <c r="A1315" t="s">
        <v>1702</v>
      </c>
      <c r="B1315">
        <v>255</v>
      </c>
      <c r="C1315" t="s">
        <v>1709</v>
      </c>
      <c r="D1315">
        <v>50</v>
      </c>
      <c r="E1315" t="s">
        <v>1710</v>
      </c>
      <c r="F1315" t="s">
        <v>1705</v>
      </c>
      <c r="G1315" t="s">
        <v>1707</v>
      </c>
      <c r="H1315">
        <v>2001350</v>
      </c>
      <c r="I1315">
        <f t="shared" si="39"/>
        <v>0</v>
      </c>
      <c r="J1315">
        <v>7.6</v>
      </c>
      <c r="K1315">
        <v>4</v>
      </c>
    </row>
    <row r="1316" spans="1:11" x14ac:dyDescent="0.25">
      <c r="A1316" t="s">
        <v>1702</v>
      </c>
      <c r="B1316">
        <v>255</v>
      </c>
      <c r="C1316" t="s">
        <v>1709</v>
      </c>
      <c r="D1316">
        <v>50</v>
      </c>
      <c r="E1316" t="s">
        <v>1710</v>
      </c>
      <c r="F1316" t="s">
        <v>1705</v>
      </c>
      <c r="G1316" t="s">
        <v>1707</v>
      </c>
      <c r="H1316">
        <v>2001370</v>
      </c>
      <c r="I1316">
        <f t="shared" si="39"/>
        <v>4665.41</v>
      </c>
      <c r="J1316">
        <v>7.6</v>
      </c>
      <c r="K1316">
        <v>1</v>
      </c>
    </row>
    <row r="1317" spans="1:11" x14ac:dyDescent="0.25">
      <c r="A1317" t="s">
        <v>1702</v>
      </c>
      <c r="B1317">
        <v>255</v>
      </c>
      <c r="C1317" t="s">
        <v>1709</v>
      </c>
      <c r="D1317">
        <v>50</v>
      </c>
      <c r="E1317" t="s">
        <v>1710</v>
      </c>
      <c r="F1317" t="s">
        <v>1705</v>
      </c>
      <c r="G1317" t="s">
        <v>1707</v>
      </c>
      <c r="H1317">
        <v>2001486</v>
      </c>
      <c r="I1317">
        <f t="shared" si="39"/>
        <v>0</v>
      </c>
      <c r="J1317">
        <v>7.6</v>
      </c>
      <c r="K1317">
        <v>1</v>
      </c>
    </row>
    <row r="1318" spans="1:11" x14ac:dyDescent="0.25">
      <c r="A1318" t="s">
        <v>1702</v>
      </c>
      <c r="B1318">
        <v>255</v>
      </c>
      <c r="C1318" t="s">
        <v>1709</v>
      </c>
      <c r="D1318">
        <v>50</v>
      </c>
      <c r="E1318" t="s">
        <v>1710</v>
      </c>
      <c r="F1318" t="s">
        <v>1705</v>
      </c>
      <c r="G1318" t="s">
        <v>1707</v>
      </c>
      <c r="H1318">
        <v>2001487</v>
      </c>
      <c r="I1318">
        <f t="shared" si="39"/>
        <v>0</v>
      </c>
      <c r="J1318">
        <v>7.6</v>
      </c>
      <c r="K1318">
        <v>1</v>
      </c>
    </row>
    <row r="1319" spans="1:11" x14ac:dyDescent="0.25">
      <c r="A1319" t="s">
        <v>1702</v>
      </c>
      <c r="B1319">
        <v>257</v>
      </c>
      <c r="C1319" t="s">
        <v>1709</v>
      </c>
      <c r="D1319">
        <v>1000</v>
      </c>
      <c r="E1319" t="s">
        <v>1704</v>
      </c>
      <c r="F1319" t="s">
        <v>1705</v>
      </c>
      <c r="G1319" t="s">
        <v>1707</v>
      </c>
      <c r="H1319" t="s">
        <v>1392</v>
      </c>
      <c r="I1319">
        <f t="shared" si="39"/>
        <v>0</v>
      </c>
      <c r="J1319" t="s">
        <v>1735</v>
      </c>
      <c r="K1319">
        <v>3</v>
      </c>
    </row>
    <row r="1320" spans="1:11" x14ac:dyDescent="0.25">
      <c r="A1320" t="s">
        <v>1702</v>
      </c>
      <c r="B1320">
        <v>257</v>
      </c>
      <c r="C1320" t="s">
        <v>1709</v>
      </c>
      <c r="D1320">
        <v>1000</v>
      </c>
      <c r="E1320" t="s">
        <v>1711</v>
      </c>
      <c r="F1320" t="s">
        <v>1705</v>
      </c>
      <c r="G1320" t="s">
        <v>1707</v>
      </c>
      <c r="H1320" t="s">
        <v>1392</v>
      </c>
      <c r="I1320">
        <f t="shared" si="39"/>
        <v>0</v>
      </c>
      <c r="J1320" t="s">
        <v>1735</v>
      </c>
      <c r="K1320">
        <v>1</v>
      </c>
    </row>
    <row r="1321" spans="1:11" x14ac:dyDescent="0.25">
      <c r="A1321" t="s">
        <v>1702</v>
      </c>
      <c r="B1321">
        <v>262</v>
      </c>
      <c r="C1321" t="s">
        <v>1703</v>
      </c>
      <c r="D1321">
        <v>25</v>
      </c>
      <c r="E1321" t="s">
        <v>1704</v>
      </c>
      <c r="F1321" t="s">
        <v>1705</v>
      </c>
      <c r="G1321" t="s">
        <v>1707</v>
      </c>
      <c r="H1321" t="s">
        <v>1392</v>
      </c>
      <c r="I1321">
        <f t="shared" si="39"/>
        <v>0</v>
      </c>
      <c r="J1321" t="s">
        <v>1736</v>
      </c>
      <c r="K1321">
        <v>8</v>
      </c>
    </row>
    <row r="1322" spans="1:11" x14ac:dyDescent="0.25">
      <c r="A1322" t="s">
        <v>1702</v>
      </c>
      <c r="B1322">
        <v>262</v>
      </c>
      <c r="C1322" t="s">
        <v>1703</v>
      </c>
      <c r="D1322">
        <v>37</v>
      </c>
      <c r="E1322" t="s">
        <v>1704</v>
      </c>
      <c r="F1322" t="s">
        <v>1705</v>
      </c>
      <c r="G1322" t="s">
        <v>1707</v>
      </c>
      <c r="H1322" t="s">
        <v>1392</v>
      </c>
      <c r="I1322">
        <f t="shared" si="39"/>
        <v>0</v>
      </c>
      <c r="J1322" t="s">
        <v>1736</v>
      </c>
      <c r="K1322">
        <v>11</v>
      </c>
    </row>
    <row r="1323" spans="1:11" x14ac:dyDescent="0.25">
      <c r="A1323" t="s">
        <v>1702</v>
      </c>
      <c r="B1323">
        <v>262</v>
      </c>
      <c r="C1323" t="s">
        <v>1703</v>
      </c>
      <c r="D1323">
        <v>50</v>
      </c>
      <c r="E1323" t="s">
        <v>1704</v>
      </c>
      <c r="F1323" t="s">
        <v>1705</v>
      </c>
      <c r="G1323" t="s">
        <v>1707</v>
      </c>
      <c r="H1323" t="s">
        <v>1392</v>
      </c>
      <c r="I1323">
        <f t="shared" si="39"/>
        <v>0</v>
      </c>
      <c r="J1323" t="s">
        <v>1736</v>
      </c>
      <c r="K1323">
        <v>2</v>
      </c>
    </row>
    <row r="1324" spans="1:11" x14ac:dyDescent="0.25">
      <c r="A1324" t="s">
        <v>1702</v>
      </c>
      <c r="B1324">
        <v>262</v>
      </c>
      <c r="C1324" t="s">
        <v>1709</v>
      </c>
      <c r="D1324">
        <v>167</v>
      </c>
      <c r="E1324" t="s">
        <v>1711</v>
      </c>
      <c r="F1324" t="s">
        <v>1705</v>
      </c>
      <c r="G1324" t="s">
        <v>1707</v>
      </c>
      <c r="H1324" t="s">
        <v>1392</v>
      </c>
      <c r="I1324">
        <f t="shared" si="39"/>
        <v>0</v>
      </c>
      <c r="J1324" t="s">
        <v>1736</v>
      </c>
      <c r="K1324">
        <v>3</v>
      </c>
    </row>
    <row r="1325" spans="1:11" x14ac:dyDescent="0.25">
      <c r="A1325" t="s">
        <v>1702</v>
      </c>
      <c r="B1325">
        <v>263</v>
      </c>
      <c r="C1325" t="s">
        <v>1703</v>
      </c>
      <c r="D1325">
        <v>25</v>
      </c>
      <c r="E1325" t="s">
        <v>1704</v>
      </c>
      <c r="F1325" t="s">
        <v>1705</v>
      </c>
      <c r="G1325" t="s">
        <v>1707</v>
      </c>
      <c r="H1325" t="s">
        <v>1392</v>
      </c>
      <c r="I1325">
        <f t="shared" si="39"/>
        <v>0</v>
      </c>
      <c r="J1325" t="s">
        <v>1736</v>
      </c>
      <c r="K1325">
        <v>1</v>
      </c>
    </row>
    <row r="1326" spans="1:11" x14ac:dyDescent="0.25">
      <c r="A1326" t="s">
        <v>1702</v>
      </c>
      <c r="B1326">
        <v>267</v>
      </c>
      <c r="C1326" t="s">
        <v>1709</v>
      </c>
      <c r="D1326">
        <v>25</v>
      </c>
      <c r="E1326" t="s">
        <v>1704</v>
      </c>
      <c r="F1326" t="s">
        <v>1705</v>
      </c>
      <c r="G1326" t="s">
        <v>1707</v>
      </c>
      <c r="H1326" t="s">
        <v>1392</v>
      </c>
      <c r="I1326">
        <f t="shared" si="39"/>
        <v>0</v>
      </c>
      <c r="J1326" t="s">
        <v>1736</v>
      </c>
      <c r="K1326">
        <v>1</v>
      </c>
    </row>
    <row r="1327" spans="1:11" x14ac:dyDescent="0.25">
      <c r="A1327" t="s">
        <v>1737</v>
      </c>
      <c r="B1327">
        <v>0</v>
      </c>
      <c r="C1327" t="s">
        <v>1703</v>
      </c>
      <c r="D1327">
        <v>0</v>
      </c>
      <c r="E1327" t="s">
        <v>1704</v>
      </c>
      <c r="F1327" t="s">
        <v>1705</v>
      </c>
      <c r="G1327" t="s">
        <v>1392</v>
      </c>
      <c r="H1327" t="s">
        <v>1392</v>
      </c>
      <c r="I1327">
        <f t="shared" si="39"/>
        <v>0</v>
      </c>
      <c r="J1327" t="s">
        <v>1706</v>
      </c>
      <c r="K1327">
        <v>4</v>
      </c>
    </row>
    <row r="1328" spans="1:11" x14ac:dyDescent="0.25">
      <c r="A1328" t="s">
        <v>1737</v>
      </c>
      <c r="B1328">
        <v>0</v>
      </c>
      <c r="C1328" t="s">
        <v>1703</v>
      </c>
      <c r="D1328">
        <v>0</v>
      </c>
      <c r="E1328" t="s">
        <v>1704</v>
      </c>
      <c r="F1328" t="s">
        <v>1705</v>
      </c>
      <c r="G1328" t="s">
        <v>1707</v>
      </c>
      <c r="H1328" t="s">
        <v>1392</v>
      </c>
      <c r="I1328">
        <f t="shared" si="39"/>
        <v>0</v>
      </c>
      <c r="J1328" t="s">
        <v>1706</v>
      </c>
      <c r="K1328">
        <v>4</v>
      </c>
    </row>
    <row r="1329" spans="1:11" x14ac:dyDescent="0.25">
      <c r="A1329" t="s">
        <v>1737</v>
      </c>
      <c r="B1329">
        <v>0</v>
      </c>
      <c r="C1329" t="s">
        <v>1703</v>
      </c>
      <c r="D1329">
        <v>0</v>
      </c>
      <c r="E1329" t="s">
        <v>1711</v>
      </c>
      <c r="F1329" t="s">
        <v>1705</v>
      </c>
      <c r="G1329" t="s">
        <v>1715</v>
      </c>
      <c r="H1329" t="s">
        <v>1392</v>
      </c>
      <c r="I1329">
        <f t="shared" si="39"/>
        <v>0</v>
      </c>
      <c r="J1329" t="s">
        <v>1706</v>
      </c>
      <c r="K1329">
        <v>1</v>
      </c>
    </row>
    <row r="1330" spans="1:11" x14ac:dyDescent="0.25">
      <c r="A1330" t="s">
        <v>1737</v>
      </c>
      <c r="B1330">
        <v>0</v>
      </c>
      <c r="C1330" t="s">
        <v>1723</v>
      </c>
      <c r="D1330">
        <v>0</v>
      </c>
      <c r="E1330" t="s">
        <v>1704</v>
      </c>
      <c r="F1330" t="s">
        <v>1705</v>
      </c>
      <c r="G1330" t="s">
        <v>1392</v>
      </c>
      <c r="H1330" t="s">
        <v>1392</v>
      </c>
      <c r="I1330">
        <f t="shared" si="39"/>
        <v>0</v>
      </c>
      <c r="J1330" t="s">
        <v>1706</v>
      </c>
      <c r="K1330">
        <v>1</v>
      </c>
    </row>
    <row r="1331" spans="1:11" x14ac:dyDescent="0.25">
      <c r="A1331" t="s">
        <v>1737</v>
      </c>
      <c r="B1331">
        <v>0</v>
      </c>
      <c r="C1331" t="s">
        <v>1723</v>
      </c>
      <c r="D1331">
        <v>0</v>
      </c>
      <c r="E1331" t="s">
        <v>1711</v>
      </c>
      <c r="F1331" t="s">
        <v>1705</v>
      </c>
      <c r="G1331" t="s">
        <v>1721</v>
      </c>
      <c r="H1331" t="s">
        <v>1392</v>
      </c>
      <c r="I1331">
        <f t="shared" si="39"/>
        <v>0</v>
      </c>
      <c r="J1331" t="s">
        <v>1706</v>
      </c>
      <c r="K1331">
        <v>3</v>
      </c>
    </row>
    <row r="1332" spans="1:11" x14ac:dyDescent="0.25">
      <c r="A1332" t="s">
        <v>1737</v>
      </c>
      <c r="B1332">
        <v>0</v>
      </c>
      <c r="C1332" t="s">
        <v>1723</v>
      </c>
      <c r="D1332">
        <v>75</v>
      </c>
      <c r="E1332" t="s">
        <v>1708</v>
      </c>
      <c r="F1332" t="s">
        <v>1705</v>
      </c>
      <c r="G1332" t="s">
        <v>1707</v>
      </c>
      <c r="H1332" t="s">
        <v>1392</v>
      </c>
      <c r="I1332">
        <f t="shared" si="39"/>
        <v>0</v>
      </c>
      <c r="J1332" t="s">
        <v>1706</v>
      </c>
      <c r="K1332">
        <v>1</v>
      </c>
    </row>
    <row r="1333" spans="1:11" x14ac:dyDescent="0.25">
      <c r="A1333" t="s">
        <v>1737</v>
      </c>
      <c r="B1333">
        <v>0</v>
      </c>
      <c r="C1333" t="s">
        <v>1723</v>
      </c>
      <c r="D1333">
        <v>100</v>
      </c>
      <c r="E1333" t="s">
        <v>1711</v>
      </c>
      <c r="F1333" t="s">
        <v>1705</v>
      </c>
      <c r="G1333" t="s">
        <v>1721</v>
      </c>
      <c r="H1333" t="s">
        <v>1392</v>
      </c>
      <c r="I1333">
        <f t="shared" si="39"/>
        <v>0</v>
      </c>
      <c r="J1333" t="s">
        <v>1706</v>
      </c>
      <c r="K1333">
        <v>3</v>
      </c>
    </row>
    <row r="1334" spans="1:11" x14ac:dyDescent="0.25">
      <c r="A1334" t="s">
        <v>1737</v>
      </c>
      <c r="B1334">
        <v>0</v>
      </c>
      <c r="C1334" t="s">
        <v>1723</v>
      </c>
      <c r="D1334">
        <v>112</v>
      </c>
      <c r="E1334" t="s">
        <v>1708</v>
      </c>
      <c r="F1334" t="s">
        <v>1705</v>
      </c>
      <c r="G1334" t="s">
        <v>1707</v>
      </c>
      <c r="H1334" t="s">
        <v>1392</v>
      </c>
      <c r="I1334">
        <f t="shared" si="39"/>
        <v>0</v>
      </c>
      <c r="J1334" t="s">
        <v>1706</v>
      </c>
      <c r="K1334">
        <v>1</v>
      </c>
    </row>
    <row r="1335" spans="1:11" x14ac:dyDescent="0.25">
      <c r="A1335" t="s">
        <v>1737</v>
      </c>
      <c r="B1335">
        <v>0</v>
      </c>
      <c r="C1335" t="s">
        <v>1723</v>
      </c>
      <c r="D1335">
        <v>150</v>
      </c>
      <c r="E1335" t="s">
        <v>1708</v>
      </c>
      <c r="F1335" t="s">
        <v>1705</v>
      </c>
      <c r="G1335" t="s">
        <v>1707</v>
      </c>
      <c r="H1335" t="s">
        <v>1392</v>
      </c>
      <c r="I1335">
        <f t="shared" si="39"/>
        <v>0</v>
      </c>
      <c r="J1335" t="s">
        <v>1706</v>
      </c>
      <c r="K1335">
        <v>1</v>
      </c>
    </row>
    <row r="1336" spans="1:11" x14ac:dyDescent="0.25">
      <c r="A1336" t="s">
        <v>1737</v>
      </c>
      <c r="B1336">
        <v>0</v>
      </c>
      <c r="C1336" t="s">
        <v>1723</v>
      </c>
      <c r="D1336">
        <v>225</v>
      </c>
      <c r="E1336" t="s">
        <v>1708</v>
      </c>
      <c r="F1336" t="s">
        <v>1705</v>
      </c>
      <c r="G1336" t="s">
        <v>1707</v>
      </c>
      <c r="H1336" t="s">
        <v>1392</v>
      </c>
      <c r="I1336">
        <f t="shared" si="39"/>
        <v>0</v>
      </c>
      <c r="J1336" t="s">
        <v>1706</v>
      </c>
      <c r="K1336">
        <v>1</v>
      </c>
    </row>
    <row r="1337" spans="1:11" x14ac:dyDescent="0.25">
      <c r="A1337" t="s">
        <v>1737</v>
      </c>
      <c r="B1337">
        <v>0</v>
      </c>
      <c r="C1337" t="s">
        <v>1723</v>
      </c>
      <c r="D1337">
        <v>333</v>
      </c>
      <c r="E1337" t="s">
        <v>1708</v>
      </c>
      <c r="F1337" t="s">
        <v>1705</v>
      </c>
      <c r="G1337" t="s">
        <v>1714</v>
      </c>
      <c r="H1337" t="s">
        <v>1392</v>
      </c>
      <c r="I1337">
        <f t="shared" si="39"/>
        <v>0</v>
      </c>
      <c r="J1337" t="s">
        <v>1706</v>
      </c>
      <c r="K1337">
        <v>3</v>
      </c>
    </row>
    <row r="1338" spans="1:11" x14ac:dyDescent="0.25">
      <c r="A1338" t="s">
        <v>1737</v>
      </c>
      <c r="B1338">
        <v>0</v>
      </c>
      <c r="C1338" t="s">
        <v>1723</v>
      </c>
      <c r="D1338">
        <v>500</v>
      </c>
      <c r="E1338" t="s">
        <v>1708</v>
      </c>
      <c r="F1338" t="s">
        <v>1705</v>
      </c>
      <c r="G1338" t="s">
        <v>1707</v>
      </c>
      <c r="H1338" t="s">
        <v>1392</v>
      </c>
      <c r="I1338">
        <f t="shared" si="39"/>
        <v>0</v>
      </c>
      <c r="J1338" t="s">
        <v>1706</v>
      </c>
      <c r="K1338">
        <v>5</v>
      </c>
    </row>
    <row r="1339" spans="1:11" x14ac:dyDescent="0.25">
      <c r="A1339" t="s">
        <v>1737</v>
      </c>
      <c r="B1339">
        <v>0</v>
      </c>
      <c r="C1339" t="s">
        <v>1723</v>
      </c>
      <c r="D1339">
        <v>750</v>
      </c>
      <c r="E1339" t="s">
        <v>1708</v>
      </c>
      <c r="F1339" t="s">
        <v>1705</v>
      </c>
      <c r="G1339" t="s">
        <v>1715</v>
      </c>
      <c r="H1339" t="s">
        <v>1392</v>
      </c>
      <c r="I1339">
        <f t="shared" si="39"/>
        <v>0</v>
      </c>
      <c r="J1339" t="s">
        <v>1706</v>
      </c>
      <c r="K1339">
        <v>2</v>
      </c>
    </row>
    <row r="1340" spans="1:11" x14ac:dyDescent="0.25">
      <c r="A1340" t="s">
        <v>1737</v>
      </c>
      <c r="B1340">
        <v>0</v>
      </c>
      <c r="C1340" t="s">
        <v>1723</v>
      </c>
      <c r="D1340">
        <v>750</v>
      </c>
      <c r="E1340" t="s">
        <v>1708</v>
      </c>
      <c r="F1340" t="s">
        <v>1705</v>
      </c>
      <c r="G1340" t="s">
        <v>1707</v>
      </c>
      <c r="H1340" t="s">
        <v>1392</v>
      </c>
      <c r="I1340">
        <f t="shared" si="39"/>
        <v>0</v>
      </c>
      <c r="J1340" t="s">
        <v>1706</v>
      </c>
      <c r="K1340">
        <v>4</v>
      </c>
    </row>
    <row r="1341" spans="1:11" x14ac:dyDescent="0.25">
      <c r="A1341" t="s">
        <v>1737</v>
      </c>
      <c r="B1341">
        <v>0</v>
      </c>
      <c r="C1341" t="s">
        <v>1723</v>
      </c>
      <c r="D1341">
        <v>1000</v>
      </c>
      <c r="E1341" t="s">
        <v>1708</v>
      </c>
      <c r="F1341" t="s">
        <v>1705</v>
      </c>
      <c r="G1341" t="s">
        <v>1715</v>
      </c>
      <c r="H1341" t="s">
        <v>1392</v>
      </c>
      <c r="I1341">
        <f t="shared" si="39"/>
        <v>0</v>
      </c>
      <c r="J1341" t="s">
        <v>1706</v>
      </c>
      <c r="K1341">
        <v>1</v>
      </c>
    </row>
    <row r="1342" spans="1:11" x14ac:dyDescent="0.25">
      <c r="A1342" t="s">
        <v>1737</v>
      </c>
      <c r="B1342">
        <v>0</v>
      </c>
      <c r="C1342" t="s">
        <v>1723</v>
      </c>
      <c r="D1342">
        <v>1000</v>
      </c>
      <c r="E1342" t="s">
        <v>1708</v>
      </c>
      <c r="F1342" t="s">
        <v>1705</v>
      </c>
      <c r="G1342" t="s">
        <v>1707</v>
      </c>
      <c r="H1342" t="s">
        <v>1392</v>
      </c>
      <c r="I1342">
        <f t="shared" si="39"/>
        <v>0</v>
      </c>
      <c r="J1342" t="s">
        <v>1706</v>
      </c>
      <c r="K1342">
        <v>1</v>
      </c>
    </row>
    <row r="1343" spans="1:11" x14ac:dyDescent="0.25">
      <c r="A1343" t="s">
        <v>1737</v>
      </c>
      <c r="B1343">
        <v>0</v>
      </c>
      <c r="C1343" t="s">
        <v>1723</v>
      </c>
      <c r="D1343">
        <v>1250</v>
      </c>
      <c r="E1343" t="s">
        <v>1708</v>
      </c>
      <c r="F1343" t="s">
        <v>1705</v>
      </c>
      <c r="G1343" t="s">
        <v>1707</v>
      </c>
      <c r="H1343" t="s">
        <v>1392</v>
      </c>
      <c r="I1343">
        <f t="shared" si="39"/>
        <v>0</v>
      </c>
      <c r="J1343" t="s">
        <v>1706</v>
      </c>
      <c r="K1343">
        <v>3</v>
      </c>
    </row>
    <row r="1344" spans="1:11" x14ac:dyDescent="0.25">
      <c r="A1344" t="s">
        <v>1737</v>
      </c>
      <c r="B1344">
        <v>0</v>
      </c>
      <c r="C1344" t="s">
        <v>1723</v>
      </c>
      <c r="D1344">
        <v>1500</v>
      </c>
      <c r="E1344" t="s">
        <v>1708</v>
      </c>
      <c r="F1344" t="s">
        <v>1705</v>
      </c>
      <c r="G1344" t="s">
        <v>1707</v>
      </c>
      <c r="H1344" t="s">
        <v>1392</v>
      </c>
      <c r="I1344">
        <f t="shared" si="39"/>
        <v>0</v>
      </c>
      <c r="J1344" t="s">
        <v>1706</v>
      </c>
      <c r="K1344">
        <v>1</v>
      </c>
    </row>
    <row r="1345" spans="1:11" x14ac:dyDescent="0.25">
      <c r="A1345" t="s">
        <v>1737</v>
      </c>
      <c r="B1345">
        <v>0</v>
      </c>
      <c r="C1345" t="s">
        <v>1723</v>
      </c>
      <c r="D1345">
        <v>1500</v>
      </c>
      <c r="E1345" t="s">
        <v>1708</v>
      </c>
      <c r="F1345" t="s">
        <v>1705</v>
      </c>
      <c r="G1345" t="s">
        <v>1721</v>
      </c>
      <c r="H1345" t="s">
        <v>1392</v>
      </c>
      <c r="I1345">
        <f t="shared" si="39"/>
        <v>0</v>
      </c>
      <c r="J1345" t="s">
        <v>1706</v>
      </c>
      <c r="K1345">
        <v>1</v>
      </c>
    </row>
    <row r="1346" spans="1:11" x14ac:dyDescent="0.25">
      <c r="A1346" t="s">
        <v>1737</v>
      </c>
      <c r="B1346">
        <v>0</v>
      </c>
      <c r="C1346" t="s">
        <v>1723</v>
      </c>
      <c r="D1346">
        <v>2000</v>
      </c>
      <c r="E1346" t="s">
        <v>1708</v>
      </c>
      <c r="F1346" t="s">
        <v>1705</v>
      </c>
      <c r="G1346" t="s">
        <v>1707</v>
      </c>
      <c r="H1346" t="s">
        <v>1392</v>
      </c>
      <c r="I1346">
        <f t="shared" si="39"/>
        <v>0</v>
      </c>
      <c r="J1346" t="s">
        <v>1706</v>
      </c>
      <c r="K1346">
        <v>1</v>
      </c>
    </row>
    <row r="1347" spans="1:11" x14ac:dyDescent="0.25">
      <c r="A1347" t="s">
        <v>1737</v>
      </c>
      <c r="B1347">
        <v>0</v>
      </c>
      <c r="C1347" t="s">
        <v>1723</v>
      </c>
      <c r="D1347">
        <v>2000</v>
      </c>
      <c r="E1347" t="s">
        <v>1711</v>
      </c>
      <c r="F1347" t="s">
        <v>1705</v>
      </c>
      <c r="G1347" t="s">
        <v>1721</v>
      </c>
      <c r="H1347" t="s">
        <v>1392</v>
      </c>
      <c r="I1347">
        <f t="shared" ref="I1347:I1410" si="40">+_xlfn.XLOOKUP(H1347,AG:AG,AH:AH,0)</f>
        <v>0</v>
      </c>
      <c r="J1347" t="s">
        <v>1706</v>
      </c>
      <c r="K1347">
        <v>2</v>
      </c>
    </row>
    <row r="1348" spans="1:11" x14ac:dyDescent="0.25">
      <c r="A1348" t="s">
        <v>1737</v>
      </c>
      <c r="B1348">
        <v>0</v>
      </c>
      <c r="C1348" t="s">
        <v>1723</v>
      </c>
      <c r="D1348">
        <v>2500</v>
      </c>
      <c r="E1348" t="s">
        <v>1708</v>
      </c>
      <c r="F1348" t="s">
        <v>1705</v>
      </c>
      <c r="G1348" t="s">
        <v>1707</v>
      </c>
      <c r="H1348" t="s">
        <v>1392</v>
      </c>
      <c r="I1348">
        <f t="shared" si="40"/>
        <v>0</v>
      </c>
      <c r="J1348" t="s">
        <v>1706</v>
      </c>
      <c r="K1348">
        <v>1</v>
      </c>
    </row>
    <row r="1349" spans="1:11" x14ac:dyDescent="0.25">
      <c r="A1349" t="s">
        <v>1737</v>
      </c>
      <c r="B1349">
        <v>0</v>
      </c>
      <c r="C1349" t="s">
        <v>1723</v>
      </c>
      <c r="D1349">
        <v>4000</v>
      </c>
      <c r="E1349" t="s">
        <v>1708</v>
      </c>
      <c r="F1349" t="s">
        <v>1705</v>
      </c>
      <c r="G1349" t="s">
        <v>1707</v>
      </c>
      <c r="H1349" t="s">
        <v>1392</v>
      </c>
      <c r="I1349">
        <f t="shared" si="40"/>
        <v>0</v>
      </c>
      <c r="J1349" t="s">
        <v>1706</v>
      </c>
      <c r="K1349">
        <v>1</v>
      </c>
    </row>
    <row r="1350" spans="1:11" x14ac:dyDescent="0.25">
      <c r="A1350" t="s">
        <v>1737</v>
      </c>
      <c r="B1350">
        <v>0</v>
      </c>
      <c r="C1350" t="s">
        <v>1712</v>
      </c>
      <c r="D1350">
        <v>0</v>
      </c>
      <c r="E1350" t="s">
        <v>1704</v>
      </c>
      <c r="F1350" t="s">
        <v>1705</v>
      </c>
      <c r="G1350" t="s">
        <v>1392</v>
      </c>
      <c r="H1350" t="s">
        <v>1392</v>
      </c>
      <c r="I1350">
        <f t="shared" si="40"/>
        <v>0</v>
      </c>
      <c r="J1350" t="s">
        <v>1706</v>
      </c>
      <c r="K1350">
        <v>1</v>
      </c>
    </row>
    <row r="1351" spans="1:11" x14ac:dyDescent="0.25">
      <c r="A1351" t="s">
        <v>1737</v>
      </c>
      <c r="B1351">
        <v>0</v>
      </c>
      <c r="C1351" t="s">
        <v>1712</v>
      </c>
      <c r="D1351">
        <v>0</v>
      </c>
      <c r="E1351" t="s">
        <v>1704</v>
      </c>
      <c r="F1351" t="s">
        <v>1705</v>
      </c>
      <c r="G1351" t="s">
        <v>1707</v>
      </c>
      <c r="H1351" t="s">
        <v>1392</v>
      </c>
      <c r="I1351">
        <f t="shared" si="40"/>
        <v>0</v>
      </c>
      <c r="J1351" t="s">
        <v>1706</v>
      </c>
      <c r="K1351">
        <v>19</v>
      </c>
    </row>
    <row r="1352" spans="1:11" x14ac:dyDescent="0.25">
      <c r="A1352" t="s">
        <v>1737</v>
      </c>
      <c r="B1352">
        <v>0</v>
      </c>
      <c r="C1352" t="s">
        <v>1712</v>
      </c>
      <c r="D1352">
        <v>0</v>
      </c>
      <c r="E1352" t="s">
        <v>1708</v>
      </c>
      <c r="F1352" t="s">
        <v>1705</v>
      </c>
      <c r="G1352" t="s">
        <v>1707</v>
      </c>
      <c r="H1352" t="s">
        <v>1392</v>
      </c>
      <c r="I1352">
        <f t="shared" si="40"/>
        <v>0</v>
      </c>
      <c r="J1352" t="s">
        <v>1706</v>
      </c>
      <c r="K1352">
        <v>1</v>
      </c>
    </row>
    <row r="1353" spans="1:11" x14ac:dyDescent="0.25">
      <c r="A1353" t="s">
        <v>1737</v>
      </c>
      <c r="B1353">
        <v>0</v>
      </c>
      <c r="C1353" t="s">
        <v>1712</v>
      </c>
      <c r="D1353">
        <v>0</v>
      </c>
      <c r="E1353" t="s">
        <v>1711</v>
      </c>
      <c r="F1353" t="s">
        <v>1705</v>
      </c>
      <c r="G1353" t="s">
        <v>1715</v>
      </c>
      <c r="H1353" t="s">
        <v>1392</v>
      </c>
      <c r="I1353">
        <f t="shared" si="40"/>
        <v>0</v>
      </c>
      <c r="J1353" t="s">
        <v>1706</v>
      </c>
      <c r="K1353">
        <v>2</v>
      </c>
    </row>
    <row r="1354" spans="1:11" x14ac:dyDescent="0.25">
      <c r="A1354" t="s">
        <v>1737</v>
      </c>
      <c r="B1354">
        <v>0</v>
      </c>
      <c r="C1354" t="s">
        <v>1712</v>
      </c>
      <c r="D1354">
        <v>0</v>
      </c>
      <c r="E1354" t="s">
        <v>1711</v>
      </c>
      <c r="F1354" t="s">
        <v>1705</v>
      </c>
      <c r="G1354" t="s">
        <v>1707</v>
      </c>
      <c r="H1354" t="s">
        <v>1392</v>
      </c>
      <c r="I1354">
        <f t="shared" si="40"/>
        <v>0</v>
      </c>
      <c r="J1354" t="s">
        <v>1706</v>
      </c>
      <c r="K1354">
        <v>3</v>
      </c>
    </row>
    <row r="1355" spans="1:11" x14ac:dyDescent="0.25">
      <c r="A1355" t="s">
        <v>1737</v>
      </c>
      <c r="B1355">
        <v>0</v>
      </c>
      <c r="C1355" t="s">
        <v>1712</v>
      </c>
      <c r="D1355">
        <v>0</v>
      </c>
      <c r="E1355" t="s">
        <v>1711</v>
      </c>
      <c r="F1355" t="s">
        <v>1705</v>
      </c>
      <c r="G1355" t="s">
        <v>1721</v>
      </c>
      <c r="H1355" t="s">
        <v>1392</v>
      </c>
      <c r="I1355">
        <f t="shared" si="40"/>
        <v>0</v>
      </c>
      <c r="J1355" t="s">
        <v>1706</v>
      </c>
      <c r="K1355">
        <v>1</v>
      </c>
    </row>
    <row r="1356" spans="1:11" x14ac:dyDescent="0.25">
      <c r="A1356" t="s">
        <v>1737</v>
      </c>
      <c r="B1356">
        <v>0</v>
      </c>
      <c r="C1356" t="s">
        <v>1712</v>
      </c>
      <c r="D1356">
        <v>75</v>
      </c>
      <c r="E1356" t="s">
        <v>1708</v>
      </c>
      <c r="F1356" t="s">
        <v>1705</v>
      </c>
      <c r="G1356" t="s">
        <v>1707</v>
      </c>
      <c r="H1356" t="s">
        <v>1392</v>
      </c>
      <c r="I1356">
        <f t="shared" si="40"/>
        <v>0</v>
      </c>
      <c r="J1356" t="s">
        <v>1706</v>
      </c>
      <c r="K1356">
        <v>1</v>
      </c>
    </row>
    <row r="1357" spans="1:11" x14ac:dyDescent="0.25">
      <c r="A1357" t="s">
        <v>1737</v>
      </c>
      <c r="B1357">
        <v>202</v>
      </c>
      <c r="C1357" t="s">
        <v>1703</v>
      </c>
      <c r="D1357">
        <v>37</v>
      </c>
      <c r="E1357" t="s">
        <v>1704</v>
      </c>
      <c r="F1357" t="s">
        <v>1705</v>
      </c>
      <c r="G1357" t="s">
        <v>1707</v>
      </c>
      <c r="H1357" t="s">
        <v>1392</v>
      </c>
      <c r="I1357">
        <f t="shared" si="40"/>
        <v>0</v>
      </c>
      <c r="J1357" t="s">
        <v>1717</v>
      </c>
      <c r="K1357">
        <v>1</v>
      </c>
    </row>
    <row r="1358" spans="1:11" x14ac:dyDescent="0.25">
      <c r="A1358" t="s">
        <v>1737</v>
      </c>
      <c r="B1358">
        <v>205</v>
      </c>
      <c r="C1358" t="s">
        <v>1723</v>
      </c>
      <c r="D1358">
        <v>75</v>
      </c>
      <c r="E1358" t="s">
        <v>1711</v>
      </c>
      <c r="F1358" t="s">
        <v>1705</v>
      </c>
      <c r="G1358" t="s">
        <v>1707</v>
      </c>
      <c r="H1358" t="s">
        <v>1392</v>
      </c>
      <c r="I1358">
        <f t="shared" si="40"/>
        <v>0</v>
      </c>
      <c r="J1358" t="s">
        <v>1718</v>
      </c>
      <c r="K1358">
        <v>1</v>
      </c>
    </row>
    <row r="1359" spans="1:11" x14ac:dyDescent="0.25">
      <c r="A1359" t="s">
        <v>1737</v>
      </c>
      <c r="B1359">
        <v>205</v>
      </c>
      <c r="C1359" t="s">
        <v>1713</v>
      </c>
      <c r="D1359">
        <v>25</v>
      </c>
      <c r="E1359" t="s">
        <v>1708</v>
      </c>
      <c r="F1359" t="s">
        <v>1705</v>
      </c>
      <c r="G1359" t="s">
        <v>1707</v>
      </c>
      <c r="H1359" t="s">
        <v>1392</v>
      </c>
      <c r="I1359">
        <f t="shared" si="40"/>
        <v>0</v>
      </c>
      <c r="J1359" t="s">
        <v>1718</v>
      </c>
      <c r="K1359">
        <v>3</v>
      </c>
    </row>
    <row r="1360" spans="1:11" x14ac:dyDescent="0.25">
      <c r="A1360" t="s">
        <v>1737</v>
      </c>
      <c r="B1360">
        <v>205</v>
      </c>
      <c r="C1360" t="s">
        <v>1713</v>
      </c>
      <c r="D1360">
        <v>75</v>
      </c>
      <c r="E1360" t="s">
        <v>1708</v>
      </c>
      <c r="F1360" t="s">
        <v>1705</v>
      </c>
      <c r="G1360">
        <v>120</v>
      </c>
      <c r="H1360">
        <v>2001342</v>
      </c>
      <c r="I1360">
        <f t="shared" si="40"/>
        <v>0</v>
      </c>
      <c r="J1360" t="s">
        <v>1718</v>
      </c>
      <c r="K1360">
        <v>2</v>
      </c>
    </row>
    <row r="1361" spans="1:11" x14ac:dyDescent="0.25">
      <c r="A1361" t="s">
        <v>1737</v>
      </c>
      <c r="B1361">
        <v>205</v>
      </c>
      <c r="C1361" t="s">
        <v>1713</v>
      </c>
      <c r="D1361">
        <v>75</v>
      </c>
      <c r="E1361" t="s">
        <v>1708</v>
      </c>
      <c r="F1361" t="s">
        <v>1705</v>
      </c>
      <c r="G1361" t="s">
        <v>1715</v>
      </c>
      <c r="H1361" t="s">
        <v>1392</v>
      </c>
      <c r="I1361">
        <f t="shared" si="40"/>
        <v>0</v>
      </c>
      <c r="J1361" t="s">
        <v>1718</v>
      </c>
      <c r="K1361">
        <v>3</v>
      </c>
    </row>
    <row r="1362" spans="1:11" x14ac:dyDescent="0.25">
      <c r="A1362" t="s">
        <v>1737</v>
      </c>
      <c r="B1362">
        <v>205</v>
      </c>
      <c r="C1362" t="s">
        <v>1713</v>
      </c>
      <c r="D1362">
        <v>75</v>
      </c>
      <c r="E1362" t="s">
        <v>1711</v>
      </c>
      <c r="F1362" t="s">
        <v>1705</v>
      </c>
      <c r="G1362" t="s">
        <v>1715</v>
      </c>
      <c r="H1362" t="s">
        <v>1392</v>
      </c>
      <c r="I1362">
        <f t="shared" si="40"/>
        <v>0</v>
      </c>
      <c r="J1362" t="s">
        <v>1718</v>
      </c>
      <c r="K1362">
        <v>3</v>
      </c>
    </row>
    <row r="1363" spans="1:11" x14ac:dyDescent="0.25">
      <c r="A1363" t="s">
        <v>1737</v>
      </c>
      <c r="B1363">
        <v>205</v>
      </c>
      <c r="C1363" t="s">
        <v>1713</v>
      </c>
      <c r="D1363">
        <v>100</v>
      </c>
      <c r="E1363" t="s">
        <v>1708</v>
      </c>
      <c r="F1363" t="s">
        <v>1705</v>
      </c>
      <c r="G1363" t="s">
        <v>1715</v>
      </c>
      <c r="H1363" t="s">
        <v>1392</v>
      </c>
      <c r="I1363">
        <f t="shared" si="40"/>
        <v>0</v>
      </c>
      <c r="J1363" t="s">
        <v>1718</v>
      </c>
      <c r="K1363">
        <v>6</v>
      </c>
    </row>
    <row r="1364" spans="1:11" x14ac:dyDescent="0.25">
      <c r="A1364" t="s">
        <v>1737</v>
      </c>
      <c r="B1364">
        <v>205</v>
      </c>
      <c r="C1364" t="s">
        <v>1713</v>
      </c>
      <c r="D1364">
        <v>100</v>
      </c>
      <c r="E1364" t="s">
        <v>1708</v>
      </c>
      <c r="F1364" t="s">
        <v>1705</v>
      </c>
      <c r="G1364" t="s">
        <v>1707</v>
      </c>
      <c r="H1364">
        <v>2001343</v>
      </c>
      <c r="I1364">
        <f t="shared" si="40"/>
        <v>0</v>
      </c>
      <c r="J1364" t="s">
        <v>1718</v>
      </c>
      <c r="K1364">
        <v>3</v>
      </c>
    </row>
    <row r="1365" spans="1:11" x14ac:dyDescent="0.25">
      <c r="A1365" t="s">
        <v>1737</v>
      </c>
      <c r="B1365">
        <v>205</v>
      </c>
      <c r="C1365" t="s">
        <v>1713</v>
      </c>
      <c r="D1365">
        <v>100</v>
      </c>
      <c r="E1365" t="s">
        <v>1711</v>
      </c>
      <c r="F1365" t="s">
        <v>1705</v>
      </c>
      <c r="G1365" t="s">
        <v>1715</v>
      </c>
      <c r="H1365">
        <v>2001343</v>
      </c>
      <c r="I1365">
        <f t="shared" si="40"/>
        <v>0</v>
      </c>
      <c r="J1365" t="s">
        <v>1718</v>
      </c>
      <c r="K1365">
        <v>3</v>
      </c>
    </row>
    <row r="1366" spans="1:11" x14ac:dyDescent="0.25">
      <c r="A1366" t="s">
        <v>1737</v>
      </c>
      <c r="B1366">
        <v>205</v>
      </c>
      <c r="C1366" t="s">
        <v>1713</v>
      </c>
      <c r="D1366">
        <v>167</v>
      </c>
      <c r="E1366" t="s">
        <v>1708</v>
      </c>
      <c r="F1366" t="s">
        <v>1705</v>
      </c>
      <c r="G1366" t="s">
        <v>1715</v>
      </c>
      <c r="H1366" t="s">
        <v>1392</v>
      </c>
      <c r="I1366">
        <f t="shared" si="40"/>
        <v>0</v>
      </c>
      <c r="J1366" t="s">
        <v>1718</v>
      </c>
      <c r="K1366">
        <v>12</v>
      </c>
    </row>
    <row r="1367" spans="1:11" x14ac:dyDescent="0.25">
      <c r="A1367" t="s">
        <v>1737</v>
      </c>
      <c r="B1367">
        <v>205</v>
      </c>
      <c r="C1367" t="s">
        <v>1713</v>
      </c>
      <c r="D1367">
        <v>250</v>
      </c>
      <c r="E1367" t="s">
        <v>1708</v>
      </c>
      <c r="F1367" t="s">
        <v>1705</v>
      </c>
      <c r="G1367" t="s">
        <v>1715</v>
      </c>
      <c r="H1367" t="s">
        <v>1392</v>
      </c>
      <c r="I1367">
        <f t="shared" si="40"/>
        <v>0</v>
      </c>
      <c r="J1367" t="s">
        <v>1718</v>
      </c>
      <c r="K1367">
        <v>3</v>
      </c>
    </row>
    <row r="1368" spans="1:11" x14ac:dyDescent="0.25">
      <c r="A1368" t="s">
        <v>1737</v>
      </c>
      <c r="B1368">
        <v>205</v>
      </c>
      <c r="C1368" t="s">
        <v>1713</v>
      </c>
      <c r="D1368">
        <v>333</v>
      </c>
      <c r="E1368" t="s">
        <v>1708</v>
      </c>
      <c r="F1368" t="s">
        <v>1705</v>
      </c>
      <c r="G1368" t="s">
        <v>1715</v>
      </c>
      <c r="H1368" t="s">
        <v>1392</v>
      </c>
      <c r="I1368">
        <f t="shared" si="40"/>
        <v>0</v>
      </c>
      <c r="J1368" t="s">
        <v>1718</v>
      </c>
      <c r="K1368">
        <v>3</v>
      </c>
    </row>
    <row r="1369" spans="1:11" x14ac:dyDescent="0.25">
      <c r="A1369" t="s">
        <v>1737</v>
      </c>
      <c r="B1369">
        <v>210</v>
      </c>
      <c r="C1369" t="s">
        <v>1703</v>
      </c>
      <c r="D1369">
        <v>25</v>
      </c>
      <c r="E1369" t="s">
        <v>1704</v>
      </c>
      <c r="F1369" t="s">
        <v>1705</v>
      </c>
      <c r="G1369" t="s">
        <v>1707</v>
      </c>
      <c r="H1369" t="s">
        <v>1392</v>
      </c>
      <c r="I1369">
        <f t="shared" si="40"/>
        <v>0</v>
      </c>
      <c r="J1369" t="s">
        <v>1717</v>
      </c>
      <c r="K1369">
        <v>1</v>
      </c>
    </row>
    <row r="1370" spans="1:11" x14ac:dyDescent="0.25">
      <c r="A1370" t="s">
        <v>1737</v>
      </c>
      <c r="B1370">
        <v>210</v>
      </c>
      <c r="C1370" t="s">
        <v>1703</v>
      </c>
      <c r="D1370">
        <v>75</v>
      </c>
      <c r="E1370" t="s">
        <v>1704</v>
      </c>
      <c r="F1370" t="s">
        <v>1705</v>
      </c>
      <c r="G1370" t="s">
        <v>1707</v>
      </c>
      <c r="H1370" t="s">
        <v>1392</v>
      </c>
      <c r="I1370">
        <f t="shared" si="40"/>
        <v>0</v>
      </c>
      <c r="J1370" t="s">
        <v>1717</v>
      </c>
      <c r="K1370">
        <v>1</v>
      </c>
    </row>
    <row r="1371" spans="1:11" x14ac:dyDescent="0.25">
      <c r="A1371" t="s">
        <v>1737</v>
      </c>
      <c r="B1371">
        <v>210</v>
      </c>
      <c r="C1371" t="s">
        <v>1713</v>
      </c>
      <c r="D1371">
        <v>37</v>
      </c>
      <c r="E1371" t="s">
        <v>1708</v>
      </c>
      <c r="F1371" t="s">
        <v>1705</v>
      </c>
      <c r="G1371" t="s">
        <v>1707</v>
      </c>
      <c r="H1371">
        <v>2001368</v>
      </c>
      <c r="I1371">
        <f t="shared" si="40"/>
        <v>3501.14</v>
      </c>
      <c r="J1371" t="s">
        <v>1717</v>
      </c>
      <c r="K1371">
        <v>1</v>
      </c>
    </row>
    <row r="1372" spans="1:11" x14ac:dyDescent="0.25">
      <c r="A1372" t="s">
        <v>1737</v>
      </c>
      <c r="B1372">
        <v>210</v>
      </c>
      <c r="C1372" t="s">
        <v>1713</v>
      </c>
      <c r="D1372">
        <v>50</v>
      </c>
      <c r="E1372" t="s">
        <v>1704</v>
      </c>
      <c r="F1372" t="s">
        <v>1705</v>
      </c>
      <c r="G1372" t="s">
        <v>1707</v>
      </c>
      <c r="H1372" t="s">
        <v>1392</v>
      </c>
      <c r="I1372">
        <f t="shared" si="40"/>
        <v>0</v>
      </c>
      <c r="J1372" t="s">
        <v>1717</v>
      </c>
      <c r="K1372">
        <v>1</v>
      </c>
    </row>
    <row r="1373" spans="1:11" x14ac:dyDescent="0.25">
      <c r="A1373" t="s">
        <v>1737</v>
      </c>
      <c r="B1373">
        <v>210</v>
      </c>
      <c r="C1373" t="s">
        <v>1713</v>
      </c>
      <c r="D1373">
        <v>50</v>
      </c>
      <c r="E1373" t="s">
        <v>1708</v>
      </c>
      <c r="F1373" t="s">
        <v>1705</v>
      </c>
      <c r="G1373" t="s">
        <v>1707</v>
      </c>
      <c r="H1373">
        <v>2001368</v>
      </c>
      <c r="I1373">
        <f t="shared" si="40"/>
        <v>3501.14</v>
      </c>
      <c r="J1373" t="s">
        <v>1717</v>
      </c>
      <c r="K1373">
        <v>1</v>
      </c>
    </row>
    <row r="1374" spans="1:11" x14ac:dyDescent="0.25">
      <c r="A1374" t="s">
        <v>1737</v>
      </c>
      <c r="B1374">
        <v>210</v>
      </c>
      <c r="C1374" t="s">
        <v>1713</v>
      </c>
      <c r="D1374">
        <v>75</v>
      </c>
      <c r="E1374" t="s">
        <v>1708</v>
      </c>
      <c r="F1374" t="s">
        <v>1705</v>
      </c>
      <c r="G1374" t="s">
        <v>1707</v>
      </c>
      <c r="H1374" t="s">
        <v>1392</v>
      </c>
      <c r="I1374">
        <f t="shared" si="40"/>
        <v>0</v>
      </c>
      <c r="J1374" t="s">
        <v>1717</v>
      </c>
      <c r="K1374">
        <v>1</v>
      </c>
    </row>
    <row r="1375" spans="1:11" x14ac:dyDescent="0.25">
      <c r="A1375" t="s">
        <v>1737</v>
      </c>
      <c r="B1375">
        <v>210</v>
      </c>
      <c r="C1375" t="s">
        <v>1713</v>
      </c>
      <c r="D1375">
        <v>100</v>
      </c>
      <c r="E1375" t="s">
        <v>1704</v>
      </c>
      <c r="F1375" t="s">
        <v>1705</v>
      </c>
      <c r="G1375" t="s">
        <v>1707</v>
      </c>
      <c r="H1375" t="s">
        <v>1392</v>
      </c>
      <c r="I1375">
        <f t="shared" si="40"/>
        <v>0</v>
      </c>
      <c r="J1375" t="s">
        <v>1717</v>
      </c>
      <c r="K1375">
        <v>4</v>
      </c>
    </row>
    <row r="1376" spans="1:11" x14ac:dyDescent="0.25">
      <c r="A1376" t="s">
        <v>1737</v>
      </c>
      <c r="B1376">
        <v>210</v>
      </c>
      <c r="C1376" t="s">
        <v>1713</v>
      </c>
      <c r="D1376">
        <v>100</v>
      </c>
      <c r="E1376" t="s">
        <v>1708</v>
      </c>
      <c r="F1376" t="s">
        <v>1705</v>
      </c>
      <c r="G1376" t="s">
        <v>1707</v>
      </c>
      <c r="H1376" t="s">
        <v>1392</v>
      </c>
      <c r="I1376">
        <f t="shared" si="40"/>
        <v>0</v>
      </c>
      <c r="J1376" t="s">
        <v>1717</v>
      </c>
      <c r="K1376">
        <v>1</v>
      </c>
    </row>
    <row r="1377" spans="1:11" x14ac:dyDescent="0.25">
      <c r="A1377" t="s">
        <v>1737</v>
      </c>
      <c r="B1377">
        <v>210</v>
      </c>
      <c r="C1377" t="s">
        <v>1713</v>
      </c>
      <c r="D1377">
        <v>167</v>
      </c>
      <c r="E1377" t="s">
        <v>1704</v>
      </c>
      <c r="F1377" t="s">
        <v>1705</v>
      </c>
      <c r="G1377" t="s">
        <v>1707</v>
      </c>
      <c r="H1377" t="s">
        <v>1392</v>
      </c>
      <c r="I1377">
        <f t="shared" si="40"/>
        <v>0</v>
      </c>
      <c r="J1377" t="s">
        <v>1717</v>
      </c>
      <c r="K1377">
        <v>2</v>
      </c>
    </row>
    <row r="1378" spans="1:11" x14ac:dyDescent="0.25">
      <c r="A1378" t="s">
        <v>1737</v>
      </c>
      <c r="B1378">
        <v>210</v>
      </c>
      <c r="C1378" t="s">
        <v>1713</v>
      </c>
      <c r="D1378">
        <v>250</v>
      </c>
      <c r="E1378" t="s">
        <v>1708</v>
      </c>
      <c r="F1378" t="s">
        <v>1705</v>
      </c>
      <c r="G1378" t="s">
        <v>1707</v>
      </c>
      <c r="H1378" t="s">
        <v>1392</v>
      </c>
      <c r="I1378">
        <f t="shared" si="40"/>
        <v>0</v>
      </c>
      <c r="J1378" t="s">
        <v>1717</v>
      </c>
      <c r="K1378">
        <v>1</v>
      </c>
    </row>
    <row r="1379" spans="1:11" x14ac:dyDescent="0.25">
      <c r="A1379" t="s">
        <v>1737</v>
      </c>
      <c r="B1379">
        <v>212</v>
      </c>
      <c r="C1379" t="s">
        <v>1703</v>
      </c>
      <c r="D1379">
        <v>37</v>
      </c>
      <c r="E1379" t="s">
        <v>1704</v>
      </c>
      <c r="F1379" t="s">
        <v>1705</v>
      </c>
      <c r="G1379" t="s">
        <v>1707</v>
      </c>
      <c r="H1379" t="s">
        <v>1392</v>
      </c>
      <c r="I1379">
        <f t="shared" si="40"/>
        <v>0</v>
      </c>
      <c r="J1379" t="s">
        <v>1727</v>
      </c>
      <c r="K1379">
        <v>1</v>
      </c>
    </row>
    <row r="1380" spans="1:11" x14ac:dyDescent="0.25">
      <c r="A1380" t="s">
        <v>1737</v>
      </c>
      <c r="B1380">
        <v>212</v>
      </c>
      <c r="C1380" t="s">
        <v>1703</v>
      </c>
      <c r="D1380">
        <v>50</v>
      </c>
      <c r="E1380" t="s">
        <v>1704</v>
      </c>
      <c r="F1380" t="s">
        <v>1705</v>
      </c>
      <c r="G1380" t="s">
        <v>1707</v>
      </c>
      <c r="H1380" t="s">
        <v>1392</v>
      </c>
      <c r="I1380">
        <f t="shared" si="40"/>
        <v>0</v>
      </c>
      <c r="J1380" t="s">
        <v>1727</v>
      </c>
      <c r="K1380">
        <v>2</v>
      </c>
    </row>
    <row r="1381" spans="1:11" x14ac:dyDescent="0.25">
      <c r="A1381" t="s">
        <v>1737</v>
      </c>
      <c r="B1381">
        <v>212</v>
      </c>
      <c r="C1381" t="s">
        <v>1703</v>
      </c>
      <c r="D1381">
        <v>75</v>
      </c>
      <c r="E1381" t="s">
        <v>1704</v>
      </c>
      <c r="F1381" t="s">
        <v>1705</v>
      </c>
      <c r="G1381" t="s">
        <v>1707</v>
      </c>
      <c r="H1381" t="s">
        <v>1392</v>
      </c>
      <c r="I1381">
        <f t="shared" si="40"/>
        <v>0</v>
      </c>
      <c r="J1381" t="s">
        <v>1727</v>
      </c>
      <c r="K1381">
        <v>2</v>
      </c>
    </row>
    <row r="1382" spans="1:11" x14ac:dyDescent="0.25">
      <c r="A1382" t="s">
        <v>1737</v>
      </c>
      <c r="B1382">
        <v>212</v>
      </c>
      <c r="C1382" t="s">
        <v>1713</v>
      </c>
      <c r="D1382">
        <v>15</v>
      </c>
      <c r="E1382" t="s">
        <v>1710</v>
      </c>
      <c r="F1382" t="s">
        <v>1705</v>
      </c>
      <c r="G1382" t="s">
        <v>1707</v>
      </c>
      <c r="H1382" t="s">
        <v>1392</v>
      </c>
      <c r="I1382">
        <f t="shared" si="40"/>
        <v>0</v>
      </c>
      <c r="J1382" t="s">
        <v>1727</v>
      </c>
      <c r="K1382">
        <v>1</v>
      </c>
    </row>
    <row r="1383" spans="1:11" x14ac:dyDescent="0.25">
      <c r="A1383" t="s">
        <v>1737</v>
      </c>
      <c r="B1383">
        <v>212</v>
      </c>
      <c r="C1383" t="s">
        <v>1713</v>
      </c>
      <c r="D1383">
        <v>100</v>
      </c>
      <c r="E1383" t="s">
        <v>1704</v>
      </c>
      <c r="F1383" t="s">
        <v>1705</v>
      </c>
      <c r="G1383" t="s">
        <v>1707</v>
      </c>
      <c r="H1383" t="s">
        <v>1392</v>
      </c>
      <c r="I1383">
        <f t="shared" si="40"/>
        <v>0</v>
      </c>
      <c r="J1383" t="s">
        <v>1727</v>
      </c>
      <c r="K1383">
        <v>1</v>
      </c>
    </row>
    <row r="1384" spans="1:11" x14ac:dyDescent="0.25">
      <c r="A1384" t="s">
        <v>1737</v>
      </c>
      <c r="B1384">
        <v>212</v>
      </c>
      <c r="C1384" t="s">
        <v>1713</v>
      </c>
      <c r="D1384">
        <v>250</v>
      </c>
      <c r="E1384" t="s">
        <v>1710</v>
      </c>
      <c r="F1384" t="s">
        <v>1705</v>
      </c>
      <c r="G1384" t="s">
        <v>1707</v>
      </c>
      <c r="H1384" t="s">
        <v>1392</v>
      </c>
      <c r="I1384">
        <f t="shared" si="40"/>
        <v>0</v>
      </c>
      <c r="J1384" t="s">
        <v>1727</v>
      </c>
      <c r="K1384">
        <v>1</v>
      </c>
    </row>
    <row r="1385" spans="1:11" x14ac:dyDescent="0.25">
      <c r="A1385" t="s">
        <v>1737</v>
      </c>
      <c r="B1385">
        <v>213</v>
      </c>
      <c r="C1385" t="s">
        <v>1703</v>
      </c>
      <c r="D1385">
        <v>15</v>
      </c>
      <c r="E1385" t="s">
        <v>1704</v>
      </c>
      <c r="F1385" t="s">
        <v>1705</v>
      </c>
      <c r="G1385" t="s">
        <v>1707</v>
      </c>
      <c r="H1385" t="s">
        <v>1392</v>
      </c>
      <c r="I1385">
        <f t="shared" si="40"/>
        <v>0</v>
      </c>
      <c r="J1385" t="s">
        <v>1718</v>
      </c>
      <c r="K1385">
        <v>2</v>
      </c>
    </row>
    <row r="1386" spans="1:11" x14ac:dyDescent="0.25">
      <c r="A1386" t="s">
        <v>1737</v>
      </c>
      <c r="B1386">
        <v>213</v>
      </c>
      <c r="C1386" t="s">
        <v>1703</v>
      </c>
      <c r="D1386">
        <v>25</v>
      </c>
      <c r="E1386" t="s">
        <v>1710</v>
      </c>
      <c r="F1386" t="s">
        <v>1705</v>
      </c>
      <c r="G1386" t="s">
        <v>1707</v>
      </c>
      <c r="H1386">
        <v>2001367</v>
      </c>
      <c r="I1386">
        <f t="shared" si="40"/>
        <v>3129.01</v>
      </c>
      <c r="J1386" t="s">
        <v>1718</v>
      </c>
      <c r="K1386">
        <v>1</v>
      </c>
    </row>
    <row r="1387" spans="1:11" x14ac:dyDescent="0.25">
      <c r="A1387" t="s">
        <v>1737</v>
      </c>
      <c r="B1387">
        <v>213</v>
      </c>
      <c r="C1387" t="s">
        <v>1703</v>
      </c>
      <c r="D1387">
        <v>25</v>
      </c>
      <c r="E1387" t="s">
        <v>1704</v>
      </c>
      <c r="F1387" t="s">
        <v>1705</v>
      </c>
      <c r="G1387" t="s">
        <v>1715</v>
      </c>
      <c r="H1387">
        <v>2001367</v>
      </c>
      <c r="I1387">
        <f t="shared" si="40"/>
        <v>3129.01</v>
      </c>
      <c r="J1387" t="s">
        <v>1718</v>
      </c>
      <c r="K1387">
        <v>1</v>
      </c>
    </row>
    <row r="1388" spans="1:11" x14ac:dyDescent="0.25">
      <c r="A1388" t="s">
        <v>1737</v>
      </c>
      <c r="B1388">
        <v>213</v>
      </c>
      <c r="C1388" t="s">
        <v>1703</v>
      </c>
      <c r="D1388">
        <v>25</v>
      </c>
      <c r="E1388" t="s">
        <v>1704</v>
      </c>
      <c r="F1388" t="s">
        <v>1705</v>
      </c>
      <c r="G1388" t="s">
        <v>1707</v>
      </c>
      <c r="H1388" t="s">
        <v>1392</v>
      </c>
      <c r="I1388">
        <f t="shared" si="40"/>
        <v>0</v>
      </c>
      <c r="J1388" t="s">
        <v>1718</v>
      </c>
      <c r="K1388">
        <v>1</v>
      </c>
    </row>
    <row r="1389" spans="1:11" x14ac:dyDescent="0.25">
      <c r="A1389" t="s">
        <v>1737</v>
      </c>
      <c r="B1389">
        <v>213</v>
      </c>
      <c r="C1389" t="s">
        <v>1703</v>
      </c>
      <c r="D1389">
        <v>25</v>
      </c>
      <c r="E1389" t="s">
        <v>1704</v>
      </c>
      <c r="F1389" t="s">
        <v>1705</v>
      </c>
      <c r="G1389" t="s">
        <v>1707</v>
      </c>
      <c r="H1389">
        <v>2001367</v>
      </c>
      <c r="I1389">
        <f t="shared" si="40"/>
        <v>3129.01</v>
      </c>
      <c r="J1389" t="s">
        <v>1718</v>
      </c>
      <c r="K1389">
        <v>22</v>
      </c>
    </row>
    <row r="1390" spans="1:11" x14ac:dyDescent="0.25">
      <c r="A1390" t="s">
        <v>1737</v>
      </c>
      <c r="B1390">
        <v>213</v>
      </c>
      <c r="C1390" t="s">
        <v>1703</v>
      </c>
      <c r="D1390">
        <v>25</v>
      </c>
      <c r="E1390" t="s">
        <v>1711</v>
      </c>
      <c r="F1390" t="s">
        <v>1705</v>
      </c>
      <c r="G1390" t="s">
        <v>1707</v>
      </c>
      <c r="H1390">
        <v>2001367</v>
      </c>
      <c r="I1390">
        <f t="shared" si="40"/>
        <v>3129.01</v>
      </c>
      <c r="J1390" t="s">
        <v>1718</v>
      </c>
      <c r="K1390">
        <v>1</v>
      </c>
    </row>
    <row r="1391" spans="1:11" x14ac:dyDescent="0.25">
      <c r="A1391" t="s">
        <v>1737</v>
      </c>
      <c r="B1391">
        <v>213</v>
      </c>
      <c r="C1391" t="s">
        <v>1703</v>
      </c>
      <c r="D1391">
        <v>37</v>
      </c>
      <c r="E1391" t="s">
        <v>1710</v>
      </c>
      <c r="F1391" t="s">
        <v>1705</v>
      </c>
      <c r="G1391" t="s">
        <v>1707</v>
      </c>
      <c r="H1391">
        <v>2001368</v>
      </c>
      <c r="I1391">
        <f t="shared" si="40"/>
        <v>3501.14</v>
      </c>
      <c r="J1391" t="s">
        <v>1718</v>
      </c>
      <c r="K1391">
        <v>1</v>
      </c>
    </row>
    <row r="1392" spans="1:11" x14ac:dyDescent="0.25">
      <c r="A1392" t="s">
        <v>1737</v>
      </c>
      <c r="B1392">
        <v>213</v>
      </c>
      <c r="C1392" t="s">
        <v>1703</v>
      </c>
      <c r="D1392">
        <v>37</v>
      </c>
      <c r="E1392" t="s">
        <v>1704</v>
      </c>
      <c r="F1392" t="s">
        <v>1705</v>
      </c>
      <c r="G1392" t="s">
        <v>1707</v>
      </c>
      <c r="H1392">
        <v>2001368</v>
      </c>
      <c r="I1392">
        <f t="shared" si="40"/>
        <v>3501.14</v>
      </c>
      <c r="J1392" t="s">
        <v>1718</v>
      </c>
      <c r="K1392">
        <v>48</v>
      </c>
    </row>
    <row r="1393" spans="1:11" x14ac:dyDescent="0.25">
      <c r="A1393" t="s">
        <v>1737</v>
      </c>
      <c r="B1393">
        <v>213</v>
      </c>
      <c r="C1393" t="s">
        <v>1703</v>
      </c>
      <c r="D1393">
        <v>50</v>
      </c>
      <c r="E1393" t="s">
        <v>1704</v>
      </c>
      <c r="F1393" t="s">
        <v>1705</v>
      </c>
      <c r="G1393" t="s">
        <v>1707</v>
      </c>
      <c r="H1393">
        <v>2001369</v>
      </c>
      <c r="I1393">
        <f t="shared" si="40"/>
        <v>3847.75</v>
      </c>
      <c r="J1393" t="s">
        <v>1718</v>
      </c>
      <c r="K1393">
        <v>24</v>
      </c>
    </row>
    <row r="1394" spans="1:11" x14ac:dyDescent="0.25">
      <c r="A1394" t="s">
        <v>1737</v>
      </c>
      <c r="B1394">
        <v>213</v>
      </c>
      <c r="C1394" t="s">
        <v>1703</v>
      </c>
      <c r="D1394">
        <v>50</v>
      </c>
      <c r="E1394" t="s">
        <v>1711</v>
      </c>
      <c r="F1394" t="s">
        <v>1705</v>
      </c>
      <c r="G1394" t="s">
        <v>1707</v>
      </c>
      <c r="H1394">
        <v>2001369</v>
      </c>
      <c r="I1394">
        <f t="shared" si="40"/>
        <v>3847.75</v>
      </c>
      <c r="J1394" t="s">
        <v>1718</v>
      </c>
      <c r="K1394">
        <v>1</v>
      </c>
    </row>
    <row r="1395" spans="1:11" x14ac:dyDescent="0.25">
      <c r="A1395" t="s">
        <v>1737</v>
      </c>
      <c r="B1395">
        <v>213</v>
      </c>
      <c r="C1395" t="s">
        <v>1703</v>
      </c>
      <c r="D1395">
        <v>75</v>
      </c>
      <c r="E1395" t="s">
        <v>1704</v>
      </c>
      <c r="F1395" t="s">
        <v>1705</v>
      </c>
      <c r="G1395" t="s">
        <v>1707</v>
      </c>
      <c r="H1395" t="s">
        <v>1392</v>
      </c>
      <c r="I1395">
        <f t="shared" si="40"/>
        <v>0</v>
      </c>
      <c r="J1395" t="s">
        <v>1718</v>
      </c>
      <c r="K1395">
        <v>17</v>
      </c>
    </row>
    <row r="1396" spans="1:11" x14ac:dyDescent="0.25">
      <c r="A1396" t="s">
        <v>1737</v>
      </c>
      <c r="B1396">
        <v>213</v>
      </c>
      <c r="C1396" t="s">
        <v>1703</v>
      </c>
      <c r="D1396">
        <v>100</v>
      </c>
      <c r="E1396" t="s">
        <v>1704</v>
      </c>
      <c r="F1396" t="s">
        <v>1705</v>
      </c>
      <c r="G1396" t="s">
        <v>1707</v>
      </c>
      <c r="H1396" t="s">
        <v>1392</v>
      </c>
      <c r="I1396">
        <f t="shared" si="40"/>
        <v>0</v>
      </c>
      <c r="J1396" t="s">
        <v>1718</v>
      </c>
      <c r="K1396">
        <v>3</v>
      </c>
    </row>
    <row r="1397" spans="1:11" x14ac:dyDescent="0.25">
      <c r="A1397" t="s">
        <v>1737</v>
      </c>
      <c r="B1397">
        <v>213</v>
      </c>
      <c r="C1397" t="s">
        <v>1703</v>
      </c>
      <c r="D1397">
        <v>167</v>
      </c>
      <c r="E1397" t="s">
        <v>1704</v>
      </c>
      <c r="F1397" t="s">
        <v>1705</v>
      </c>
      <c r="G1397" t="s">
        <v>1707</v>
      </c>
      <c r="H1397" t="s">
        <v>1392</v>
      </c>
      <c r="I1397">
        <f t="shared" si="40"/>
        <v>0</v>
      </c>
      <c r="J1397" t="s">
        <v>1718</v>
      </c>
      <c r="K1397">
        <v>1</v>
      </c>
    </row>
    <row r="1398" spans="1:11" x14ac:dyDescent="0.25">
      <c r="A1398" t="s">
        <v>1737</v>
      </c>
      <c r="B1398">
        <v>213</v>
      </c>
      <c r="C1398" t="s">
        <v>1723</v>
      </c>
      <c r="D1398">
        <v>75</v>
      </c>
      <c r="E1398" t="s">
        <v>1708</v>
      </c>
      <c r="F1398" t="s">
        <v>1705</v>
      </c>
      <c r="G1398" t="s">
        <v>1707</v>
      </c>
      <c r="H1398" t="s">
        <v>1392</v>
      </c>
      <c r="I1398">
        <f t="shared" si="40"/>
        <v>0</v>
      </c>
      <c r="J1398" t="s">
        <v>1718</v>
      </c>
      <c r="K1398">
        <v>3</v>
      </c>
    </row>
    <row r="1399" spans="1:11" x14ac:dyDescent="0.25">
      <c r="A1399" t="s">
        <v>1737</v>
      </c>
      <c r="B1399">
        <v>213</v>
      </c>
      <c r="C1399" t="s">
        <v>1723</v>
      </c>
      <c r="D1399">
        <v>150</v>
      </c>
      <c r="E1399" t="s">
        <v>1711</v>
      </c>
      <c r="F1399" t="s">
        <v>1705</v>
      </c>
      <c r="G1399" t="s">
        <v>1707</v>
      </c>
      <c r="H1399" t="s">
        <v>1392</v>
      </c>
      <c r="I1399">
        <f t="shared" si="40"/>
        <v>0</v>
      </c>
      <c r="J1399" t="s">
        <v>1718</v>
      </c>
      <c r="K1399">
        <v>1</v>
      </c>
    </row>
    <row r="1400" spans="1:11" x14ac:dyDescent="0.25">
      <c r="A1400" t="s">
        <v>1737</v>
      </c>
      <c r="B1400">
        <v>213</v>
      </c>
      <c r="C1400" t="s">
        <v>1723</v>
      </c>
      <c r="D1400">
        <v>150</v>
      </c>
      <c r="E1400" t="s">
        <v>1711</v>
      </c>
      <c r="F1400" t="s">
        <v>1705</v>
      </c>
      <c r="G1400" t="s">
        <v>1721</v>
      </c>
      <c r="H1400" t="s">
        <v>1392</v>
      </c>
      <c r="I1400">
        <f t="shared" si="40"/>
        <v>0</v>
      </c>
      <c r="J1400" t="s">
        <v>1718</v>
      </c>
      <c r="K1400">
        <v>1</v>
      </c>
    </row>
    <row r="1401" spans="1:11" x14ac:dyDescent="0.25">
      <c r="A1401" t="s">
        <v>1737</v>
      </c>
      <c r="B1401">
        <v>213</v>
      </c>
      <c r="C1401" t="s">
        <v>1724</v>
      </c>
      <c r="D1401">
        <v>25</v>
      </c>
      <c r="E1401" t="s">
        <v>1710</v>
      </c>
      <c r="F1401" t="s">
        <v>1705</v>
      </c>
      <c r="G1401" t="s">
        <v>1707</v>
      </c>
      <c r="H1401" t="s">
        <v>1392</v>
      </c>
      <c r="I1401">
        <f t="shared" si="40"/>
        <v>0</v>
      </c>
      <c r="J1401" t="s">
        <v>1718</v>
      </c>
      <c r="K1401">
        <v>1</v>
      </c>
    </row>
    <row r="1402" spans="1:11" x14ac:dyDescent="0.25">
      <c r="A1402" t="s">
        <v>1737</v>
      </c>
      <c r="B1402">
        <v>213</v>
      </c>
      <c r="C1402" t="s">
        <v>1713</v>
      </c>
      <c r="D1402">
        <v>10</v>
      </c>
      <c r="E1402" t="s">
        <v>1710</v>
      </c>
      <c r="F1402" t="s">
        <v>1705</v>
      </c>
      <c r="G1402" t="s">
        <v>1707</v>
      </c>
      <c r="H1402">
        <v>2001365</v>
      </c>
      <c r="I1402">
        <f t="shared" si="40"/>
        <v>2435.58</v>
      </c>
      <c r="J1402" t="s">
        <v>1718</v>
      </c>
      <c r="K1402">
        <v>2</v>
      </c>
    </row>
    <row r="1403" spans="1:11" x14ac:dyDescent="0.25">
      <c r="A1403" t="s">
        <v>1737</v>
      </c>
      <c r="B1403">
        <v>213</v>
      </c>
      <c r="C1403" t="s">
        <v>1713</v>
      </c>
      <c r="D1403">
        <v>10</v>
      </c>
      <c r="E1403" t="s">
        <v>1710</v>
      </c>
      <c r="F1403" t="s">
        <v>1705</v>
      </c>
      <c r="G1403" t="s">
        <v>1707</v>
      </c>
      <c r="H1403">
        <v>2001366</v>
      </c>
      <c r="I1403">
        <f t="shared" si="40"/>
        <v>2538.13</v>
      </c>
      <c r="J1403" t="s">
        <v>1718</v>
      </c>
      <c r="K1403">
        <v>1</v>
      </c>
    </row>
    <row r="1404" spans="1:11" x14ac:dyDescent="0.25">
      <c r="A1404" t="s">
        <v>1737</v>
      </c>
      <c r="B1404">
        <v>213</v>
      </c>
      <c r="C1404" t="s">
        <v>1713</v>
      </c>
      <c r="D1404">
        <v>10</v>
      </c>
      <c r="E1404" t="s">
        <v>1708</v>
      </c>
      <c r="F1404" t="s">
        <v>1705</v>
      </c>
      <c r="G1404" t="s">
        <v>1707</v>
      </c>
      <c r="H1404" t="s">
        <v>1392</v>
      </c>
      <c r="I1404">
        <f t="shared" si="40"/>
        <v>0</v>
      </c>
      <c r="J1404" t="s">
        <v>1718</v>
      </c>
      <c r="K1404">
        <v>1</v>
      </c>
    </row>
    <row r="1405" spans="1:11" x14ac:dyDescent="0.25">
      <c r="A1405" t="s">
        <v>1737</v>
      </c>
      <c r="B1405">
        <v>213</v>
      </c>
      <c r="C1405" t="s">
        <v>1713</v>
      </c>
      <c r="D1405">
        <v>10</v>
      </c>
      <c r="E1405" t="s">
        <v>1708</v>
      </c>
      <c r="F1405" t="s">
        <v>1705</v>
      </c>
      <c r="G1405" t="s">
        <v>1707</v>
      </c>
      <c r="H1405">
        <v>2001365</v>
      </c>
      <c r="I1405">
        <f t="shared" si="40"/>
        <v>2435.58</v>
      </c>
      <c r="J1405" t="s">
        <v>1718</v>
      </c>
      <c r="K1405">
        <v>10</v>
      </c>
    </row>
    <row r="1406" spans="1:11" x14ac:dyDescent="0.25">
      <c r="A1406" t="s">
        <v>1737</v>
      </c>
      <c r="B1406">
        <v>213</v>
      </c>
      <c r="C1406" t="s">
        <v>1713</v>
      </c>
      <c r="D1406">
        <v>10</v>
      </c>
      <c r="E1406" t="s">
        <v>1708</v>
      </c>
      <c r="F1406" t="s">
        <v>1705</v>
      </c>
      <c r="G1406" t="s">
        <v>1707</v>
      </c>
      <c r="H1406">
        <v>2001367</v>
      </c>
      <c r="I1406">
        <f t="shared" si="40"/>
        <v>3129.01</v>
      </c>
      <c r="J1406" t="s">
        <v>1718</v>
      </c>
      <c r="K1406">
        <v>2</v>
      </c>
    </row>
    <row r="1407" spans="1:11" x14ac:dyDescent="0.25">
      <c r="A1407" t="s">
        <v>1737</v>
      </c>
      <c r="B1407">
        <v>213</v>
      </c>
      <c r="C1407" t="s">
        <v>1713</v>
      </c>
      <c r="D1407">
        <v>10</v>
      </c>
      <c r="E1407" t="s">
        <v>1708</v>
      </c>
      <c r="F1407" t="s">
        <v>1705</v>
      </c>
      <c r="G1407" t="s">
        <v>1707</v>
      </c>
      <c r="H1407">
        <v>2001371</v>
      </c>
      <c r="I1407">
        <f t="shared" si="40"/>
        <v>6665.64</v>
      </c>
      <c r="J1407" t="s">
        <v>1718</v>
      </c>
      <c r="K1407">
        <v>1</v>
      </c>
    </row>
    <row r="1408" spans="1:11" x14ac:dyDescent="0.25">
      <c r="A1408" t="s">
        <v>1737</v>
      </c>
      <c r="B1408">
        <v>213</v>
      </c>
      <c r="C1408" t="s">
        <v>1713</v>
      </c>
      <c r="D1408">
        <v>15</v>
      </c>
      <c r="E1408" t="s">
        <v>1710</v>
      </c>
      <c r="F1408" t="s">
        <v>1705</v>
      </c>
      <c r="G1408" t="s">
        <v>1707</v>
      </c>
      <c r="H1408">
        <v>2001366</v>
      </c>
      <c r="I1408">
        <f t="shared" si="40"/>
        <v>2538.13</v>
      </c>
      <c r="J1408" t="s">
        <v>1718</v>
      </c>
      <c r="K1408">
        <v>1</v>
      </c>
    </row>
    <row r="1409" spans="1:11" x14ac:dyDescent="0.25">
      <c r="A1409" t="s">
        <v>1737</v>
      </c>
      <c r="B1409">
        <v>213</v>
      </c>
      <c r="C1409" t="s">
        <v>1713</v>
      </c>
      <c r="D1409">
        <v>15</v>
      </c>
      <c r="E1409" t="s">
        <v>1708</v>
      </c>
      <c r="F1409" t="s">
        <v>1705</v>
      </c>
      <c r="G1409" t="s">
        <v>1707</v>
      </c>
      <c r="H1409" t="s">
        <v>1392</v>
      </c>
      <c r="I1409">
        <f t="shared" si="40"/>
        <v>0</v>
      </c>
      <c r="J1409" t="s">
        <v>1718</v>
      </c>
      <c r="K1409">
        <v>4</v>
      </c>
    </row>
    <row r="1410" spans="1:11" x14ac:dyDescent="0.25">
      <c r="A1410" t="s">
        <v>1737</v>
      </c>
      <c r="B1410">
        <v>213</v>
      </c>
      <c r="C1410" t="s">
        <v>1713</v>
      </c>
      <c r="D1410">
        <v>15</v>
      </c>
      <c r="E1410" t="s">
        <v>1708</v>
      </c>
      <c r="F1410" t="s">
        <v>1705</v>
      </c>
      <c r="G1410" t="s">
        <v>1707</v>
      </c>
      <c r="H1410">
        <v>2001366</v>
      </c>
      <c r="I1410">
        <f t="shared" si="40"/>
        <v>2538.13</v>
      </c>
      <c r="J1410" t="s">
        <v>1718</v>
      </c>
      <c r="K1410">
        <v>26</v>
      </c>
    </row>
    <row r="1411" spans="1:11" x14ac:dyDescent="0.25">
      <c r="A1411" t="s">
        <v>1737</v>
      </c>
      <c r="B1411">
        <v>213</v>
      </c>
      <c r="C1411" t="s">
        <v>1713</v>
      </c>
      <c r="D1411">
        <v>15</v>
      </c>
      <c r="E1411" t="s">
        <v>1708</v>
      </c>
      <c r="F1411" t="s">
        <v>1705</v>
      </c>
      <c r="G1411" t="s">
        <v>1707</v>
      </c>
      <c r="H1411">
        <v>2001367</v>
      </c>
      <c r="I1411">
        <f t="shared" ref="I1411:I1474" si="41">+_xlfn.XLOOKUP(H1411,AG:AG,AH:AH,0)</f>
        <v>3129.01</v>
      </c>
      <c r="J1411" t="s">
        <v>1718</v>
      </c>
      <c r="K1411">
        <v>1</v>
      </c>
    </row>
    <row r="1412" spans="1:11" x14ac:dyDescent="0.25">
      <c r="A1412" t="s">
        <v>1737</v>
      </c>
      <c r="B1412">
        <v>213</v>
      </c>
      <c r="C1412" t="s">
        <v>1713</v>
      </c>
      <c r="D1412">
        <v>15</v>
      </c>
      <c r="E1412" t="s">
        <v>1708</v>
      </c>
      <c r="F1412" t="s">
        <v>1705</v>
      </c>
      <c r="G1412" t="s">
        <v>1707</v>
      </c>
      <c r="H1412">
        <v>2001368</v>
      </c>
      <c r="I1412">
        <f t="shared" si="41"/>
        <v>3501.14</v>
      </c>
      <c r="J1412" t="s">
        <v>1718</v>
      </c>
      <c r="K1412">
        <v>2</v>
      </c>
    </row>
    <row r="1413" spans="1:11" x14ac:dyDescent="0.25">
      <c r="A1413" t="s">
        <v>1737</v>
      </c>
      <c r="B1413">
        <v>213</v>
      </c>
      <c r="C1413" t="s">
        <v>1713</v>
      </c>
      <c r="D1413">
        <v>15</v>
      </c>
      <c r="E1413" t="s">
        <v>1711</v>
      </c>
      <c r="F1413" t="s">
        <v>1705</v>
      </c>
      <c r="G1413" t="s">
        <v>1707</v>
      </c>
      <c r="H1413">
        <v>2001367</v>
      </c>
      <c r="I1413">
        <f t="shared" si="41"/>
        <v>3129.01</v>
      </c>
      <c r="J1413" t="s">
        <v>1718</v>
      </c>
      <c r="K1413">
        <v>4</v>
      </c>
    </row>
    <row r="1414" spans="1:11" x14ac:dyDescent="0.25">
      <c r="A1414" t="s">
        <v>1737</v>
      </c>
      <c r="B1414">
        <v>213</v>
      </c>
      <c r="C1414" t="s">
        <v>1713</v>
      </c>
      <c r="D1414">
        <v>25</v>
      </c>
      <c r="E1414" t="s">
        <v>1710</v>
      </c>
      <c r="F1414" t="s">
        <v>1705</v>
      </c>
      <c r="G1414" t="s">
        <v>1707</v>
      </c>
      <c r="H1414">
        <v>2001367</v>
      </c>
      <c r="I1414">
        <f t="shared" si="41"/>
        <v>3129.01</v>
      </c>
      <c r="J1414" t="s">
        <v>1718</v>
      </c>
      <c r="K1414">
        <v>1</v>
      </c>
    </row>
    <row r="1415" spans="1:11" x14ac:dyDescent="0.25">
      <c r="A1415" t="s">
        <v>1737</v>
      </c>
      <c r="B1415">
        <v>213</v>
      </c>
      <c r="C1415" t="s">
        <v>1713</v>
      </c>
      <c r="D1415">
        <v>25</v>
      </c>
      <c r="E1415" t="s">
        <v>1710</v>
      </c>
      <c r="F1415" t="s">
        <v>1705</v>
      </c>
      <c r="G1415" t="s">
        <v>1707</v>
      </c>
      <c r="H1415">
        <v>2001369</v>
      </c>
      <c r="I1415">
        <f t="shared" si="41"/>
        <v>3847.75</v>
      </c>
      <c r="J1415" t="s">
        <v>1718</v>
      </c>
      <c r="K1415">
        <v>1</v>
      </c>
    </row>
    <row r="1416" spans="1:11" x14ac:dyDescent="0.25">
      <c r="A1416" t="s">
        <v>1737</v>
      </c>
      <c r="B1416">
        <v>213</v>
      </c>
      <c r="C1416" t="s">
        <v>1713</v>
      </c>
      <c r="D1416">
        <v>25</v>
      </c>
      <c r="E1416" t="s">
        <v>1710</v>
      </c>
      <c r="F1416" t="s">
        <v>1705</v>
      </c>
      <c r="G1416" t="s">
        <v>1707</v>
      </c>
      <c r="H1416">
        <v>2001371</v>
      </c>
      <c r="I1416">
        <f t="shared" si="41"/>
        <v>6665.64</v>
      </c>
      <c r="J1416" t="s">
        <v>1718</v>
      </c>
      <c r="K1416">
        <v>1</v>
      </c>
    </row>
    <row r="1417" spans="1:11" x14ac:dyDescent="0.25">
      <c r="A1417" t="s">
        <v>1737</v>
      </c>
      <c r="B1417">
        <v>213</v>
      </c>
      <c r="C1417" t="s">
        <v>1713</v>
      </c>
      <c r="D1417">
        <v>25</v>
      </c>
      <c r="E1417" t="s">
        <v>1708</v>
      </c>
      <c r="F1417" t="s">
        <v>1705</v>
      </c>
      <c r="G1417" t="s">
        <v>1707</v>
      </c>
      <c r="H1417" t="s">
        <v>1392</v>
      </c>
      <c r="I1417">
        <f t="shared" si="41"/>
        <v>0</v>
      </c>
      <c r="J1417" t="s">
        <v>1718</v>
      </c>
      <c r="K1417">
        <v>2</v>
      </c>
    </row>
    <row r="1418" spans="1:11" x14ac:dyDescent="0.25">
      <c r="A1418" t="s">
        <v>1737</v>
      </c>
      <c r="B1418">
        <v>213</v>
      </c>
      <c r="C1418" t="s">
        <v>1713</v>
      </c>
      <c r="D1418">
        <v>25</v>
      </c>
      <c r="E1418" t="s">
        <v>1708</v>
      </c>
      <c r="F1418" t="s">
        <v>1705</v>
      </c>
      <c r="G1418" t="s">
        <v>1707</v>
      </c>
      <c r="H1418">
        <v>2001367</v>
      </c>
      <c r="I1418">
        <f t="shared" si="41"/>
        <v>3129.01</v>
      </c>
      <c r="J1418" t="s">
        <v>1718</v>
      </c>
      <c r="K1418">
        <v>25</v>
      </c>
    </row>
    <row r="1419" spans="1:11" x14ac:dyDescent="0.25">
      <c r="A1419" t="s">
        <v>1737</v>
      </c>
      <c r="B1419">
        <v>213</v>
      </c>
      <c r="C1419" t="s">
        <v>1713</v>
      </c>
      <c r="D1419">
        <v>25</v>
      </c>
      <c r="E1419" t="s">
        <v>1708</v>
      </c>
      <c r="F1419" t="s">
        <v>1705</v>
      </c>
      <c r="G1419" t="s">
        <v>1707</v>
      </c>
      <c r="H1419">
        <v>2001370</v>
      </c>
      <c r="I1419">
        <f t="shared" si="41"/>
        <v>4665.41</v>
      </c>
      <c r="J1419" t="s">
        <v>1718</v>
      </c>
      <c r="K1419">
        <v>1</v>
      </c>
    </row>
    <row r="1420" spans="1:11" x14ac:dyDescent="0.25">
      <c r="A1420" t="s">
        <v>1737</v>
      </c>
      <c r="B1420">
        <v>213</v>
      </c>
      <c r="C1420" t="s">
        <v>1713</v>
      </c>
      <c r="D1420">
        <v>25</v>
      </c>
      <c r="E1420" t="s">
        <v>1711</v>
      </c>
      <c r="F1420" t="s">
        <v>1705</v>
      </c>
      <c r="G1420" t="s">
        <v>1707</v>
      </c>
      <c r="H1420">
        <v>2001367</v>
      </c>
      <c r="I1420">
        <f t="shared" si="41"/>
        <v>3129.01</v>
      </c>
      <c r="J1420" t="s">
        <v>1718</v>
      </c>
      <c r="K1420">
        <v>4</v>
      </c>
    </row>
    <row r="1421" spans="1:11" x14ac:dyDescent="0.25">
      <c r="A1421" t="s">
        <v>1737</v>
      </c>
      <c r="B1421">
        <v>213</v>
      </c>
      <c r="C1421" t="s">
        <v>1713</v>
      </c>
      <c r="D1421">
        <v>25</v>
      </c>
      <c r="E1421" t="s">
        <v>1711</v>
      </c>
      <c r="F1421" t="s">
        <v>1705</v>
      </c>
      <c r="G1421" t="s">
        <v>1707</v>
      </c>
      <c r="H1421">
        <v>2001369</v>
      </c>
      <c r="I1421">
        <f t="shared" si="41"/>
        <v>3847.75</v>
      </c>
      <c r="J1421" t="s">
        <v>1718</v>
      </c>
      <c r="K1421">
        <v>1</v>
      </c>
    </row>
    <row r="1422" spans="1:11" x14ac:dyDescent="0.25">
      <c r="A1422" t="s">
        <v>1737</v>
      </c>
      <c r="B1422">
        <v>213</v>
      </c>
      <c r="C1422" t="s">
        <v>1713</v>
      </c>
      <c r="D1422">
        <v>37</v>
      </c>
      <c r="E1422" t="s">
        <v>1708</v>
      </c>
      <c r="F1422" t="s">
        <v>1705</v>
      </c>
      <c r="G1422" t="s">
        <v>1707</v>
      </c>
      <c r="H1422" t="s">
        <v>1392</v>
      </c>
      <c r="I1422">
        <f t="shared" si="41"/>
        <v>0</v>
      </c>
      <c r="J1422" t="s">
        <v>1718</v>
      </c>
      <c r="K1422">
        <v>2</v>
      </c>
    </row>
    <row r="1423" spans="1:11" x14ac:dyDescent="0.25">
      <c r="A1423" t="s">
        <v>1737</v>
      </c>
      <c r="B1423">
        <v>213</v>
      </c>
      <c r="C1423" t="s">
        <v>1713</v>
      </c>
      <c r="D1423">
        <v>37</v>
      </c>
      <c r="E1423" t="s">
        <v>1708</v>
      </c>
      <c r="F1423" t="s">
        <v>1705</v>
      </c>
      <c r="G1423" t="s">
        <v>1707</v>
      </c>
      <c r="H1423">
        <v>2001367</v>
      </c>
      <c r="I1423">
        <f t="shared" si="41"/>
        <v>3129.01</v>
      </c>
      <c r="J1423" t="s">
        <v>1718</v>
      </c>
      <c r="K1423">
        <v>5</v>
      </c>
    </row>
    <row r="1424" spans="1:11" x14ac:dyDescent="0.25">
      <c r="A1424" t="s">
        <v>1737</v>
      </c>
      <c r="B1424">
        <v>213</v>
      </c>
      <c r="C1424" t="s">
        <v>1713</v>
      </c>
      <c r="D1424">
        <v>37</v>
      </c>
      <c r="E1424" t="s">
        <v>1708</v>
      </c>
      <c r="F1424" t="s">
        <v>1705</v>
      </c>
      <c r="G1424" t="s">
        <v>1707</v>
      </c>
      <c r="H1424">
        <v>2001368</v>
      </c>
      <c r="I1424">
        <f t="shared" si="41"/>
        <v>3501.14</v>
      </c>
      <c r="J1424" t="s">
        <v>1718</v>
      </c>
      <c r="K1424">
        <v>21</v>
      </c>
    </row>
    <row r="1425" spans="1:11" x14ac:dyDescent="0.25">
      <c r="A1425" t="s">
        <v>1737</v>
      </c>
      <c r="B1425">
        <v>213</v>
      </c>
      <c r="C1425" t="s">
        <v>1713</v>
      </c>
      <c r="D1425">
        <v>37</v>
      </c>
      <c r="E1425" t="s">
        <v>1711</v>
      </c>
      <c r="F1425" t="s">
        <v>1705</v>
      </c>
      <c r="G1425" t="s">
        <v>1707</v>
      </c>
      <c r="H1425">
        <v>2001367</v>
      </c>
      <c r="I1425">
        <f t="shared" si="41"/>
        <v>3129.01</v>
      </c>
      <c r="J1425" t="s">
        <v>1718</v>
      </c>
      <c r="K1425">
        <v>1</v>
      </c>
    </row>
    <row r="1426" spans="1:11" x14ac:dyDescent="0.25">
      <c r="A1426" t="s">
        <v>1737</v>
      </c>
      <c r="B1426">
        <v>213</v>
      </c>
      <c r="C1426" t="s">
        <v>1713</v>
      </c>
      <c r="D1426">
        <v>37</v>
      </c>
      <c r="E1426" t="s">
        <v>1711</v>
      </c>
      <c r="F1426" t="s">
        <v>1705</v>
      </c>
      <c r="G1426" t="s">
        <v>1721</v>
      </c>
      <c r="H1426">
        <v>2001368</v>
      </c>
      <c r="I1426">
        <f t="shared" si="41"/>
        <v>3501.14</v>
      </c>
      <c r="J1426" t="s">
        <v>1718</v>
      </c>
      <c r="K1426">
        <v>3</v>
      </c>
    </row>
    <row r="1427" spans="1:11" x14ac:dyDescent="0.25">
      <c r="A1427" t="s">
        <v>1737</v>
      </c>
      <c r="B1427">
        <v>213</v>
      </c>
      <c r="C1427" t="s">
        <v>1713</v>
      </c>
      <c r="D1427">
        <v>50</v>
      </c>
      <c r="E1427" t="s">
        <v>1710</v>
      </c>
      <c r="F1427" t="s">
        <v>1705</v>
      </c>
      <c r="G1427" t="s">
        <v>1707</v>
      </c>
      <c r="H1427" t="s">
        <v>1392</v>
      </c>
      <c r="I1427">
        <f t="shared" si="41"/>
        <v>0</v>
      </c>
      <c r="J1427" t="s">
        <v>1718</v>
      </c>
      <c r="K1427">
        <v>1</v>
      </c>
    </row>
    <row r="1428" spans="1:11" x14ac:dyDescent="0.25">
      <c r="A1428" t="s">
        <v>1737</v>
      </c>
      <c r="B1428">
        <v>213</v>
      </c>
      <c r="C1428" t="s">
        <v>1713</v>
      </c>
      <c r="D1428">
        <v>50</v>
      </c>
      <c r="E1428" t="s">
        <v>1710</v>
      </c>
      <c r="F1428" t="s">
        <v>1705</v>
      </c>
      <c r="G1428" t="s">
        <v>1707</v>
      </c>
      <c r="H1428">
        <v>2001369</v>
      </c>
      <c r="I1428">
        <f t="shared" si="41"/>
        <v>3847.75</v>
      </c>
      <c r="J1428" t="s">
        <v>1718</v>
      </c>
      <c r="K1428">
        <v>1</v>
      </c>
    </row>
    <row r="1429" spans="1:11" x14ac:dyDescent="0.25">
      <c r="A1429" t="s">
        <v>1737</v>
      </c>
      <c r="B1429">
        <v>213</v>
      </c>
      <c r="C1429" t="s">
        <v>1713</v>
      </c>
      <c r="D1429">
        <v>50</v>
      </c>
      <c r="E1429" t="s">
        <v>1710</v>
      </c>
      <c r="F1429" t="s">
        <v>1705</v>
      </c>
      <c r="G1429" t="s">
        <v>1707</v>
      </c>
      <c r="H1429">
        <v>2001379</v>
      </c>
      <c r="I1429">
        <f t="shared" si="41"/>
        <v>8316.74</v>
      </c>
      <c r="J1429" t="s">
        <v>1718</v>
      </c>
      <c r="K1429">
        <v>2</v>
      </c>
    </row>
    <row r="1430" spans="1:11" x14ac:dyDescent="0.25">
      <c r="A1430" t="s">
        <v>1737</v>
      </c>
      <c r="B1430">
        <v>213</v>
      </c>
      <c r="C1430" t="s">
        <v>1713</v>
      </c>
      <c r="D1430">
        <v>50</v>
      </c>
      <c r="E1430" t="s">
        <v>1708</v>
      </c>
      <c r="F1430" t="s">
        <v>1705</v>
      </c>
      <c r="G1430" t="s">
        <v>1707</v>
      </c>
      <c r="H1430" t="s">
        <v>1392</v>
      </c>
      <c r="I1430">
        <f t="shared" si="41"/>
        <v>0</v>
      </c>
      <c r="J1430" t="s">
        <v>1718</v>
      </c>
      <c r="K1430">
        <v>21</v>
      </c>
    </row>
    <row r="1431" spans="1:11" x14ac:dyDescent="0.25">
      <c r="A1431" t="s">
        <v>1737</v>
      </c>
      <c r="B1431">
        <v>213</v>
      </c>
      <c r="C1431" t="s">
        <v>1713</v>
      </c>
      <c r="D1431">
        <v>50</v>
      </c>
      <c r="E1431" t="s">
        <v>1708</v>
      </c>
      <c r="F1431" t="s">
        <v>1705</v>
      </c>
      <c r="G1431" t="s">
        <v>1707</v>
      </c>
      <c r="H1431">
        <v>2001368</v>
      </c>
      <c r="I1431">
        <f t="shared" si="41"/>
        <v>3501.14</v>
      </c>
      <c r="J1431" t="s">
        <v>1718</v>
      </c>
      <c r="K1431">
        <v>6</v>
      </c>
    </row>
    <row r="1432" spans="1:11" x14ac:dyDescent="0.25">
      <c r="A1432" t="s">
        <v>1737</v>
      </c>
      <c r="B1432">
        <v>213</v>
      </c>
      <c r="C1432" t="s">
        <v>1713</v>
      </c>
      <c r="D1432">
        <v>50</v>
      </c>
      <c r="E1432" t="s">
        <v>1708</v>
      </c>
      <c r="F1432" t="s">
        <v>1705</v>
      </c>
      <c r="G1432" t="s">
        <v>1707</v>
      </c>
      <c r="H1432">
        <v>2001369</v>
      </c>
      <c r="I1432">
        <f t="shared" si="41"/>
        <v>3847.75</v>
      </c>
      <c r="J1432" t="s">
        <v>1718</v>
      </c>
      <c r="K1432">
        <v>2</v>
      </c>
    </row>
    <row r="1433" spans="1:11" x14ac:dyDescent="0.25">
      <c r="A1433" t="s">
        <v>1737</v>
      </c>
      <c r="B1433">
        <v>213</v>
      </c>
      <c r="C1433" t="s">
        <v>1713</v>
      </c>
      <c r="D1433">
        <v>50</v>
      </c>
      <c r="E1433" t="s">
        <v>1708</v>
      </c>
      <c r="F1433" t="s">
        <v>1705</v>
      </c>
      <c r="G1433" t="s">
        <v>1707</v>
      </c>
      <c r="H1433">
        <v>2001370</v>
      </c>
      <c r="I1433">
        <f t="shared" si="41"/>
        <v>4665.41</v>
      </c>
      <c r="J1433" t="s">
        <v>1718</v>
      </c>
      <c r="K1433">
        <v>4</v>
      </c>
    </row>
    <row r="1434" spans="1:11" x14ac:dyDescent="0.25">
      <c r="A1434" t="s">
        <v>1737</v>
      </c>
      <c r="B1434">
        <v>213</v>
      </c>
      <c r="C1434" t="s">
        <v>1713</v>
      </c>
      <c r="D1434">
        <v>50</v>
      </c>
      <c r="E1434" t="s">
        <v>1711</v>
      </c>
      <c r="F1434" t="s">
        <v>1705</v>
      </c>
      <c r="G1434" t="s">
        <v>1707</v>
      </c>
      <c r="H1434" t="s">
        <v>1392</v>
      </c>
      <c r="I1434">
        <f t="shared" si="41"/>
        <v>0</v>
      </c>
      <c r="J1434" t="s">
        <v>1718</v>
      </c>
      <c r="K1434">
        <v>2</v>
      </c>
    </row>
    <row r="1435" spans="1:11" x14ac:dyDescent="0.25">
      <c r="A1435" t="s">
        <v>1737</v>
      </c>
      <c r="B1435">
        <v>213</v>
      </c>
      <c r="C1435" t="s">
        <v>1713</v>
      </c>
      <c r="D1435">
        <v>50</v>
      </c>
      <c r="E1435" t="s">
        <v>1711</v>
      </c>
      <c r="F1435" t="s">
        <v>1705</v>
      </c>
      <c r="G1435" t="s">
        <v>1707</v>
      </c>
      <c r="H1435">
        <v>2001369</v>
      </c>
      <c r="I1435">
        <f t="shared" si="41"/>
        <v>3847.75</v>
      </c>
      <c r="J1435" t="s">
        <v>1718</v>
      </c>
      <c r="K1435">
        <v>3</v>
      </c>
    </row>
    <row r="1436" spans="1:11" x14ac:dyDescent="0.25">
      <c r="A1436" t="s">
        <v>1737</v>
      </c>
      <c r="B1436">
        <v>213</v>
      </c>
      <c r="C1436" t="s">
        <v>1713</v>
      </c>
      <c r="D1436">
        <v>50</v>
      </c>
      <c r="E1436" t="s">
        <v>1711</v>
      </c>
      <c r="F1436" t="s">
        <v>1705</v>
      </c>
      <c r="G1436" t="s">
        <v>1707</v>
      </c>
      <c r="H1436">
        <v>2001370</v>
      </c>
      <c r="I1436">
        <f t="shared" si="41"/>
        <v>4665.41</v>
      </c>
      <c r="J1436" t="s">
        <v>1718</v>
      </c>
      <c r="K1436">
        <v>4</v>
      </c>
    </row>
    <row r="1437" spans="1:11" x14ac:dyDescent="0.25">
      <c r="A1437" t="s">
        <v>1737</v>
      </c>
      <c r="B1437">
        <v>213</v>
      </c>
      <c r="C1437" t="s">
        <v>1713</v>
      </c>
      <c r="D1437">
        <v>75</v>
      </c>
      <c r="E1437" t="s">
        <v>1710</v>
      </c>
      <c r="F1437" t="s">
        <v>1705</v>
      </c>
      <c r="G1437" t="s">
        <v>1707</v>
      </c>
      <c r="H1437">
        <v>2001367</v>
      </c>
      <c r="I1437">
        <f t="shared" si="41"/>
        <v>3129.01</v>
      </c>
      <c r="J1437" t="s">
        <v>1718</v>
      </c>
      <c r="K1437">
        <v>1</v>
      </c>
    </row>
    <row r="1438" spans="1:11" x14ac:dyDescent="0.25">
      <c r="A1438" t="s">
        <v>1737</v>
      </c>
      <c r="B1438">
        <v>213</v>
      </c>
      <c r="C1438" t="s">
        <v>1713</v>
      </c>
      <c r="D1438">
        <v>75</v>
      </c>
      <c r="E1438" t="s">
        <v>1710</v>
      </c>
      <c r="F1438" t="s">
        <v>1705</v>
      </c>
      <c r="G1438" t="s">
        <v>1707</v>
      </c>
      <c r="H1438">
        <v>2001370</v>
      </c>
      <c r="I1438">
        <f t="shared" si="41"/>
        <v>4665.41</v>
      </c>
      <c r="J1438" t="s">
        <v>1718</v>
      </c>
      <c r="K1438">
        <v>2</v>
      </c>
    </row>
    <row r="1439" spans="1:11" x14ac:dyDescent="0.25">
      <c r="A1439" t="s">
        <v>1737</v>
      </c>
      <c r="B1439">
        <v>213</v>
      </c>
      <c r="C1439" t="s">
        <v>1713</v>
      </c>
      <c r="D1439">
        <v>75</v>
      </c>
      <c r="E1439" t="s">
        <v>1708</v>
      </c>
      <c r="F1439" t="s">
        <v>1705</v>
      </c>
      <c r="G1439" t="s">
        <v>1707</v>
      </c>
      <c r="H1439" t="s">
        <v>1392</v>
      </c>
      <c r="I1439">
        <f t="shared" si="41"/>
        <v>0</v>
      </c>
      <c r="J1439" t="s">
        <v>1718</v>
      </c>
      <c r="K1439">
        <v>8</v>
      </c>
    </row>
    <row r="1440" spans="1:11" x14ac:dyDescent="0.25">
      <c r="A1440" t="s">
        <v>1737</v>
      </c>
      <c r="B1440">
        <v>213</v>
      </c>
      <c r="C1440" t="s">
        <v>1713</v>
      </c>
      <c r="D1440">
        <v>75</v>
      </c>
      <c r="E1440" t="s">
        <v>1708</v>
      </c>
      <c r="F1440" t="s">
        <v>1705</v>
      </c>
      <c r="G1440" t="s">
        <v>1707</v>
      </c>
      <c r="H1440">
        <v>2001365</v>
      </c>
      <c r="I1440">
        <f t="shared" si="41"/>
        <v>2435.58</v>
      </c>
      <c r="J1440" t="s">
        <v>1718</v>
      </c>
      <c r="K1440">
        <v>1</v>
      </c>
    </row>
    <row r="1441" spans="1:11" x14ac:dyDescent="0.25">
      <c r="A1441" t="s">
        <v>1737</v>
      </c>
      <c r="B1441">
        <v>213</v>
      </c>
      <c r="C1441" t="s">
        <v>1713</v>
      </c>
      <c r="D1441">
        <v>75</v>
      </c>
      <c r="E1441" t="s">
        <v>1708</v>
      </c>
      <c r="F1441" t="s">
        <v>1705</v>
      </c>
      <c r="G1441" t="s">
        <v>1707</v>
      </c>
      <c r="H1441">
        <v>2001370</v>
      </c>
      <c r="I1441">
        <f t="shared" si="41"/>
        <v>4665.41</v>
      </c>
      <c r="J1441" t="s">
        <v>1718</v>
      </c>
      <c r="K1441">
        <v>18</v>
      </c>
    </row>
    <row r="1442" spans="1:11" x14ac:dyDescent="0.25">
      <c r="A1442" t="s">
        <v>1737</v>
      </c>
      <c r="B1442">
        <v>213</v>
      </c>
      <c r="C1442" t="s">
        <v>1713</v>
      </c>
      <c r="D1442">
        <v>75</v>
      </c>
      <c r="E1442" t="s">
        <v>1711</v>
      </c>
      <c r="F1442" t="s">
        <v>1705</v>
      </c>
      <c r="G1442" t="s">
        <v>1707</v>
      </c>
      <c r="H1442" t="s">
        <v>1392</v>
      </c>
      <c r="I1442">
        <f t="shared" si="41"/>
        <v>0</v>
      </c>
      <c r="J1442" t="s">
        <v>1718</v>
      </c>
      <c r="K1442">
        <v>3</v>
      </c>
    </row>
    <row r="1443" spans="1:11" x14ac:dyDescent="0.25">
      <c r="A1443" t="s">
        <v>1737</v>
      </c>
      <c r="B1443">
        <v>213</v>
      </c>
      <c r="C1443" t="s">
        <v>1713</v>
      </c>
      <c r="D1443">
        <v>75</v>
      </c>
      <c r="E1443" t="s">
        <v>1711</v>
      </c>
      <c r="F1443" t="s">
        <v>1705</v>
      </c>
      <c r="G1443" t="s">
        <v>1707</v>
      </c>
      <c r="H1443">
        <v>2001370</v>
      </c>
      <c r="I1443">
        <f t="shared" si="41"/>
        <v>4665.41</v>
      </c>
      <c r="J1443" t="s">
        <v>1718</v>
      </c>
      <c r="K1443">
        <v>4</v>
      </c>
    </row>
    <row r="1444" spans="1:11" x14ac:dyDescent="0.25">
      <c r="A1444" t="s">
        <v>1737</v>
      </c>
      <c r="B1444">
        <v>213</v>
      </c>
      <c r="C1444" t="s">
        <v>1713</v>
      </c>
      <c r="D1444">
        <v>100</v>
      </c>
      <c r="E1444" t="s">
        <v>1710</v>
      </c>
      <c r="F1444" t="s">
        <v>1705</v>
      </c>
      <c r="G1444" t="s">
        <v>1707</v>
      </c>
      <c r="H1444" t="s">
        <v>1392</v>
      </c>
      <c r="I1444">
        <f t="shared" si="41"/>
        <v>0</v>
      </c>
      <c r="J1444" t="s">
        <v>1718</v>
      </c>
      <c r="K1444">
        <v>1</v>
      </c>
    </row>
    <row r="1445" spans="1:11" x14ac:dyDescent="0.25">
      <c r="A1445" t="s">
        <v>1737</v>
      </c>
      <c r="B1445">
        <v>213</v>
      </c>
      <c r="C1445" t="s">
        <v>1713</v>
      </c>
      <c r="D1445">
        <v>100</v>
      </c>
      <c r="E1445" t="s">
        <v>1710</v>
      </c>
      <c r="F1445" t="s">
        <v>1705</v>
      </c>
      <c r="G1445" t="s">
        <v>1707</v>
      </c>
      <c r="H1445">
        <v>2001371</v>
      </c>
      <c r="I1445">
        <f t="shared" si="41"/>
        <v>6665.64</v>
      </c>
      <c r="J1445" t="s">
        <v>1718</v>
      </c>
      <c r="K1445">
        <v>1</v>
      </c>
    </row>
    <row r="1446" spans="1:11" x14ac:dyDescent="0.25">
      <c r="A1446" t="s">
        <v>1737</v>
      </c>
      <c r="B1446">
        <v>213</v>
      </c>
      <c r="C1446" t="s">
        <v>1713</v>
      </c>
      <c r="D1446">
        <v>100</v>
      </c>
      <c r="E1446" t="s">
        <v>1704</v>
      </c>
      <c r="F1446" t="s">
        <v>1705</v>
      </c>
      <c r="G1446" t="s">
        <v>1707</v>
      </c>
      <c r="H1446">
        <v>2001371</v>
      </c>
      <c r="I1446">
        <f t="shared" si="41"/>
        <v>6665.64</v>
      </c>
      <c r="J1446" t="s">
        <v>1718</v>
      </c>
      <c r="K1446">
        <v>3</v>
      </c>
    </row>
    <row r="1447" spans="1:11" x14ac:dyDescent="0.25">
      <c r="A1447" t="s">
        <v>1737</v>
      </c>
      <c r="B1447">
        <v>213</v>
      </c>
      <c r="C1447" t="s">
        <v>1713</v>
      </c>
      <c r="D1447">
        <v>100</v>
      </c>
      <c r="E1447" t="s">
        <v>1708</v>
      </c>
      <c r="F1447" t="s">
        <v>1705</v>
      </c>
      <c r="G1447" t="s">
        <v>1707</v>
      </c>
      <c r="H1447" t="s">
        <v>1392</v>
      </c>
      <c r="I1447">
        <f t="shared" si="41"/>
        <v>0</v>
      </c>
      <c r="J1447" t="s">
        <v>1718</v>
      </c>
      <c r="K1447">
        <v>1</v>
      </c>
    </row>
    <row r="1448" spans="1:11" x14ac:dyDescent="0.25">
      <c r="A1448" t="s">
        <v>1737</v>
      </c>
      <c r="B1448">
        <v>213</v>
      </c>
      <c r="C1448" t="s">
        <v>1713</v>
      </c>
      <c r="D1448">
        <v>100</v>
      </c>
      <c r="E1448" t="s">
        <v>1708</v>
      </c>
      <c r="F1448" t="s">
        <v>1705</v>
      </c>
      <c r="G1448" t="s">
        <v>1707</v>
      </c>
      <c r="H1448">
        <v>2001367</v>
      </c>
      <c r="I1448">
        <f t="shared" si="41"/>
        <v>3129.01</v>
      </c>
      <c r="J1448" t="s">
        <v>1718</v>
      </c>
      <c r="K1448">
        <v>1</v>
      </c>
    </row>
    <row r="1449" spans="1:11" x14ac:dyDescent="0.25">
      <c r="A1449" t="s">
        <v>1737</v>
      </c>
      <c r="B1449">
        <v>213</v>
      </c>
      <c r="C1449" t="s">
        <v>1713</v>
      </c>
      <c r="D1449">
        <v>100</v>
      </c>
      <c r="E1449" t="s">
        <v>1708</v>
      </c>
      <c r="F1449" t="s">
        <v>1705</v>
      </c>
      <c r="G1449" t="s">
        <v>1707</v>
      </c>
      <c r="H1449">
        <v>2001369</v>
      </c>
      <c r="I1449">
        <f t="shared" si="41"/>
        <v>3847.75</v>
      </c>
      <c r="J1449" t="s">
        <v>1718</v>
      </c>
      <c r="K1449">
        <v>1</v>
      </c>
    </row>
    <row r="1450" spans="1:11" x14ac:dyDescent="0.25">
      <c r="A1450" t="s">
        <v>1737</v>
      </c>
      <c r="B1450">
        <v>213</v>
      </c>
      <c r="C1450" t="s">
        <v>1713</v>
      </c>
      <c r="D1450">
        <v>100</v>
      </c>
      <c r="E1450" t="s">
        <v>1708</v>
      </c>
      <c r="F1450" t="s">
        <v>1705</v>
      </c>
      <c r="G1450" t="s">
        <v>1707</v>
      </c>
      <c r="H1450">
        <v>2001370</v>
      </c>
      <c r="I1450">
        <f t="shared" si="41"/>
        <v>4665.41</v>
      </c>
      <c r="J1450" t="s">
        <v>1718</v>
      </c>
      <c r="K1450">
        <v>6</v>
      </c>
    </row>
    <row r="1451" spans="1:11" x14ac:dyDescent="0.25">
      <c r="A1451" t="s">
        <v>1737</v>
      </c>
      <c r="B1451">
        <v>213</v>
      </c>
      <c r="C1451" t="s">
        <v>1713</v>
      </c>
      <c r="D1451">
        <v>100</v>
      </c>
      <c r="E1451" t="s">
        <v>1708</v>
      </c>
      <c r="F1451" t="s">
        <v>1705</v>
      </c>
      <c r="G1451" t="s">
        <v>1707</v>
      </c>
      <c r="H1451">
        <v>2001371</v>
      </c>
      <c r="I1451">
        <f t="shared" si="41"/>
        <v>6665.64</v>
      </c>
      <c r="J1451" t="s">
        <v>1718</v>
      </c>
      <c r="K1451">
        <v>10</v>
      </c>
    </row>
    <row r="1452" spans="1:11" x14ac:dyDescent="0.25">
      <c r="A1452" t="s">
        <v>1737</v>
      </c>
      <c r="B1452">
        <v>213</v>
      </c>
      <c r="C1452" t="s">
        <v>1713</v>
      </c>
      <c r="D1452">
        <v>100</v>
      </c>
      <c r="E1452" t="s">
        <v>1711</v>
      </c>
      <c r="F1452" t="s">
        <v>1705</v>
      </c>
      <c r="G1452" t="s">
        <v>1707</v>
      </c>
      <c r="H1452">
        <v>2001367</v>
      </c>
      <c r="I1452">
        <f t="shared" si="41"/>
        <v>3129.01</v>
      </c>
      <c r="J1452" t="s">
        <v>1718</v>
      </c>
      <c r="K1452">
        <v>1</v>
      </c>
    </row>
    <row r="1453" spans="1:11" x14ac:dyDescent="0.25">
      <c r="A1453" t="s">
        <v>1737</v>
      </c>
      <c r="B1453">
        <v>213</v>
      </c>
      <c r="C1453" t="s">
        <v>1713</v>
      </c>
      <c r="D1453">
        <v>100</v>
      </c>
      <c r="E1453" t="s">
        <v>1711</v>
      </c>
      <c r="F1453" t="s">
        <v>1705</v>
      </c>
      <c r="G1453" t="s">
        <v>1707</v>
      </c>
      <c r="H1453">
        <v>2001369</v>
      </c>
      <c r="I1453">
        <f t="shared" si="41"/>
        <v>3847.75</v>
      </c>
      <c r="J1453" t="s">
        <v>1718</v>
      </c>
      <c r="K1453">
        <v>1</v>
      </c>
    </row>
    <row r="1454" spans="1:11" x14ac:dyDescent="0.25">
      <c r="A1454" t="s">
        <v>1737</v>
      </c>
      <c r="B1454">
        <v>213</v>
      </c>
      <c r="C1454" t="s">
        <v>1713</v>
      </c>
      <c r="D1454">
        <v>100</v>
      </c>
      <c r="E1454" t="s">
        <v>1711</v>
      </c>
      <c r="F1454" t="s">
        <v>1705</v>
      </c>
      <c r="G1454" t="s">
        <v>1707</v>
      </c>
      <c r="H1454">
        <v>2001370</v>
      </c>
      <c r="I1454">
        <f t="shared" si="41"/>
        <v>4665.41</v>
      </c>
      <c r="J1454" t="s">
        <v>1718</v>
      </c>
      <c r="K1454">
        <v>1</v>
      </c>
    </row>
    <row r="1455" spans="1:11" x14ac:dyDescent="0.25">
      <c r="A1455" t="s">
        <v>1737</v>
      </c>
      <c r="B1455">
        <v>213</v>
      </c>
      <c r="C1455" t="s">
        <v>1713</v>
      </c>
      <c r="D1455">
        <v>167</v>
      </c>
      <c r="E1455" t="s">
        <v>1704</v>
      </c>
      <c r="F1455" t="s">
        <v>1705</v>
      </c>
      <c r="G1455" t="s">
        <v>1707</v>
      </c>
      <c r="H1455" t="s">
        <v>1392</v>
      </c>
      <c r="I1455">
        <f t="shared" si="41"/>
        <v>0</v>
      </c>
      <c r="J1455" t="s">
        <v>1718</v>
      </c>
      <c r="K1455">
        <v>2</v>
      </c>
    </row>
    <row r="1456" spans="1:11" x14ac:dyDescent="0.25">
      <c r="A1456" t="s">
        <v>1737</v>
      </c>
      <c r="B1456">
        <v>213</v>
      </c>
      <c r="C1456" t="s">
        <v>1713</v>
      </c>
      <c r="D1456">
        <v>167</v>
      </c>
      <c r="E1456" t="s">
        <v>1708</v>
      </c>
      <c r="F1456" t="s">
        <v>1705</v>
      </c>
      <c r="G1456" t="s">
        <v>1707</v>
      </c>
      <c r="H1456" t="s">
        <v>1392</v>
      </c>
      <c r="I1456">
        <f t="shared" si="41"/>
        <v>0</v>
      </c>
      <c r="J1456" t="s">
        <v>1718</v>
      </c>
      <c r="K1456">
        <v>7</v>
      </c>
    </row>
    <row r="1457" spans="1:11" x14ac:dyDescent="0.25">
      <c r="A1457" t="s">
        <v>1737</v>
      </c>
      <c r="B1457">
        <v>213</v>
      </c>
      <c r="C1457" t="s">
        <v>1713</v>
      </c>
      <c r="D1457">
        <v>167</v>
      </c>
      <c r="E1457" t="s">
        <v>1708</v>
      </c>
      <c r="F1457" t="s">
        <v>1705</v>
      </c>
      <c r="G1457" t="s">
        <v>1707</v>
      </c>
      <c r="H1457">
        <v>2001366</v>
      </c>
      <c r="I1457">
        <f t="shared" si="41"/>
        <v>2538.13</v>
      </c>
      <c r="J1457" t="s">
        <v>1718</v>
      </c>
      <c r="K1457">
        <v>1</v>
      </c>
    </row>
    <row r="1458" spans="1:11" x14ac:dyDescent="0.25">
      <c r="A1458" t="s">
        <v>1737</v>
      </c>
      <c r="B1458">
        <v>213</v>
      </c>
      <c r="C1458" t="s">
        <v>1713</v>
      </c>
      <c r="D1458">
        <v>167</v>
      </c>
      <c r="E1458" t="s">
        <v>1708</v>
      </c>
      <c r="F1458" t="s">
        <v>1705</v>
      </c>
      <c r="G1458" t="s">
        <v>1707</v>
      </c>
      <c r="H1458">
        <v>2001371</v>
      </c>
      <c r="I1458">
        <f t="shared" si="41"/>
        <v>6665.64</v>
      </c>
      <c r="J1458" t="s">
        <v>1718</v>
      </c>
      <c r="K1458">
        <v>2</v>
      </c>
    </row>
    <row r="1459" spans="1:11" x14ac:dyDescent="0.25">
      <c r="A1459" t="s">
        <v>1737</v>
      </c>
      <c r="B1459">
        <v>213</v>
      </c>
      <c r="C1459" t="s">
        <v>1713</v>
      </c>
      <c r="D1459">
        <v>167</v>
      </c>
      <c r="E1459" t="s">
        <v>1711</v>
      </c>
      <c r="F1459" t="s">
        <v>1705</v>
      </c>
      <c r="G1459" t="s">
        <v>1707</v>
      </c>
      <c r="H1459" t="s">
        <v>1392</v>
      </c>
      <c r="I1459">
        <f t="shared" si="41"/>
        <v>0</v>
      </c>
      <c r="J1459" t="s">
        <v>1718</v>
      </c>
      <c r="K1459">
        <v>1</v>
      </c>
    </row>
    <row r="1460" spans="1:11" x14ac:dyDescent="0.25">
      <c r="A1460" t="s">
        <v>1737</v>
      </c>
      <c r="B1460">
        <v>213</v>
      </c>
      <c r="C1460" t="s">
        <v>1713</v>
      </c>
      <c r="D1460">
        <v>250</v>
      </c>
      <c r="E1460" t="s">
        <v>1704</v>
      </c>
      <c r="F1460" t="s">
        <v>1705</v>
      </c>
      <c r="G1460" t="s">
        <v>1707</v>
      </c>
      <c r="H1460" t="s">
        <v>1392</v>
      </c>
      <c r="I1460">
        <f t="shared" si="41"/>
        <v>0</v>
      </c>
      <c r="J1460" t="s">
        <v>1718</v>
      </c>
      <c r="K1460">
        <v>2</v>
      </c>
    </row>
    <row r="1461" spans="1:11" x14ac:dyDescent="0.25">
      <c r="A1461" t="s">
        <v>1737</v>
      </c>
      <c r="B1461">
        <v>213</v>
      </c>
      <c r="C1461" t="s">
        <v>1713</v>
      </c>
      <c r="D1461">
        <v>250</v>
      </c>
      <c r="E1461" t="s">
        <v>1708</v>
      </c>
      <c r="F1461" t="s">
        <v>1705</v>
      </c>
      <c r="G1461" t="s">
        <v>1715</v>
      </c>
      <c r="H1461" t="s">
        <v>1392</v>
      </c>
      <c r="I1461">
        <f t="shared" si="41"/>
        <v>0</v>
      </c>
      <c r="J1461" t="s">
        <v>1718</v>
      </c>
      <c r="K1461">
        <v>3</v>
      </c>
    </row>
    <row r="1462" spans="1:11" x14ac:dyDescent="0.25">
      <c r="A1462" t="s">
        <v>1737</v>
      </c>
      <c r="B1462">
        <v>213</v>
      </c>
      <c r="C1462" t="s">
        <v>1713</v>
      </c>
      <c r="D1462">
        <v>250</v>
      </c>
      <c r="E1462" t="s">
        <v>1708</v>
      </c>
      <c r="F1462" t="s">
        <v>1705</v>
      </c>
      <c r="G1462" t="s">
        <v>1707</v>
      </c>
      <c r="H1462" t="s">
        <v>1392</v>
      </c>
      <c r="I1462">
        <f t="shared" si="41"/>
        <v>0</v>
      </c>
      <c r="J1462" t="s">
        <v>1718</v>
      </c>
      <c r="K1462">
        <v>1</v>
      </c>
    </row>
    <row r="1463" spans="1:11" x14ac:dyDescent="0.25">
      <c r="A1463" t="s">
        <v>1737</v>
      </c>
      <c r="B1463">
        <v>213</v>
      </c>
      <c r="C1463" t="s">
        <v>1713</v>
      </c>
      <c r="D1463">
        <v>333</v>
      </c>
      <c r="E1463" t="s">
        <v>1708</v>
      </c>
      <c r="F1463" t="s">
        <v>1705</v>
      </c>
      <c r="G1463" t="s">
        <v>1707</v>
      </c>
      <c r="H1463" t="s">
        <v>1392</v>
      </c>
      <c r="I1463">
        <f t="shared" si="41"/>
        <v>0</v>
      </c>
      <c r="J1463" t="s">
        <v>1718</v>
      </c>
      <c r="K1463">
        <v>2</v>
      </c>
    </row>
    <row r="1464" spans="1:11" x14ac:dyDescent="0.25">
      <c r="A1464" t="s">
        <v>1737</v>
      </c>
      <c r="B1464">
        <v>213</v>
      </c>
      <c r="C1464" t="s">
        <v>1713</v>
      </c>
      <c r="D1464">
        <v>333</v>
      </c>
      <c r="E1464" t="s">
        <v>1708</v>
      </c>
      <c r="F1464" t="s">
        <v>1705</v>
      </c>
      <c r="G1464" t="s">
        <v>1707</v>
      </c>
      <c r="H1464">
        <v>2001367</v>
      </c>
      <c r="I1464">
        <f t="shared" si="41"/>
        <v>3129.01</v>
      </c>
      <c r="J1464" t="s">
        <v>1718</v>
      </c>
      <c r="K1464">
        <v>2</v>
      </c>
    </row>
    <row r="1465" spans="1:11" x14ac:dyDescent="0.25">
      <c r="A1465" t="s">
        <v>1737</v>
      </c>
      <c r="B1465">
        <v>214</v>
      </c>
      <c r="C1465" t="s">
        <v>1723</v>
      </c>
      <c r="D1465">
        <v>167</v>
      </c>
      <c r="E1465" t="s">
        <v>1708</v>
      </c>
      <c r="F1465" t="s">
        <v>1705</v>
      </c>
      <c r="G1465" t="s">
        <v>1707</v>
      </c>
      <c r="H1465">
        <v>2001381</v>
      </c>
      <c r="I1465">
        <f t="shared" si="41"/>
        <v>0</v>
      </c>
      <c r="J1465" t="s">
        <v>1718</v>
      </c>
      <c r="K1465">
        <v>1</v>
      </c>
    </row>
    <row r="1466" spans="1:11" x14ac:dyDescent="0.25">
      <c r="A1466" t="s">
        <v>1737</v>
      </c>
      <c r="B1466">
        <v>214</v>
      </c>
      <c r="C1466" t="s">
        <v>1723</v>
      </c>
      <c r="D1466">
        <v>167</v>
      </c>
      <c r="E1466" t="s">
        <v>1711</v>
      </c>
      <c r="F1466" t="s">
        <v>1705</v>
      </c>
      <c r="G1466" t="s">
        <v>1707</v>
      </c>
      <c r="H1466">
        <v>2001379</v>
      </c>
      <c r="I1466">
        <f t="shared" si="41"/>
        <v>8316.74</v>
      </c>
      <c r="J1466" t="s">
        <v>1718</v>
      </c>
      <c r="K1466">
        <v>1</v>
      </c>
    </row>
    <row r="1467" spans="1:11" x14ac:dyDescent="0.25">
      <c r="A1467" t="s">
        <v>1737</v>
      </c>
      <c r="B1467">
        <v>214</v>
      </c>
      <c r="C1467" t="s">
        <v>1723</v>
      </c>
      <c r="D1467">
        <v>250</v>
      </c>
      <c r="E1467" t="s">
        <v>1708</v>
      </c>
      <c r="F1467" t="s">
        <v>1705</v>
      </c>
      <c r="G1467" t="s">
        <v>1707</v>
      </c>
      <c r="H1467">
        <v>2001381</v>
      </c>
      <c r="I1467">
        <f t="shared" si="41"/>
        <v>0</v>
      </c>
      <c r="J1467" t="s">
        <v>1718</v>
      </c>
      <c r="K1467">
        <v>1</v>
      </c>
    </row>
    <row r="1468" spans="1:11" x14ac:dyDescent="0.25">
      <c r="A1468" t="s">
        <v>1737</v>
      </c>
      <c r="B1468">
        <v>214</v>
      </c>
      <c r="C1468" t="s">
        <v>1723</v>
      </c>
      <c r="D1468">
        <v>333</v>
      </c>
      <c r="E1468" t="s">
        <v>1708</v>
      </c>
      <c r="F1468" t="s">
        <v>1705</v>
      </c>
      <c r="G1468" t="s">
        <v>1707</v>
      </c>
      <c r="H1468">
        <v>2001381</v>
      </c>
      <c r="I1468">
        <f t="shared" si="41"/>
        <v>0</v>
      </c>
      <c r="J1468" t="s">
        <v>1718</v>
      </c>
      <c r="K1468">
        <v>1</v>
      </c>
    </row>
    <row r="1469" spans="1:11" x14ac:dyDescent="0.25">
      <c r="A1469" t="s">
        <v>1737</v>
      </c>
      <c r="B1469">
        <v>214</v>
      </c>
      <c r="C1469" t="s">
        <v>1713</v>
      </c>
      <c r="D1469">
        <v>100</v>
      </c>
      <c r="E1469" t="s">
        <v>1708</v>
      </c>
      <c r="F1469" t="s">
        <v>1705</v>
      </c>
      <c r="G1469" t="s">
        <v>1707</v>
      </c>
      <c r="H1469" t="s">
        <v>1392</v>
      </c>
      <c r="I1469">
        <f t="shared" si="41"/>
        <v>0</v>
      </c>
      <c r="J1469" t="s">
        <v>1718</v>
      </c>
      <c r="K1469">
        <v>3</v>
      </c>
    </row>
    <row r="1470" spans="1:11" x14ac:dyDescent="0.25">
      <c r="A1470" t="s">
        <v>1737</v>
      </c>
      <c r="B1470">
        <v>214</v>
      </c>
      <c r="C1470" t="s">
        <v>1713</v>
      </c>
      <c r="D1470">
        <v>167</v>
      </c>
      <c r="E1470" t="s">
        <v>1710</v>
      </c>
      <c r="F1470" t="s">
        <v>1705</v>
      </c>
      <c r="G1470" t="s">
        <v>1707</v>
      </c>
      <c r="H1470">
        <v>2001379</v>
      </c>
      <c r="I1470">
        <f t="shared" si="41"/>
        <v>8316.74</v>
      </c>
      <c r="J1470" t="s">
        <v>1718</v>
      </c>
      <c r="K1470">
        <v>2</v>
      </c>
    </row>
    <row r="1471" spans="1:11" x14ac:dyDescent="0.25">
      <c r="A1471" t="s">
        <v>1737</v>
      </c>
      <c r="B1471">
        <v>214</v>
      </c>
      <c r="C1471" t="s">
        <v>1713</v>
      </c>
      <c r="D1471">
        <v>167</v>
      </c>
      <c r="E1471" t="s">
        <v>1704</v>
      </c>
      <c r="F1471" t="s">
        <v>1705</v>
      </c>
      <c r="G1471" t="s">
        <v>1707</v>
      </c>
      <c r="H1471" t="s">
        <v>1392</v>
      </c>
      <c r="I1471">
        <f t="shared" si="41"/>
        <v>0</v>
      </c>
      <c r="J1471" t="s">
        <v>1718</v>
      </c>
      <c r="K1471">
        <v>3</v>
      </c>
    </row>
    <row r="1472" spans="1:11" x14ac:dyDescent="0.25">
      <c r="A1472" t="s">
        <v>1737</v>
      </c>
      <c r="B1472">
        <v>214</v>
      </c>
      <c r="C1472" t="s">
        <v>1713</v>
      </c>
      <c r="D1472">
        <v>167</v>
      </c>
      <c r="E1472" t="s">
        <v>1708</v>
      </c>
      <c r="F1472" t="s">
        <v>1705</v>
      </c>
      <c r="G1472" t="s">
        <v>1715</v>
      </c>
      <c r="H1472" t="s">
        <v>1392</v>
      </c>
      <c r="I1472">
        <f t="shared" si="41"/>
        <v>0</v>
      </c>
      <c r="J1472" t="s">
        <v>1718</v>
      </c>
      <c r="K1472">
        <v>3</v>
      </c>
    </row>
    <row r="1473" spans="1:11" x14ac:dyDescent="0.25">
      <c r="A1473" t="s">
        <v>1737</v>
      </c>
      <c r="B1473">
        <v>214</v>
      </c>
      <c r="C1473" t="s">
        <v>1713</v>
      </c>
      <c r="D1473">
        <v>167</v>
      </c>
      <c r="E1473" t="s">
        <v>1708</v>
      </c>
      <c r="F1473" t="s">
        <v>1705</v>
      </c>
      <c r="G1473" t="s">
        <v>1707</v>
      </c>
      <c r="H1473" t="s">
        <v>1392</v>
      </c>
      <c r="I1473">
        <f t="shared" si="41"/>
        <v>0</v>
      </c>
      <c r="J1473" t="s">
        <v>1718</v>
      </c>
      <c r="K1473">
        <v>6</v>
      </c>
    </row>
    <row r="1474" spans="1:11" x14ac:dyDescent="0.25">
      <c r="A1474" t="s">
        <v>1737</v>
      </c>
      <c r="B1474">
        <v>214</v>
      </c>
      <c r="C1474" t="s">
        <v>1713</v>
      </c>
      <c r="D1474">
        <v>167</v>
      </c>
      <c r="E1474" t="s">
        <v>1708</v>
      </c>
      <c r="F1474" t="s">
        <v>1705</v>
      </c>
      <c r="G1474" t="s">
        <v>1707</v>
      </c>
      <c r="H1474">
        <v>2001371</v>
      </c>
      <c r="I1474">
        <f t="shared" si="41"/>
        <v>6665.64</v>
      </c>
      <c r="J1474" t="s">
        <v>1718</v>
      </c>
      <c r="K1474">
        <v>2</v>
      </c>
    </row>
    <row r="1475" spans="1:11" x14ac:dyDescent="0.25">
      <c r="A1475" t="s">
        <v>1737</v>
      </c>
      <c r="B1475">
        <v>214</v>
      </c>
      <c r="C1475" t="s">
        <v>1713</v>
      </c>
      <c r="D1475">
        <v>167</v>
      </c>
      <c r="E1475" t="s">
        <v>1708</v>
      </c>
      <c r="F1475" t="s">
        <v>1705</v>
      </c>
      <c r="G1475" t="s">
        <v>1707</v>
      </c>
      <c r="H1475">
        <v>2001379</v>
      </c>
      <c r="I1475">
        <f t="shared" ref="I1475:I1538" si="42">+_xlfn.XLOOKUP(H1475,AG:AG,AH:AH,0)</f>
        <v>8316.74</v>
      </c>
      <c r="J1475" t="s">
        <v>1718</v>
      </c>
      <c r="K1475">
        <v>4</v>
      </c>
    </row>
    <row r="1476" spans="1:11" x14ac:dyDescent="0.25">
      <c r="A1476" t="s">
        <v>1737</v>
      </c>
      <c r="B1476">
        <v>214</v>
      </c>
      <c r="C1476" t="s">
        <v>1713</v>
      </c>
      <c r="D1476">
        <v>167</v>
      </c>
      <c r="E1476" t="s">
        <v>1711</v>
      </c>
      <c r="F1476" t="s">
        <v>1705</v>
      </c>
      <c r="G1476" t="s">
        <v>1707</v>
      </c>
      <c r="H1476" t="s">
        <v>1392</v>
      </c>
      <c r="I1476">
        <f t="shared" si="42"/>
        <v>0</v>
      </c>
      <c r="J1476" t="s">
        <v>1718</v>
      </c>
      <c r="K1476">
        <v>3</v>
      </c>
    </row>
    <row r="1477" spans="1:11" x14ac:dyDescent="0.25">
      <c r="A1477" t="s">
        <v>1737</v>
      </c>
      <c r="B1477">
        <v>214</v>
      </c>
      <c r="C1477" t="s">
        <v>1713</v>
      </c>
      <c r="D1477">
        <v>167</v>
      </c>
      <c r="E1477" t="s">
        <v>1711</v>
      </c>
      <c r="F1477" t="s">
        <v>1705</v>
      </c>
      <c r="G1477" t="s">
        <v>1707</v>
      </c>
      <c r="H1477">
        <v>2001379</v>
      </c>
      <c r="I1477">
        <f t="shared" si="42"/>
        <v>8316.74</v>
      </c>
      <c r="J1477" t="s">
        <v>1718</v>
      </c>
      <c r="K1477">
        <v>6</v>
      </c>
    </row>
    <row r="1478" spans="1:11" x14ac:dyDescent="0.25">
      <c r="A1478" t="s">
        <v>1737</v>
      </c>
      <c r="B1478">
        <v>214</v>
      </c>
      <c r="C1478" t="s">
        <v>1713</v>
      </c>
      <c r="D1478">
        <v>250</v>
      </c>
      <c r="E1478" t="s">
        <v>1704</v>
      </c>
      <c r="F1478" t="s">
        <v>1705</v>
      </c>
      <c r="G1478" t="s">
        <v>1707</v>
      </c>
      <c r="H1478" t="s">
        <v>1392</v>
      </c>
      <c r="I1478">
        <f t="shared" si="42"/>
        <v>0</v>
      </c>
      <c r="J1478" t="s">
        <v>1718</v>
      </c>
      <c r="K1478">
        <v>1</v>
      </c>
    </row>
    <row r="1479" spans="1:11" x14ac:dyDescent="0.25">
      <c r="A1479" t="s">
        <v>1737</v>
      </c>
      <c r="B1479">
        <v>214</v>
      </c>
      <c r="C1479" t="s">
        <v>1713</v>
      </c>
      <c r="D1479">
        <v>250</v>
      </c>
      <c r="E1479" t="s">
        <v>1708</v>
      </c>
      <c r="F1479" t="s">
        <v>1705</v>
      </c>
      <c r="G1479" t="s">
        <v>1707</v>
      </c>
      <c r="H1479" t="s">
        <v>1392</v>
      </c>
      <c r="I1479">
        <f t="shared" si="42"/>
        <v>0</v>
      </c>
      <c r="J1479" t="s">
        <v>1718</v>
      </c>
      <c r="K1479">
        <v>1</v>
      </c>
    </row>
    <row r="1480" spans="1:11" x14ac:dyDescent="0.25">
      <c r="A1480" t="s">
        <v>1737</v>
      </c>
      <c r="B1480">
        <v>214</v>
      </c>
      <c r="C1480" t="s">
        <v>1713</v>
      </c>
      <c r="D1480">
        <v>250</v>
      </c>
      <c r="E1480" t="s">
        <v>1708</v>
      </c>
      <c r="F1480" t="s">
        <v>1705</v>
      </c>
      <c r="G1480" t="s">
        <v>1707</v>
      </c>
      <c r="H1480">
        <v>2001376</v>
      </c>
      <c r="I1480">
        <f t="shared" si="42"/>
        <v>0</v>
      </c>
      <c r="J1480" t="s">
        <v>1718</v>
      </c>
      <c r="K1480">
        <v>3</v>
      </c>
    </row>
    <row r="1481" spans="1:11" x14ac:dyDescent="0.25">
      <c r="A1481" t="s">
        <v>1737</v>
      </c>
      <c r="B1481">
        <v>214</v>
      </c>
      <c r="C1481" t="s">
        <v>1713</v>
      </c>
      <c r="D1481">
        <v>250</v>
      </c>
      <c r="E1481" t="s">
        <v>1708</v>
      </c>
      <c r="F1481" t="s">
        <v>1705</v>
      </c>
      <c r="G1481" t="s">
        <v>1707</v>
      </c>
      <c r="H1481">
        <v>2001379</v>
      </c>
      <c r="I1481">
        <f t="shared" si="42"/>
        <v>8316.74</v>
      </c>
      <c r="J1481" t="s">
        <v>1718</v>
      </c>
      <c r="K1481">
        <v>2</v>
      </c>
    </row>
    <row r="1482" spans="1:11" x14ac:dyDescent="0.25">
      <c r="A1482" t="s">
        <v>1737</v>
      </c>
      <c r="B1482">
        <v>214</v>
      </c>
      <c r="C1482" t="s">
        <v>1713</v>
      </c>
      <c r="D1482">
        <v>333</v>
      </c>
      <c r="E1482" t="s">
        <v>1708</v>
      </c>
      <c r="F1482" t="s">
        <v>1705</v>
      </c>
      <c r="G1482" t="s">
        <v>1707</v>
      </c>
      <c r="H1482">
        <v>2001381</v>
      </c>
      <c r="I1482">
        <f t="shared" si="42"/>
        <v>0</v>
      </c>
      <c r="J1482" t="s">
        <v>1718</v>
      </c>
      <c r="K1482">
        <v>3</v>
      </c>
    </row>
    <row r="1483" spans="1:11" x14ac:dyDescent="0.25">
      <c r="A1483" t="s">
        <v>1737</v>
      </c>
      <c r="B1483">
        <v>215</v>
      </c>
      <c r="C1483" t="s">
        <v>1723</v>
      </c>
      <c r="D1483">
        <v>75</v>
      </c>
      <c r="E1483" t="s">
        <v>1711</v>
      </c>
      <c r="F1483" t="s">
        <v>1705</v>
      </c>
      <c r="G1483" t="s">
        <v>1715</v>
      </c>
      <c r="H1483" t="s">
        <v>1392</v>
      </c>
      <c r="I1483">
        <f t="shared" si="42"/>
        <v>0</v>
      </c>
      <c r="J1483" t="s">
        <v>1729</v>
      </c>
      <c r="K1483">
        <v>1</v>
      </c>
    </row>
    <row r="1484" spans="1:11" x14ac:dyDescent="0.25">
      <c r="A1484" t="s">
        <v>1737</v>
      </c>
      <c r="B1484">
        <v>215</v>
      </c>
      <c r="C1484" t="s">
        <v>1723</v>
      </c>
      <c r="D1484">
        <v>333</v>
      </c>
      <c r="E1484" t="s">
        <v>1708</v>
      </c>
      <c r="F1484" t="s">
        <v>1705</v>
      </c>
      <c r="G1484" t="s">
        <v>1707</v>
      </c>
      <c r="H1484" t="s">
        <v>1392</v>
      </c>
      <c r="I1484">
        <f t="shared" si="42"/>
        <v>0</v>
      </c>
      <c r="J1484" t="s">
        <v>1729</v>
      </c>
      <c r="K1484">
        <v>3</v>
      </c>
    </row>
    <row r="1485" spans="1:11" x14ac:dyDescent="0.25">
      <c r="A1485" t="s">
        <v>1737</v>
      </c>
      <c r="B1485">
        <v>220</v>
      </c>
      <c r="C1485" t="s">
        <v>1713</v>
      </c>
      <c r="D1485">
        <v>50</v>
      </c>
      <c r="E1485" t="s">
        <v>1708</v>
      </c>
      <c r="F1485" t="s">
        <v>1705</v>
      </c>
      <c r="G1485" t="s">
        <v>1722</v>
      </c>
      <c r="H1485" t="s">
        <v>1392</v>
      </c>
      <c r="I1485">
        <f t="shared" si="42"/>
        <v>0</v>
      </c>
      <c r="J1485" t="s">
        <v>1726</v>
      </c>
      <c r="K1485">
        <v>6</v>
      </c>
    </row>
    <row r="1486" spans="1:11" x14ac:dyDescent="0.25">
      <c r="A1486" t="s">
        <v>1737</v>
      </c>
      <c r="B1486">
        <v>222</v>
      </c>
      <c r="C1486" t="s">
        <v>1703</v>
      </c>
      <c r="D1486">
        <v>100</v>
      </c>
      <c r="E1486" t="s">
        <v>1704</v>
      </c>
      <c r="F1486" t="s">
        <v>1705</v>
      </c>
      <c r="G1486" t="s">
        <v>1707</v>
      </c>
      <c r="H1486" t="s">
        <v>1392</v>
      </c>
      <c r="I1486">
        <f t="shared" si="42"/>
        <v>0</v>
      </c>
      <c r="J1486" t="s">
        <v>1718</v>
      </c>
      <c r="K1486">
        <v>1</v>
      </c>
    </row>
    <row r="1487" spans="1:11" x14ac:dyDescent="0.25">
      <c r="A1487" t="s">
        <v>1737</v>
      </c>
      <c r="B1487">
        <v>222</v>
      </c>
      <c r="C1487" t="s">
        <v>1713</v>
      </c>
      <c r="D1487">
        <v>25</v>
      </c>
      <c r="E1487" t="s">
        <v>1704</v>
      </c>
      <c r="F1487" t="s">
        <v>1705</v>
      </c>
      <c r="G1487" t="s">
        <v>1707</v>
      </c>
      <c r="H1487" t="s">
        <v>1392</v>
      </c>
      <c r="I1487">
        <f t="shared" si="42"/>
        <v>0</v>
      </c>
      <c r="J1487" t="s">
        <v>1718</v>
      </c>
      <c r="K1487">
        <v>1</v>
      </c>
    </row>
    <row r="1488" spans="1:11" x14ac:dyDescent="0.25">
      <c r="A1488" t="s">
        <v>1737</v>
      </c>
      <c r="B1488">
        <v>222</v>
      </c>
      <c r="C1488" t="s">
        <v>1713</v>
      </c>
      <c r="D1488">
        <v>25</v>
      </c>
      <c r="E1488" t="s">
        <v>1704</v>
      </c>
      <c r="F1488" t="s">
        <v>1705</v>
      </c>
      <c r="G1488" t="s">
        <v>1722</v>
      </c>
      <c r="H1488" t="s">
        <v>1392</v>
      </c>
      <c r="I1488">
        <f t="shared" si="42"/>
        <v>0</v>
      </c>
      <c r="J1488" t="s">
        <v>1718</v>
      </c>
      <c r="K1488">
        <v>2</v>
      </c>
    </row>
    <row r="1489" spans="1:11" x14ac:dyDescent="0.25">
      <c r="A1489" t="s">
        <v>1737</v>
      </c>
      <c r="B1489">
        <v>222</v>
      </c>
      <c r="C1489" t="s">
        <v>1713</v>
      </c>
      <c r="D1489">
        <v>25</v>
      </c>
      <c r="E1489" t="s">
        <v>1704</v>
      </c>
      <c r="F1489" t="s">
        <v>1705</v>
      </c>
      <c r="G1489" t="s">
        <v>1722</v>
      </c>
      <c r="H1489">
        <v>2001405</v>
      </c>
      <c r="I1489">
        <f t="shared" si="42"/>
        <v>0</v>
      </c>
      <c r="J1489" t="s">
        <v>1718</v>
      </c>
      <c r="K1489">
        <v>3</v>
      </c>
    </row>
    <row r="1490" spans="1:11" x14ac:dyDescent="0.25">
      <c r="A1490" t="s">
        <v>1737</v>
      </c>
      <c r="B1490">
        <v>222</v>
      </c>
      <c r="C1490" t="s">
        <v>1713</v>
      </c>
      <c r="D1490">
        <v>25</v>
      </c>
      <c r="E1490" t="s">
        <v>1708</v>
      </c>
      <c r="F1490" t="s">
        <v>1705</v>
      </c>
      <c r="G1490" t="s">
        <v>1707</v>
      </c>
      <c r="H1490">
        <v>2001519</v>
      </c>
      <c r="I1490">
        <f t="shared" si="42"/>
        <v>9763.49</v>
      </c>
      <c r="J1490" t="s">
        <v>1718</v>
      </c>
      <c r="K1490">
        <v>2</v>
      </c>
    </row>
    <row r="1491" spans="1:11" x14ac:dyDescent="0.25">
      <c r="A1491" t="s">
        <v>1737</v>
      </c>
      <c r="B1491">
        <v>222</v>
      </c>
      <c r="C1491" t="s">
        <v>1713</v>
      </c>
      <c r="D1491">
        <v>25</v>
      </c>
      <c r="E1491" t="s">
        <v>1711</v>
      </c>
      <c r="F1491" t="s">
        <v>1705</v>
      </c>
      <c r="G1491" t="s">
        <v>1722</v>
      </c>
      <c r="H1491">
        <v>2001405</v>
      </c>
      <c r="I1491">
        <f t="shared" si="42"/>
        <v>0</v>
      </c>
      <c r="J1491" t="s">
        <v>1718</v>
      </c>
      <c r="K1491">
        <v>1</v>
      </c>
    </row>
    <row r="1492" spans="1:11" x14ac:dyDescent="0.25">
      <c r="A1492" t="s">
        <v>1737</v>
      </c>
      <c r="B1492">
        <v>222</v>
      </c>
      <c r="C1492" t="s">
        <v>1713</v>
      </c>
      <c r="D1492">
        <v>37</v>
      </c>
      <c r="E1492" t="s">
        <v>1710</v>
      </c>
      <c r="F1492" t="s">
        <v>1705</v>
      </c>
      <c r="G1492" t="s">
        <v>1722</v>
      </c>
      <c r="H1492" t="s">
        <v>1392</v>
      </c>
      <c r="I1492">
        <f t="shared" si="42"/>
        <v>0</v>
      </c>
      <c r="J1492" t="s">
        <v>1718</v>
      </c>
      <c r="K1492">
        <v>2</v>
      </c>
    </row>
    <row r="1493" spans="1:11" x14ac:dyDescent="0.25">
      <c r="A1493" t="s">
        <v>1737</v>
      </c>
      <c r="B1493">
        <v>222</v>
      </c>
      <c r="C1493" t="s">
        <v>1713</v>
      </c>
      <c r="D1493">
        <v>37</v>
      </c>
      <c r="E1493" t="s">
        <v>1708</v>
      </c>
      <c r="F1493" t="s">
        <v>1705</v>
      </c>
      <c r="G1493" t="s">
        <v>1722</v>
      </c>
      <c r="H1493" t="s">
        <v>1392</v>
      </c>
      <c r="I1493">
        <f t="shared" si="42"/>
        <v>0</v>
      </c>
      <c r="J1493" t="s">
        <v>1718</v>
      </c>
      <c r="K1493">
        <v>3</v>
      </c>
    </row>
    <row r="1494" spans="1:11" x14ac:dyDescent="0.25">
      <c r="A1494" t="s">
        <v>1737</v>
      </c>
      <c r="B1494">
        <v>222</v>
      </c>
      <c r="C1494" t="s">
        <v>1713</v>
      </c>
      <c r="D1494">
        <v>37</v>
      </c>
      <c r="E1494" t="s">
        <v>1711</v>
      </c>
      <c r="F1494" t="s">
        <v>1705</v>
      </c>
      <c r="G1494" t="s">
        <v>1722</v>
      </c>
      <c r="H1494" t="s">
        <v>1392</v>
      </c>
      <c r="I1494">
        <f t="shared" si="42"/>
        <v>0</v>
      </c>
      <c r="J1494" t="s">
        <v>1718</v>
      </c>
      <c r="K1494">
        <v>1</v>
      </c>
    </row>
    <row r="1495" spans="1:11" x14ac:dyDescent="0.25">
      <c r="A1495" t="s">
        <v>1737</v>
      </c>
      <c r="B1495">
        <v>222</v>
      </c>
      <c r="C1495" t="s">
        <v>1713</v>
      </c>
      <c r="D1495">
        <v>50</v>
      </c>
      <c r="E1495" t="s">
        <v>1704</v>
      </c>
      <c r="F1495" t="s">
        <v>1705</v>
      </c>
      <c r="G1495" t="s">
        <v>1722</v>
      </c>
      <c r="H1495" t="s">
        <v>1392</v>
      </c>
      <c r="I1495">
        <f t="shared" si="42"/>
        <v>0</v>
      </c>
      <c r="J1495" t="s">
        <v>1718</v>
      </c>
      <c r="K1495">
        <v>1</v>
      </c>
    </row>
    <row r="1496" spans="1:11" x14ac:dyDescent="0.25">
      <c r="A1496" t="s">
        <v>1737</v>
      </c>
      <c r="B1496">
        <v>222</v>
      </c>
      <c r="C1496" t="s">
        <v>1713</v>
      </c>
      <c r="D1496">
        <v>50</v>
      </c>
      <c r="E1496" t="s">
        <v>1711</v>
      </c>
      <c r="F1496" t="s">
        <v>1705</v>
      </c>
      <c r="G1496" t="s">
        <v>1722</v>
      </c>
      <c r="H1496">
        <v>2001407</v>
      </c>
      <c r="I1496">
        <f t="shared" si="42"/>
        <v>3686.62</v>
      </c>
      <c r="J1496" t="s">
        <v>1718</v>
      </c>
      <c r="K1496">
        <v>3</v>
      </c>
    </row>
    <row r="1497" spans="1:11" x14ac:dyDescent="0.25">
      <c r="A1497" t="s">
        <v>1737</v>
      </c>
      <c r="B1497">
        <v>222</v>
      </c>
      <c r="C1497" t="s">
        <v>1713</v>
      </c>
      <c r="D1497">
        <v>75</v>
      </c>
      <c r="E1497" t="s">
        <v>1708</v>
      </c>
      <c r="F1497" t="s">
        <v>1705</v>
      </c>
      <c r="G1497" t="s">
        <v>1722</v>
      </c>
      <c r="H1497" t="s">
        <v>1392</v>
      </c>
      <c r="I1497">
        <f t="shared" si="42"/>
        <v>0</v>
      </c>
      <c r="J1497" t="s">
        <v>1718</v>
      </c>
      <c r="K1497">
        <v>2</v>
      </c>
    </row>
    <row r="1498" spans="1:11" x14ac:dyDescent="0.25">
      <c r="A1498" t="s">
        <v>1737</v>
      </c>
      <c r="B1498">
        <v>222</v>
      </c>
      <c r="C1498" t="s">
        <v>1713</v>
      </c>
      <c r="D1498">
        <v>100</v>
      </c>
      <c r="E1498" t="s">
        <v>1708</v>
      </c>
      <c r="F1498" t="s">
        <v>1705</v>
      </c>
      <c r="G1498" t="s">
        <v>1722</v>
      </c>
      <c r="H1498" t="s">
        <v>1392</v>
      </c>
      <c r="I1498">
        <f t="shared" si="42"/>
        <v>0</v>
      </c>
      <c r="J1498" t="s">
        <v>1718</v>
      </c>
      <c r="K1498">
        <v>1</v>
      </c>
    </row>
    <row r="1499" spans="1:11" x14ac:dyDescent="0.25">
      <c r="A1499" t="s">
        <v>1737</v>
      </c>
      <c r="B1499">
        <v>222</v>
      </c>
      <c r="C1499" t="s">
        <v>1713</v>
      </c>
      <c r="D1499">
        <v>167</v>
      </c>
      <c r="E1499" t="s">
        <v>1708</v>
      </c>
      <c r="F1499" t="s">
        <v>1705</v>
      </c>
      <c r="G1499" t="s">
        <v>1722</v>
      </c>
      <c r="H1499" t="s">
        <v>1392</v>
      </c>
      <c r="I1499">
        <f t="shared" si="42"/>
        <v>0</v>
      </c>
      <c r="J1499" t="s">
        <v>1718</v>
      </c>
      <c r="K1499">
        <v>3</v>
      </c>
    </row>
    <row r="1500" spans="1:11" x14ac:dyDescent="0.25">
      <c r="A1500" t="s">
        <v>1737</v>
      </c>
      <c r="B1500">
        <v>226</v>
      </c>
      <c r="C1500" t="s">
        <v>1703</v>
      </c>
      <c r="D1500">
        <v>37</v>
      </c>
      <c r="E1500" t="s">
        <v>1704</v>
      </c>
      <c r="F1500" t="s">
        <v>1705</v>
      </c>
      <c r="G1500" t="s">
        <v>1707</v>
      </c>
      <c r="H1500" t="s">
        <v>1392</v>
      </c>
      <c r="I1500">
        <f t="shared" si="42"/>
        <v>0</v>
      </c>
      <c r="J1500" t="s">
        <v>1716</v>
      </c>
      <c r="K1500">
        <v>1</v>
      </c>
    </row>
    <row r="1501" spans="1:11" x14ac:dyDescent="0.25">
      <c r="A1501" t="s">
        <v>1737</v>
      </c>
      <c r="B1501">
        <v>226</v>
      </c>
      <c r="C1501" t="s">
        <v>1723</v>
      </c>
      <c r="D1501">
        <v>1000</v>
      </c>
      <c r="E1501" t="s">
        <v>1711</v>
      </c>
      <c r="F1501" t="s">
        <v>1705</v>
      </c>
      <c r="G1501" t="s">
        <v>1721</v>
      </c>
      <c r="H1501" t="s">
        <v>1392</v>
      </c>
      <c r="I1501">
        <f t="shared" si="42"/>
        <v>0</v>
      </c>
      <c r="J1501" t="s">
        <v>1716</v>
      </c>
      <c r="K1501">
        <v>1</v>
      </c>
    </row>
    <row r="1502" spans="1:11" x14ac:dyDescent="0.25">
      <c r="A1502" t="s">
        <v>1737</v>
      </c>
      <c r="B1502">
        <v>230</v>
      </c>
      <c r="C1502" t="s">
        <v>1703</v>
      </c>
      <c r="D1502">
        <v>37</v>
      </c>
      <c r="E1502" t="s">
        <v>1704</v>
      </c>
      <c r="F1502" t="s">
        <v>1705</v>
      </c>
      <c r="G1502" t="s">
        <v>1707</v>
      </c>
      <c r="H1502" t="s">
        <v>1392</v>
      </c>
      <c r="I1502">
        <f t="shared" si="42"/>
        <v>0</v>
      </c>
      <c r="J1502" t="s">
        <v>1718</v>
      </c>
      <c r="K1502">
        <v>1</v>
      </c>
    </row>
    <row r="1503" spans="1:11" x14ac:dyDescent="0.25">
      <c r="A1503" t="s">
        <v>1737</v>
      </c>
      <c r="B1503">
        <v>230</v>
      </c>
      <c r="C1503" t="s">
        <v>1723</v>
      </c>
      <c r="D1503">
        <v>75</v>
      </c>
      <c r="E1503" t="s">
        <v>1711</v>
      </c>
      <c r="F1503" t="s">
        <v>1705</v>
      </c>
      <c r="G1503" t="s">
        <v>1721</v>
      </c>
      <c r="H1503" t="s">
        <v>1392</v>
      </c>
      <c r="I1503">
        <f t="shared" si="42"/>
        <v>0</v>
      </c>
      <c r="J1503" t="s">
        <v>1718</v>
      </c>
      <c r="K1503">
        <v>1</v>
      </c>
    </row>
    <row r="1504" spans="1:11" x14ac:dyDescent="0.25">
      <c r="A1504" t="s">
        <v>1737</v>
      </c>
      <c r="B1504">
        <v>230</v>
      </c>
      <c r="C1504" t="s">
        <v>1713</v>
      </c>
      <c r="D1504">
        <v>25</v>
      </c>
      <c r="E1504" t="s">
        <v>1711</v>
      </c>
      <c r="F1504" t="s">
        <v>1705</v>
      </c>
      <c r="G1504" t="s">
        <v>1721</v>
      </c>
      <c r="H1504">
        <v>2001425</v>
      </c>
      <c r="I1504">
        <f t="shared" si="42"/>
        <v>0</v>
      </c>
      <c r="J1504" t="s">
        <v>1718</v>
      </c>
      <c r="K1504">
        <v>3</v>
      </c>
    </row>
    <row r="1505" spans="1:11" x14ac:dyDescent="0.25">
      <c r="A1505" t="s">
        <v>1737</v>
      </c>
      <c r="B1505">
        <v>230</v>
      </c>
      <c r="C1505" t="s">
        <v>1713</v>
      </c>
      <c r="D1505">
        <v>50</v>
      </c>
      <c r="E1505" t="s">
        <v>1711</v>
      </c>
      <c r="F1505" t="s">
        <v>1705</v>
      </c>
      <c r="G1505" t="s">
        <v>1721</v>
      </c>
      <c r="H1505" t="s">
        <v>1392</v>
      </c>
      <c r="I1505">
        <f t="shared" si="42"/>
        <v>0</v>
      </c>
      <c r="J1505" t="s">
        <v>1718</v>
      </c>
      <c r="K1505">
        <v>3</v>
      </c>
    </row>
    <row r="1506" spans="1:11" x14ac:dyDescent="0.25">
      <c r="A1506" t="s">
        <v>1737</v>
      </c>
      <c r="B1506">
        <v>230</v>
      </c>
      <c r="C1506" t="s">
        <v>1713</v>
      </c>
      <c r="D1506">
        <v>100</v>
      </c>
      <c r="E1506" t="s">
        <v>1704</v>
      </c>
      <c r="F1506" t="s">
        <v>1705</v>
      </c>
      <c r="G1506" t="s">
        <v>1721</v>
      </c>
      <c r="H1506" t="s">
        <v>1392</v>
      </c>
      <c r="I1506">
        <f t="shared" si="42"/>
        <v>0</v>
      </c>
      <c r="J1506" t="s">
        <v>1718</v>
      </c>
      <c r="K1506">
        <v>1</v>
      </c>
    </row>
    <row r="1507" spans="1:11" x14ac:dyDescent="0.25">
      <c r="A1507" t="s">
        <v>1737</v>
      </c>
      <c r="B1507">
        <v>238</v>
      </c>
      <c r="C1507" t="s">
        <v>1723</v>
      </c>
      <c r="D1507">
        <v>1000</v>
      </c>
      <c r="E1507" t="s">
        <v>1708</v>
      </c>
      <c r="F1507" t="s">
        <v>1705</v>
      </c>
      <c r="G1507" t="s">
        <v>1707</v>
      </c>
      <c r="H1507" t="s">
        <v>1392</v>
      </c>
      <c r="I1507">
        <f t="shared" si="42"/>
        <v>0</v>
      </c>
      <c r="J1507" t="s">
        <v>1732</v>
      </c>
      <c r="K1507">
        <v>3</v>
      </c>
    </row>
    <row r="1508" spans="1:11" x14ac:dyDescent="0.25">
      <c r="A1508" t="s">
        <v>1737</v>
      </c>
      <c r="B1508">
        <v>244</v>
      </c>
      <c r="C1508" t="s">
        <v>1723</v>
      </c>
      <c r="D1508">
        <v>75</v>
      </c>
      <c r="E1508" t="s">
        <v>1711</v>
      </c>
      <c r="F1508" t="s">
        <v>1705</v>
      </c>
      <c r="G1508" t="s">
        <v>1715</v>
      </c>
      <c r="H1508" t="s">
        <v>1392</v>
      </c>
      <c r="I1508">
        <f t="shared" si="42"/>
        <v>0</v>
      </c>
      <c r="J1508">
        <v>13.2</v>
      </c>
      <c r="K1508">
        <v>1</v>
      </c>
    </row>
    <row r="1509" spans="1:11" x14ac:dyDescent="0.25">
      <c r="A1509" t="s">
        <v>1737</v>
      </c>
      <c r="B1509">
        <v>244</v>
      </c>
      <c r="C1509" t="s">
        <v>1713</v>
      </c>
      <c r="D1509">
        <v>150</v>
      </c>
      <c r="E1509" t="s">
        <v>1711</v>
      </c>
      <c r="F1509" t="s">
        <v>1705</v>
      </c>
      <c r="G1509" t="s">
        <v>1715</v>
      </c>
      <c r="H1509" t="s">
        <v>1392</v>
      </c>
      <c r="I1509">
        <f t="shared" si="42"/>
        <v>0</v>
      </c>
      <c r="J1509">
        <v>13.2</v>
      </c>
      <c r="K1509">
        <v>1</v>
      </c>
    </row>
    <row r="1510" spans="1:11" x14ac:dyDescent="0.25">
      <c r="A1510" t="s">
        <v>1737</v>
      </c>
      <c r="B1510">
        <v>245</v>
      </c>
      <c r="C1510" t="s">
        <v>1723</v>
      </c>
      <c r="D1510">
        <v>750</v>
      </c>
      <c r="E1510" t="s">
        <v>1711</v>
      </c>
      <c r="F1510" t="s">
        <v>1705</v>
      </c>
      <c r="G1510" t="s">
        <v>1721</v>
      </c>
      <c r="H1510" t="s">
        <v>1392</v>
      </c>
      <c r="I1510">
        <f t="shared" si="42"/>
        <v>0</v>
      </c>
      <c r="J1510">
        <v>13.2</v>
      </c>
      <c r="K1510">
        <v>1</v>
      </c>
    </row>
    <row r="1511" spans="1:11" x14ac:dyDescent="0.25">
      <c r="A1511" t="s">
        <v>1737</v>
      </c>
      <c r="B1511">
        <v>245</v>
      </c>
      <c r="C1511" t="s">
        <v>1713</v>
      </c>
      <c r="D1511">
        <v>500</v>
      </c>
      <c r="E1511" t="s">
        <v>1708</v>
      </c>
      <c r="F1511" t="s">
        <v>1705</v>
      </c>
      <c r="G1511" t="s">
        <v>1707</v>
      </c>
      <c r="H1511" t="s">
        <v>1392</v>
      </c>
      <c r="I1511">
        <f t="shared" si="42"/>
        <v>0</v>
      </c>
      <c r="J1511">
        <v>13.2</v>
      </c>
      <c r="K1511">
        <v>1</v>
      </c>
    </row>
    <row r="1512" spans="1:11" x14ac:dyDescent="0.25">
      <c r="A1512" t="s">
        <v>1737</v>
      </c>
      <c r="B1512">
        <v>245</v>
      </c>
      <c r="C1512" t="s">
        <v>1713</v>
      </c>
      <c r="D1512">
        <v>1000</v>
      </c>
      <c r="E1512" t="s">
        <v>1711</v>
      </c>
      <c r="F1512" t="s">
        <v>1705</v>
      </c>
      <c r="G1512" t="s">
        <v>1721</v>
      </c>
      <c r="H1512" t="s">
        <v>1392</v>
      </c>
      <c r="I1512">
        <f t="shared" si="42"/>
        <v>0</v>
      </c>
      <c r="J1512">
        <v>13.2</v>
      </c>
      <c r="K1512">
        <v>1</v>
      </c>
    </row>
    <row r="1513" spans="1:11" x14ac:dyDescent="0.25">
      <c r="A1513" t="s">
        <v>1737</v>
      </c>
      <c r="B1513">
        <v>252</v>
      </c>
      <c r="C1513" t="s">
        <v>1703</v>
      </c>
      <c r="D1513">
        <v>25</v>
      </c>
      <c r="E1513" t="s">
        <v>1704</v>
      </c>
      <c r="F1513" t="s">
        <v>1705</v>
      </c>
      <c r="G1513" t="s">
        <v>1707</v>
      </c>
      <c r="H1513" t="s">
        <v>1392</v>
      </c>
      <c r="I1513">
        <f t="shared" si="42"/>
        <v>0</v>
      </c>
      <c r="J1513" t="s">
        <v>1738</v>
      </c>
      <c r="K1513">
        <v>1</v>
      </c>
    </row>
    <row r="1514" spans="1:11" x14ac:dyDescent="0.25">
      <c r="A1514" t="s">
        <v>1737</v>
      </c>
      <c r="B1514">
        <v>252</v>
      </c>
      <c r="C1514" t="s">
        <v>1703</v>
      </c>
      <c r="D1514">
        <v>37</v>
      </c>
      <c r="E1514" t="s">
        <v>1704</v>
      </c>
      <c r="F1514" t="s">
        <v>1705</v>
      </c>
      <c r="G1514" t="s">
        <v>1707</v>
      </c>
      <c r="H1514" t="s">
        <v>1392</v>
      </c>
      <c r="I1514">
        <f t="shared" si="42"/>
        <v>0</v>
      </c>
      <c r="J1514" t="s">
        <v>1738</v>
      </c>
      <c r="K1514">
        <v>1</v>
      </c>
    </row>
    <row r="1515" spans="1:11" x14ac:dyDescent="0.25">
      <c r="A1515" t="s">
        <v>1737</v>
      </c>
      <c r="B1515">
        <v>252</v>
      </c>
      <c r="C1515" t="s">
        <v>1703</v>
      </c>
      <c r="D1515">
        <v>50</v>
      </c>
      <c r="E1515" t="s">
        <v>1704</v>
      </c>
      <c r="F1515" t="s">
        <v>1705</v>
      </c>
      <c r="G1515" t="s">
        <v>1707</v>
      </c>
      <c r="H1515" t="s">
        <v>1392</v>
      </c>
      <c r="I1515">
        <f t="shared" si="42"/>
        <v>0</v>
      </c>
      <c r="J1515" t="s">
        <v>1738</v>
      </c>
      <c r="K1515">
        <v>1</v>
      </c>
    </row>
    <row r="1516" spans="1:11" x14ac:dyDescent="0.25">
      <c r="A1516" t="s">
        <v>1737</v>
      </c>
      <c r="B1516">
        <v>253</v>
      </c>
      <c r="C1516" t="s">
        <v>1713</v>
      </c>
      <c r="D1516">
        <v>100</v>
      </c>
      <c r="E1516" t="s">
        <v>1711</v>
      </c>
      <c r="F1516" t="s">
        <v>1705</v>
      </c>
      <c r="G1516" t="s">
        <v>1715</v>
      </c>
      <c r="H1516" t="s">
        <v>1392</v>
      </c>
      <c r="I1516">
        <f t="shared" si="42"/>
        <v>0</v>
      </c>
      <c r="J1516" t="s">
        <v>1739</v>
      </c>
      <c r="K1516">
        <v>3</v>
      </c>
    </row>
    <row r="1517" spans="1:11" x14ac:dyDescent="0.25">
      <c r="A1517" t="s">
        <v>1737</v>
      </c>
      <c r="B1517">
        <v>253</v>
      </c>
      <c r="C1517" t="s">
        <v>1713</v>
      </c>
      <c r="D1517">
        <v>250</v>
      </c>
      <c r="E1517" t="s">
        <v>1711</v>
      </c>
      <c r="F1517" t="s">
        <v>1705</v>
      </c>
      <c r="G1517" t="s">
        <v>1715</v>
      </c>
      <c r="H1517" t="s">
        <v>1392</v>
      </c>
      <c r="I1517">
        <f t="shared" si="42"/>
        <v>0</v>
      </c>
      <c r="J1517" t="s">
        <v>1739</v>
      </c>
      <c r="K1517">
        <v>6</v>
      </c>
    </row>
    <row r="1518" spans="1:11" x14ac:dyDescent="0.25">
      <c r="A1518" t="s">
        <v>1737</v>
      </c>
      <c r="B1518">
        <v>253</v>
      </c>
      <c r="C1518" t="s">
        <v>1713</v>
      </c>
      <c r="D1518">
        <v>500</v>
      </c>
      <c r="E1518" t="s">
        <v>1711</v>
      </c>
      <c r="F1518" t="s">
        <v>1705</v>
      </c>
      <c r="G1518" t="s">
        <v>1715</v>
      </c>
      <c r="H1518" t="s">
        <v>1392</v>
      </c>
      <c r="I1518">
        <f t="shared" si="42"/>
        <v>0</v>
      </c>
      <c r="J1518" t="s">
        <v>1739</v>
      </c>
      <c r="K1518">
        <v>3</v>
      </c>
    </row>
    <row r="1519" spans="1:11" x14ac:dyDescent="0.25">
      <c r="A1519" t="s">
        <v>1737</v>
      </c>
      <c r="B1519">
        <v>255</v>
      </c>
      <c r="C1519" t="s">
        <v>1703</v>
      </c>
      <c r="D1519">
        <v>75</v>
      </c>
      <c r="E1519" t="s">
        <v>1704</v>
      </c>
      <c r="F1519" t="s">
        <v>1705</v>
      </c>
      <c r="G1519" t="s">
        <v>1707</v>
      </c>
      <c r="H1519" t="s">
        <v>1392</v>
      </c>
      <c r="I1519">
        <f t="shared" si="42"/>
        <v>0</v>
      </c>
      <c r="J1519">
        <v>7.6</v>
      </c>
      <c r="K1519">
        <v>1</v>
      </c>
    </row>
    <row r="1520" spans="1:11" x14ac:dyDescent="0.25">
      <c r="A1520" t="s">
        <v>1737</v>
      </c>
      <c r="B1520">
        <v>256</v>
      </c>
      <c r="C1520" t="s">
        <v>1723</v>
      </c>
      <c r="D1520">
        <v>75</v>
      </c>
      <c r="E1520" t="s">
        <v>1711</v>
      </c>
      <c r="F1520" t="s">
        <v>1705</v>
      </c>
      <c r="G1520" t="s">
        <v>1715</v>
      </c>
      <c r="H1520" t="s">
        <v>1392</v>
      </c>
      <c r="I1520">
        <f t="shared" si="42"/>
        <v>0</v>
      </c>
      <c r="J1520" t="s">
        <v>1735</v>
      </c>
      <c r="K1520">
        <v>1</v>
      </c>
    </row>
    <row r="1521" spans="1:11" x14ac:dyDescent="0.25">
      <c r="A1521" t="s">
        <v>1737</v>
      </c>
      <c r="B1521">
        <v>256</v>
      </c>
      <c r="C1521" t="s">
        <v>1723</v>
      </c>
      <c r="D1521">
        <v>150</v>
      </c>
      <c r="E1521" t="s">
        <v>1711</v>
      </c>
      <c r="F1521" t="s">
        <v>1705</v>
      </c>
      <c r="G1521" t="s">
        <v>1715</v>
      </c>
      <c r="H1521" t="s">
        <v>1392</v>
      </c>
      <c r="I1521">
        <f t="shared" si="42"/>
        <v>0</v>
      </c>
      <c r="J1521" t="s">
        <v>1735</v>
      </c>
      <c r="K1521">
        <v>1</v>
      </c>
    </row>
    <row r="1522" spans="1:11" x14ac:dyDescent="0.25">
      <c r="A1522" t="s">
        <v>1737</v>
      </c>
      <c r="B1522">
        <v>256</v>
      </c>
      <c r="C1522" t="s">
        <v>1724</v>
      </c>
      <c r="D1522">
        <v>25</v>
      </c>
      <c r="E1522" t="s">
        <v>1710</v>
      </c>
      <c r="F1522" t="s">
        <v>1705</v>
      </c>
      <c r="G1522" t="s">
        <v>1707</v>
      </c>
      <c r="H1522" t="s">
        <v>1392</v>
      </c>
      <c r="I1522">
        <f t="shared" si="42"/>
        <v>0</v>
      </c>
      <c r="J1522" t="s">
        <v>1735</v>
      </c>
      <c r="K1522">
        <v>1</v>
      </c>
    </row>
    <row r="1523" spans="1:11" x14ac:dyDescent="0.25">
      <c r="A1523" t="s">
        <v>1737</v>
      </c>
      <c r="B1523">
        <v>257</v>
      </c>
      <c r="C1523" t="s">
        <v>1723</v>
      </c>
      <c r="D1523">
        <v>75</v>
      </c>
      <c r="E1523" t="s">
        <v>1711</v>
      </c>
      <c r="F1523" t="s">
        <v>1705</v>
      </c>
      <c r="G1523" t="s">
        <v>1721</v>
      </c>
      <c r="H1523" t="s">
        <v>1392</v>
      </c>
      <c r="I1523">
        <f t="shared" si="42"/>
        <v>0</v>
      </c>
      <c r="J1523" t="s">
        <v>1735</v>
      </c>
      <c r="K1523">
        <v>2</v>
      </c>
    </row>
    <row r="1524" spans="1:11" x14ac:dyDescent="0.25">
      <c r="A1524" t="s">
        <v>1737</v>
      </c>
      <c r="B1524">
        <v>257</v>
      </c>
      <c r="C1524" t="s">
        <v>1723</v>
      </c>
      <c r="D1524">
        <v>300</v>
      </c>
      <c r="E1524" t="s">
        <v>1711</v>
      </c>
      <c r="F1524" t="s">
        <v>1705</v>
      </c>
      <c r="G1524" t="s">
        <v>1721</v>
      </c>
      <c r="H1524" t="s">
        <v>1392</v>
      </c>
      <c r="I1524">
        <f t="shared" si="42"/>
        <v>0</v>
      </c>
      <c r="J1524" t="s">
        <v>1735</v>
      </c>
      <c r="K1524">
        <v>1</v>
      </c>
    </row>
    <row r="1525" spans="1:11" x14ac:dyDescent="0.25">
      <c r="A1525" t="s">
        <v>1737</v>
      </c>
      <c r="B1525">
        <v>257</v>
      </c>
      <c r="C1525" t="s">
        <v>1723</v>
      </c>
      <c r="D1525">
        <v>300</v>
      </c>
      <c r="E1525" t="s">
        <v>1711</v>
      </c>
      <c r="F1525" t="s">
        <v>1705</v>
      </c>
      <c r="G1525" t="s">
        <v>1721</v>
      </c>
      <c r="H1525">
        <v>2001490</v>
      </c>
      <c r="I1525">
        <f t="shared" si="42"/>
        <v>0</v>
      </c>
      <c r="J1525" t="s">
        <v>1735</v>
      </c>
      <c r="K1525">
        <v>3</v>
      </c>
    </row>
    <row r="1526" spans="1:11" x14ac:dyDescent="0.25">
      <c r="A1526" t="s">
        <v>1737</v>
      </c>
      <c r="B1526">
        <v>257</v>
      </c>
      <c r="C1526" t="s">
        <v>1723</v>
      </c>
      <c r="D1526">
        <v>500</v>
      </c>
      <c r="E1526" t="s">
        <v>1711</v>
      </c>
      <c r="F1526" t="s">
        <v>1705</v>
      </c>
      <c r="G1526" t="s">
        <v>1721</v>
      </c>
      <c r="H1526" t="s">
        <v>1392</v>
      </c>
      <c r="I1526">
        <f t="shared" si="42"/>
        <v>0</v>
      </c>
      <c r="J1526" t="s">
        <v>1735</v>
      </c>
      <c r="K1526">
        <v>1</v>
      </c>
    </row>
    <row r="1527" spans="1:11" x14ac:dyDescent="0.25">
      <c r="A1527" t="s">
        <v>1737</v>
      </c>
      <c r="B1527">
        <v>257</v>
      </c>
      <c r="C1527" t="s">
        <v>1723</v>
      </c>
      <c r="D1527">
        <v>750</v>
      </c>
      <c r="E1527" t="s">
        <v>1711</v>
      </c>
      <c r="F1527" t="s">
        <v>1705</v>
      </c>
      <c r="G1527" t="s">
        <v>1721</v>
      </c>
      <c r="H1527" t="s">
        <v>1392</v>
      </c>
      <c r="I1527">
        <f t="shared" si="42"/>
        <v>0</v>
      </c>
      <c r="J1527" t="s">
        <v>1735</v>
      </c>
      <c r="K1527">
        <v>2</v>
      </c>
    </row>
    <row r="1528" spans="1:11" x14ac:dyDescent="0.25">
      <c r="A1528" t="s">
        <v>1737</v>
      </c>
      <c r="B1528">
        <v>257</v>
      </c>
      <c r="C1528" t="s">
        <v>1723</v>
      </c>
      <c r="D1528">
        <v>1500</v>
      </c>
      <c r="E1528" t="s">
        <v>1711</v>
      </c>
      <c r="F1528" t="s">
        <v>1705</v>
      </c>
      <c r="G1528" t="s">
        <v>1721</v>
      </c>
      <c r="H1528" t="s">
        <v>1392</v>
      </c>
      <c r="I1528">
        <f t="shared" si="42"/>
        <v>0</v>
      </c>
      <c r="J1528" t="s">
        <v>1735</v>
      </c>
      <c r="K1528">
        <v>2</v>
      </c>
    </row>
    <row r="1529" spans="1:11" x14ac:dyDescent="0.25">
      <c r="A1529" t="s">
        <v>1737</v>
      </c>
      <c r="B1529">
        <v>257</v>
      </c>
      <c r="C1529" t="s">
        <v>1723</v>
      </c>
      <c r="D1529">
        <v>2000</v>
      </c>
      <c r="E1529" t="s">
        <v>1711</v>
      </c>
      <c r="F1529" t="s">
        <v>1705</v>
      </c>
      <c r="G1529" t="s">
        <v>1721</v>
      </c>
      <c r="H1529" t="s">
        <v>1392</v>
      </c>
      <c r="I1529">
        <f t="shared" si="42"/>
        <v>0</v>
      </c>
      <c r="J1529" t="s">
        <v>1735</v>
      </c>
      <c r="K1529">
        <v>4</v>
      </c>
    </row>
    <row r="1530" spans="1:11" x14ac:dyDescent="0.25">
      <c r="A1530" t="s">
        <v>1737</v>
      </c>
      <c r="B1530">
        <v>258</v>
      </c>
      <c r="C1530" t="s">
        <v>1723</v>
      </c>
      <c r="D1530">
        <v>75</v>
      </c>
      <c r="E1530" t="s">
        <v>1711</v>
      </c>
      <c r="F1530" t="s">
        <v>1705</v>
      </c>
      <c r="G1530" t="s">
        <v>1715</v>
      </c>
      <c r="H1530" t="s">
        <v>1392</v>
      </c>
      <c r="I1530">
        <f t="shared" si="42"/>
        <v>0</v>
      </c>
      <c r="J1530" t="s">
        <v>1735</v>
      </c>
      <c r="K1530">
        <v>1</v>
      </c>
    </row>
    <row r="1531" spans="1:11" x14ac:dyDescent="0.25">
      <c r="A1531" t="s">
        <v>1737</v>
      </c>
      <c r="B1531">
        <v>258</v>
      </c>
      <c r="C1531" t="s">
        <v>1723</v>
      </c>
      <c r="D1531">
        <v>150</v>
      </c>
      <c r="E1531" t="s">
        <v>1711</v>
      </c>
      <c r="F1531" t="s">
        <v>1705</v>
      </c>
      <c r="G1531" t="s">
        <v>1715</v>
      </c>
      <c r="H1531" t="s">
        <v>1392</v>
      </c>
      <c r="I1531">
        <f t="shared" si="42"/>
        <v>0</v>
      </c>
      <c r="J1531" t="s">
        <v>1735</v>
      </c>
      <c r="K1531">
        <v>8</v>
      </c>
    </row>
    <row r="1532" spans="1:11" x14ac:dyDescent="0.25">
      <c r="A1532" t="s">
        <v>1737</v>
      </c>
      <c r="B1532">
        <v>258</v>
      </c>
      <c r="C1532" t="s">
        <v>1723</v>
      </c>
      <c r="D1532">
        <v>225</v>
      </c>
      <c r="E1532" t="s">
        <v>1708</v>
      </c>
      <c r="F1532" t="s">
        <v>1705</v>
      </c>
      <c r="G1532" t="s">
        <v>1715</v>
      </c>
      <c r="H1532">
        <v>2001498</v>
      </c>
      <c r="I1532">
        <f t="shared" si="42"/>
        <v>0</v>
      </c>
      <c r="J1532" t="s">
        <v>1735</v>
      </c>
      <c r="K1532">
        <v>1</v>
      </c>
    </row>
    <row r="1533" spans="1:11" x14ac:dyDescent="0.25">
      <c r="A1533" t="s">
        <v>1737</v>
      </c>
      <c r="B1533">
        <v>258</v>
      </c>
      <c r="C1533" t="s">
        <v>1723</v>
      </c>
      <c r="D1533">
        <v>225</v>
      </c>
      <c r="E1533" t="s">
        <v>1711</v>
      </c>
      <c r="F1533" t="s">
        <v>1705</v>
      </c>
      <c r="G1533" t="s">
        <v>1715</v>
      </c>
      <c r="H1533" t="s">
        <v>1392</v>
      </c>
      <c r="I1533">
        <f t="shared" si="42"/>
        <v>0</v>
      </c>
      <c r="J1533" t="s">
        <v>1735</v>
      </c>
      <c r="K1533">
        <v>3</v>
      </c>
    </row>
    <row r="1534" spans="1:11" x14ac:dyDescent="0.25">
      <c r="A1534" t="s">
        <v>1737</v>
      </c>
      <c r="B1534">
        <v>258</v>
      </c>
      <c r="C1534" t="s">
        <v>1723</v>
      </c>
      <c r="D1534">
        <v>225</v>
      </c>
      <c r="E1534" t="s">
        <v>1711</v>
      </c>
      <c r="F1534" t="s">
        <v>1705</v>
      </c>
      <c r="G1534" t="s">
        <v>1715</v>
      </c>
      <c r="H1534">
        <v>2001498</v>
      </c>
      <c r="I1534">
        <f t="shared" si="42"/>
        <v>0</v>
      </c>
      <c r="J1534" t="s">
        <v>1735</v>
      </c>
      <c r="K1534">
        <v>1</v>
      </c>
    </row>
    <row r="1535" spans="1:11" x14ac:dyDescent="0.25">
      <c r="A1535" t="s">
        <v>1737</v>
      </c>
      <c r="B1535">
        <v>258</v>
      </c>
      <c r="C1535" t="s">
        <v>1723</v>
      </c>
      <c r="D1535">
        <v>300</v>
      </c>
      <c r="E1535" t="s">
        <v>1711</v>
      </c>
      <c r="F1535" t="s">
        <v>1705</v>
      </c>
      <c r="G1535" t="s">
        <v>1715</v>
      </c>
      <c r="H1535" t="s">
        <v>1392</v>
      </c>
      <c r="I1535">
        <f t="shared" si="42"/>
        <v>0</v>
      </c>
      <c r="J1535" t="s">
        <v>1735</v>
      </c>
      <c r="K1535">
        <v>2</v>
      </c>
    </row>
    <row r="1536" spans="1:11" x14ac:dyDescent="0.25">
      <c r="A1536" t="s">
        <v>1737</v>
      </c>
      <c r="B1536">
        <v>258</v>
      </c>
      <c r="C1536" t="s">
        <v>1723</v>
      </c>
      <c r="D1536">
        <v>1000</v>
      </c>
      <c r="E1536" t="s">
        <v>1711</v>
      </c>
      <c r="F1536" t="s">
        <v>1705</v>
      </c>
      <c r="G1536" t="s">
        <v>1715</v>
      </c>
      <c r="H1536" t="s">
        <v>1392</v>
      </c>
      <c r="I1536">
        <f t="shared" si="42"/>
        <v>0</v>
      </c>
      <c r="J1536" t="s">
        <v>1735</v>
      </c>
      <c r="K1536">
        <v>1</v>
      </c>
    </row>
    <row r="1537" spans="1:11" x14ac:dyDescent="0.25">
      <c r="A1537" t="s">
        <v>1737</v>
      </c>
      <c r="B1537">
        <v>259</v>
      </c>
      <c r="C1537" t="s">
        <v>1723</v>
      </c>
      <c r="D1537">
        <v>300</v>
      </c>
      <c r="E1537" t="s">
        <v>1704</v>
      </c>
      <c r="F1537" t="s">
        <v>1705</v>
      </c>
      <c r="G1537" t="s">
        <v>1721</v>
      </c>
      <c r="H1537">
        <v>2001502</v>
      </c>
      <c r="I1537">
        <f t="shared" si="42"/>
        <v>0</v>
      </c>
      <c r="J1537" t="s">
        <v>1735</v>
      </c>
      <c r="K1537">
        <v>1</v>
      </c>
    </row>
    <row r="1538" spans="1:11" x14ac:dyDescent="0.25">
      <c r="A1538" t="s">
        <v>1737</v>
      </c>
      <c r="B1538">
        <v>259</v>
      </c>
      <c r="C1538" t="s">
        <v>1723</v>
      </c>
      <c r="D1538">
        <v>300</v>
      </c>
      <c r="E1538" t="s">
        <v>1711</v>
      </c>
      <c r="F1538" t="s">
        <v>1705</v>
      </c>
      <c r="G1538" t="s">
        <v>1721</v>
      </c>
      <c r="H1538">
        <v>2001502</v>
      </c>
      <c r="I1538">
        <f t="shared" si="42"/>
        <v>0</v>
      </c>
      <c r="J1538" t="s">
        <v>1735</v>
      </c>
      <c r="K1538">
        <v>1</v>
      </c>
    </row>
    <row r="1539" spans="1:11" x14ac:dyDescent="0.25">
      <c r="A1539" t="s">
        <v>1737</v>
      </c>
      <c r="B1539">
        <v>259</v>
      </c>
      <c r="C1539" t="s">
        <v>1723</v>
      </c>
      <c r="D1539">
        <v>500</v>
      </c>
      <c r="E1539" t="s">
        <v>1708</v>
      </c>
      <c r="F1539" t="s">
        <v>1705</v>
      </c>
      <c r="G1539" t="s">
        <v>1721</v>
      </c>
      <c r="H1539" t="s">
        <v>1392</v>
      </c>
      <c r="I1539">
        <f t="shared" ref="I1539:I1602" si="43">+_xlfn.XLOOKUP(H1539,AG:AG,AH:AH,0)</f>
        <v>0</v>
      </c>
      <c r="J1539" t="s">
        <v>1735</v>
      </c>
      <c r="K1539">
        <v>1</v>
      </c>
    </row>
    <row r="1540" spans="1:11" x14ac:dyDescent="0.25">
      <c r="A1540" t="s">
        <v>1737</v>
      </c>
      <c r="B1540">
        <v>259</v>
      </c>
      <c r="C1540" t="s">
        <v>1723</v>
      </c>
      <c r="D1540">
        <v>500</v>
      </c>
      <c r="E1540" t="s">
        <v>1711</v>
      </c>
      <c r="F1540" t="s">
        <v>1705</v>
      </c>
      <c r="G1540" t="s">
        <v>1707</v>
      </c>
      <c r="H1540" t="s">
        <v>1392</v>
      </c>
      <c r="I1540">
        <f t="shared" si="43"/>
        <v>0</v>
      </c>
      <c r="J1540" t="s">
        <v>1735</v>
      </c>
      <c r="K1540">
        <v>1</v>
      </c>
    </row>
    <row r="1541" spans="1:11" x14ac:dyDescent="0.25">
      <c r="A1541" t="s">
        <v>1737</v>
      </c>
      <c r="B1541">
        <v>259</v>
      </c>
      <c r="C1541" t="s">
        <v>1723</v>
      </c>
      <c r="D1541">
        <v>500</v>
      </c>
      <c r="E1541" t="s">
        <v>1711</v>
      </c>
      <c r="F1541" t="s">
        <v>1705</v>
      </c>
      <c r="G1541" t="s">
        <v>1707</v>
      </c>
      <c r="H1541">
        <v>2001556</v>
      </c>
      <c r="I1541">
        <f t="shared" si="43"/>
        <v>29769.49</v>
      </c>
      <c r="J1541" t="s">
        <v>1735</v>
      </c>
      <c r="K1541">
        <v>1</v>
      </c>
    </row>
    <row r="1542" spans="1:11" x14ac:dyDescent="0.25">
      <c r="A1542" t="s">
        <v>1737</v>
      </c>
      <c r="B1542">
        <v>259</v>
      </c>
      <c r="C1542" t="s">
        <v>1723</v>
      </c>
      <c r="D1542">
        <v>500</v>
      </c>
      <c r="E1542" t="s">
        <v>1711</v>
      </c>
      <c r="F1542" t="s">
        <v>1705</v>
      </c>
      <c r="G1542" t="s">
        <v>1721</v>
      </c>
      <c r="H1542">
        <v>2001503</v>
      </c>
      <c r="I1542">
        <f t="shared" si="43"/>
        <v>0</v>
      </c>
      <c r="J1542" t="s">
        <v>1735</v>
      </c>
      <c r="K1542">
        <v>2</v>
      </c>
    </row>
    <row r="1543" spans="1:11" x14ac:dyDescent="0.25">
      <c r="A1543" t="s">
        <v>1737</v>
      </c>
      <c r="B1543">
        <v>259</v>
      </c>
      <c r="C1543" t="s">
        <v>1723</v>
      </c>
      <c r="D1543">
        <v>750</v>
      </c>
      <c r="E1543" t="s">
        <v>1711</v>
      </c>
      <c r="F1543" t="s">
        <v>1705</v>
      </c>
      <c r="G1543" t="s">
        <v>1721</v>
      </c>
      <c r="H1543" t="s">
        <v>1392</v>
      </c>
      <c r="I1543">
        <f t="shared" si="43"/>
        <v>0</v>
      </c>
      <c r="J1543" t="s">
        <v>1735</v>
      </c>
      <c r="K1543">
        <v>4</v>
      </c>
    </row>
    <row r="1544" spans="1:11" x14ac:dyDescent="0.25">
      <c r="A1544" t="s">
        <v>1737</v>
      </c>
      <c r="B1544">
        <v>259</v>
      </c>
      <c r="C1544" t="s">
        <v>1723</v>
      </c>
      <c r="D1544">
        <v>2000</v>
      </c>
      <c r="E1544" t="s">
        <v>1711</v>
      </c>
      <c r="F1544" t="s">
        <v>1705</v>
      </c>
      <c r="G1544" t="s">
        <v>1721</v>
      </c>
      <c r="H1544" t="s">
        <v>1392</v>
      </c>
      <c r="I1544">
        <f t="shared" si="43"/>
        <v>0</v>
      </c>
      <c r="J1544" t="s">
        <v>1735</v>
      </c>
      <c r="K1544">
        <v>1</v>
      </c>
    </row>
    <row r="1545" spans="1:11" x14ac:dyDescent="0.25">
      <c r="A1545" t="s">
        <v>1737</v>
      </c>
      <c r="B1545">
        <v>260</v>
      </c>
      <c r="C1545" t="s">
        <v>1703</v>
      </c>
      <c r="D1545">
        <v>75</v>
      </c>
      <c r="E1545" t="s">
        <v>1711</v>
      </c>
      <c r="F1545" t="s">
        <v>1705</v>
      </c>
      <c r="G1545" t="s">
        <v>1707</v>
      </c>
      <c r="H1545" t="s">
        <v>1392</v>
      </c>
      <c r="I1545">
        <f t="shared" si="43"/>
        <v>0</v>
      </c>
      <c r="J1545" t="s">
        <v>1740</v>
      </c>
      <c r="K1545">
        <v>1</v>
      </c>
    </row>
    <row r="1546" spans="1:11" x14ac:dyDescent="0.25">
      <c r="A1546" t="s">
        <v>1737</v>
      </c>
      <c r="B1546">
        <v>260</v>
      </c>
      <c r="C1546" t="s">
        <v>1723</v>
      </c>
      <c r="D1546">
        <v>2000</v>
      </c>
      <c r="E1546" t="s">
        <v>1711</v>
      </c>
      <c r="F1546" t="s">
        <v>1705</v>
      </c>
      <c r="G1546" t="s">
        <v>1721</v>
      </c>
      <c r="H1546" t="s">
        <v>1392</v>
      </c>
      <c r="I1546">
        <f t="shared" si="43"/>
        <v>0</v>
      </c>
      <c r="J1546" t="s">
        <v>1740</v>
      </c>
      <c r="K1546">
        <v>1</v>
      </c>
    </row>
    <row r="1547" spans="1:11" x14ac:dyDescent="0.25">
      <c r="A1547" t="s">
        <v>1737</v>
      </c>
      <c r="B1547">
        <v>261</v>
      </c>
      <c r="C1547" t="s">
        <v>1723</v>
      </c>
      <c r="D1547">
        <v>2000</v>
      </c>
      <c r="E1547" t="s">
        <v>1711</v>
      </c>
      <c r="F1547" t="s">
        <v>1705</v>
      </c>
      <c r="G1547" t="s">
        <v>1721</v>
      </c>
      <c r="H1547" t="s">
        <v>1392</v>
      </c>
      <c r="I1547">
        <f t="shared" si="43"/>
        <v>0</v>
      </c>
      <c r="J1547" t="s">
        <v>1736</v>
      </c>
      <c r="K1547">
        <v>2</v>
      </c>
    </row>
    <row r="1548" spans="1:11" x14ac:dyDescent="0.25">
      <c r="A1548" t="s">
        <v>1737</v>
      </c>
      <c r="B1548">
        <v>261</v>
      </c>
      <c r="C1548" t="s">
        <v>1723</v>
      </c>
      <c r="D1548">
        <v>3000</v>
      </c>
      <c r="E1548" t="s">
        <v>1711</v>
      </c>
      <c r="F1548" t="s">
        <v>1705</v>
      </c>
      <c r="G1548" t="s">
        <v>1721</v>
      </c>
      <c r="H1548" t="s">
        <v>1392</v>
      </c>
      <c r="I1548">
        <f t="shared" si="43"/>
        <v>0</v>
      </c>
      <c r="J1548" t="s">
        <v>1736</v>
      </c>
      <c r="K1548">
        <v>1</v>
      </c>
    </row>
    <row r="1549" spans="1:11" x14ac:dyDescent="0.25">
      <c r="A1549" t="s">
        <v>1737</v>
      </c>
      <c r="B1549">
        <v>262</v>
      </c>
      <c r="C1549" t="s">
        <v>1703</v>
      </c>
      <c r="D1549">
        <v>0</v>
      </c>
      <c r="E1549" t="s">
        <v>1704</v>
      </c>
      <c r="F1549" t="s">
        <v>1705</v>
      </c>
      <c r="G1549" t="s">
        <v>1707</v>
      </c>
      <c r="H1549" t="s">
        <v>1392</v>
      </c>
      <c r="I1549">
        <f t="shared" si="43"/>
        <v>0</v>
      </c>
      <c r="J1549" t="s">
        <v>1736</v>
      </c>
      <c r="K1549">
        <v>5</v>
      </c>
    </row>
    <row r="1550" spans="1:11" x14ac:dyDescent="0.25">
      <c r="A1550" t="s">
        <v>1737</v>
      </c>
      <c r="B1550">
        <v>262</v>
      </c>
      <c r="C1550" t="s">
        <v>1703</v>
      </c>
      <c r="D1550">
        <v>25</v>
      </c>
      <c r="E1550" t="s">
        <v>1710</v>
      </c>
      <c r="F1550" t="s">
        <v>1705</v>
      </c>
      <c r="G1550" t="s">
        <v>1707</v>
      </c>
      <c r="H1550" t="s">
        <v>1392</v>
      </c>
      <c r="I1550">
        <f t="shared" si="43"/>
        <v>0</v>
      </c>
      <c r="J1550" t="s">
        <v>1736</v>
      </c>
      <c r="K1550">
        <v>1</v>
      </c>
    </row>
    <row r="1551" spans="1:11" x14ac:dyDescent="0.25">
      <c r="A1551" t="s">
        <v>1737</v>
      </c>
      <c r="B1551">
        <v>262</v>
      </c>
      <c r="C1551" t="s">
        <v>1703</v>
      </c>
      <c r="D1551">
        <v>25</v>
      </c>
      <c r="E1551" t="s">
        <v>1710</v>
      </c>
      <c r="F1551" t="s">
        <v>1705</v>
      </c>
      <c r="G1551" t="s">
        <v>1707</v>
      </c>
      <c r="H1551">
        <v>2001509</v>
      </c>
      <c r="I1551">
        <f t="shared" si="43"/>
        <v>0</v>
      </c>
      <c r="J1551" t="s">
        <v>1736</v>
      </c>
      <c r="K1551">
        <v>207</v>
      </c>
    </row>
    <row r="1552" spans="1:11" x14ac:dyDescent="0.25">
      <c r="A1552" t="s">
        <v>1737</v>
      </c>
      <c r="B1552">
        <v>262</v>
      </c>
      <c r="C1552" t="s">
        <v>1703</v>
      </c>
      <c r="D1552">
        <v>25</v>
      </c>
      <c r="E1552" t="s">
        <v>1710</v>
      </c>
      <c r="F1552" t="s">
        <v>1705</v>
      </c>
      <c r="G1552" t="s">
        <v>1707</v>
      </c>
      <c r="H1552">
        <v>2001518</v>
      </c>
      <c r="I1552">
        <f t="shared" si="43"/>
        <v>9062.41</v>
      </c>
      <c r="J1552" t="s">
        <v>1736</v>
      </c>
      <c r="K1552">
        <v>1</v>
      </c>
    </row>
    <row r="1553" spans="1:11" x14ac:dyDescent="0.25">
      <c r="A1553" t="s">
        <v>1737</v>
      </c>
      <c r="B1553">
        <v>262</v>
      </c>
      <c r="C1553" t="s">
        <v>1703</v>
      </c>
      <c r="D1553">
        <v>25</v>
      </c>
      <c r="E1553" t="s">
        <v>1704</v>
      </c>
      <c r="F1553" t="s">
        <v>1705</v>
      </c>
      <c r="G1553" t="s">
        <v>1707</v>
      </c>
      <c r="H1553" t="s">
        <v>1392</v>
      </c>
      <c r="I1553">
        <f t="shared" si="43"/>
        <v>0</v>
      </c>
      <c r="J1553" t="s">
        <v>1736</v>
      </c>
      <c r="K1553">
        <v>5</v>
      </c>
    </row>
    <row r="1554" spans="1:11" x14ac:dyDescent="0.25">
      <c r="A1554" t="s">
        <v>1737</v>
      </c>
      <c r="B1554">
        <v>262</v>
      </c>
      <c r="C1554" t="s">
        <v>1703</v>
      </c>
      <c r="D1554">
        <v>25</v>
      </c>
      <c r="E1554" t="s">
        <v>1704</v>
      </c>
      <c r="F1554" t="s">
        <v>1705</v>
      </c>
      <c r="G1554" t="s">
        <v>1707</v>
      </c>
      <c r="H1554">
        <v>2001509</v>
      </c>
      <c r="I1554">
        <f t="shared" si="43"/>
        <v>0</v>
      </c>
      <c r="J1554" t="s">
        <v>1736</v>
      </c>
      <c r="K1554">
        <v>4371</v>
      </c>
    </row>
    <row r="1555" spans="1:11" x14ac:dyDescent="0.25">
      <c r="A1555" t="s">
        <v>1737</v>
      </c>
      <c r="B1555">
        <v>262</v>
      </c>
      <c r="C1555" t="s">
        <v>1703</v>
      </c>
      <c r="D1555">
        <v>25</v>
      </c>
      <c r="E1555" t="s">
        <v>1704</v>
      </c>
      <c r="F1555" t="s">
        <v>1705</v>
      </c>
      <c r="G1555" t="s">
        <v>1707</v>
      </c>
      <c r="H1555">
        <v>2001510</v>
      </c>
      <c r="I1555">
        <f t="shared" si="43"/>
        <v>0</v>
      </c>
      <c r="J1555" t="s">
        <v>1736</v>
      </c>
      <c r="K1555">
        <v>1</v>
      </c>
    </row>
    <row r="1556" spans="1:11" x14ac:dyDescent="0.25">
      <c r="A1556" t="s">
        <v>1737</v>
      </c>
      <c r="B1556">
        <v>262</v>
      </c>
      <c r="C1556" t="s">
        <v>1703</v>
      </c>
      <c r="D1556">
        <v>25</v>
      </c>
      <c r="E1556" t="s">
        <v>1704</v>
      </c>
      <c r="F1556" t="s">
        <v>1705</v>
      </c>
      <c r="G1556" t="s">
        <v>1707</v>
      </c>
      <c r="H1556">
        <v>2001518</v>
      </c>
      <c r="I1556">
        <f t="shared" si="43"/>
        <v>9062.41</v>
      </c>
      <c r="J1556" t="s">
        <v>1736</v>
      </c>
      <c r="K1556">
        <v>4</v>
      </c>
    </row>
    <row r="1557" spans="1:11" x14ac:dyDescent="0.25">
      <c r="A1557" t="s">
        <v>1737</v>
      </c>
      <c r="B1557">
        <v>262</v>
      </c>
      <c r="C1557" t="s">
        <v>1703</v>
      </c>
      <c r="D1557">
        <v>25</v>
      </c>
      <c r="E1557" t="s">
        <v>1704</v>
      </c>
      <c r="F1557" t="s">
        <v>1705</v>
      </c>
      <c r="G1557" t="s">
        <v>1707</v>
      </c>
      <c r="I1557">
        <f t="shared" si="43"/>
        <v>0</v>
      </c>
      <c r="J1557" t="s">
        <v>1736</v>
      </c>
      <c r="K1557">
        <v>3</v>
      </c>
    </row>
    <row r="1558" spans="1:11" x14ac:dyDescent="0.25">
      <c r="A1558" t="s">
        <v>1737</v>
      </c>
      <c r="B1558">
        <v>262</v>
      </c>
      <c r="C1558" t="s">
        <v>1703</v>
      </c>
      <c r="D1558">
        <v>25</v>
      </c>
      <c r="E1558" t="s">
        <v>1704</v>
      </c>
      <c r="F1558" t="s">
        <v>1705</v>
      </c>
      <c r="G1558" t="s">
        <v>1721</v>
      </c>
      <c r="H1558">
        <v>2001509</v>
      </c>
      <c r="I1558">
        <f t="shared" si="43"/>
        <v>0</v>
      </c>
      <c r="J1558" t="s">
        <v>1736</v>
      </c>
      <c r="K1558">
        <v>1</v>
      </c>
    </row>
    <row r="1559" spans="1:11" x14ac:dyDescent="0.25">
      <c r="A1559" t="s">
        <v>1737</v>
      </c>
      <c r="B1559">
        <v>262</v>
      </c>
      <c r="C1559" t="s">
        <v>1703</v>
      </c>
      <c r="D1559">
        <v>25</v>
      </c>
      <c r="E1559" t="s">
        <v>1708</v>
      </c>
      <c r="F1559" t="s">
        <v>1705</v>
      </c>
      <c r="G1559" t="s">
        <v>1707</v>
      </c>
      <c r="H1559">
        <v>2001509</v>
      </c>
      <c r="I1559">
        <f t="shared" si="43"/>
        <v>0</v>
      </c>
      <c r="J1559" t="s">
        <v>1736</v>
      </c>
      <c r="K1559">
        <v>21</v>
      </c>
    </row>
    <row r="1560" spans="1:11" x14ac:dyDescent="0.25">
      <c r="A1560" t="s">
        <v>1737</v>
      </c>
      <c r="B1560">
        <v>262</v>
      </c>
      <c r="C1560" t="s">
        <v>1703</v>
      </c>
      <c r="D1560">
        <v>25</v>
      </c>
      <c r="E1560" t="s">
        <v>1711</v>
      </c>
      <c r="F1560" t="s">
        <v>1705</v>
      </c>
      <c r="G1560" t="s">
        <v>1707</v>
      </c>
      <c r="H1560">
        <v>2001509</v>
      </c>
      <c r="I1560">
        <f t="shared" si="43"/>
        <v>0</v>
      </c>
      <c r="J1560" t="s">
        <v>1736</v>
      </c>
      <c r="K1560">
        <v>129</v>
      </c>
    </row>
    <row r="1561" spans="1:11" x14ac:dyDescent="0.25">
      <c r="A1561" t="s">
        <v>1737</v>
      </c>
      <c r="B1561">
        <v>262</v>
      </c>
      <c r="C1561" t="s">
        <v>1703</v>
      </c>
      <c r="D1561">
        <v>37</v>
      </c>
      <c r="E1561" t="s">
        <v>1710</v>
      </c>
      <c r="F1561" t="s">
        <v>1705</v>
      </c>
      <c r="G1561" t="s">
        <v>1707</v>
      </c>
      <c r="H1561" t="s">
        <v>1392</v>
      </c>
      <c r="I1561">
        <f t="shared" si="43"/>
        <v>0</v>
      </c>
      <c r="J1561" t="s">
        <v>1736</v>
      </c>
      <c r="K1561">
        <v>3</v>
      </c>
    </row>
    <row r="1562" spans="1:11" x14ac:dyDescent="0.25">
      <c r="A1562" t="s">
        <v>1737</v>
      </c>
      <c r="B1562">
        <v>262</v>
      </c>
      <c r="C1562" t="s">
        <v>1703</v>
      </c>
      <c r="D1562">
        <v>37</v>
      </c>
      <c r="E1562" t="s">
        <v>1710</v>
      </c>
      <c r="F1562" t="s">
        <v>1705</v>
      </c>
      <c r="G1562" t="s">
        <v>1707</v>
      </c>
      <c r="H1562">
        <v>2001510</v>
      </c>
      <c r="I1562">
        <f t="shared" si="43"/>
        <v>0</v>
      </c>
      <c r="J1562" t="s">
        <v>1736</v>
      </c>
      <c r="K1562">
        <v>12</v>
      </c>
    </row>
    <row r="1563" spans="1:11" x14ac:dyDescent="0.25">
      <c r="A1563" t="s">
        <v>1737</v>
      </c>
      <c r="B1563">
        <v>262</v>
      </c>
      <c r="C1563" t="s">
        <v>1703</v>
      </c>
      <c r="D1563">
        <v>37</v>
      </c>
      <c r="E1563" t="s">
        <v>1704</v>
      </c>
      <c r="F1563" t="s">
        <v>1705</v>
      </c>
      <c r="G1563" t="s">
        <v>1715</v>
      </c>
      <c r="H1563">
        <v>2001510</v>
      </c>
      <c r="I1563">
        <f t="shared" si="43"/>
        <v>0</v>
      </c>
      <c r="J1563" t="s">
        <v>1736</v>
      </c>
      <c r="K1563">
        <v>3</v>
      </c>
    </row>
    <row r="1564" spans="1:11" x14ac:dyDescent="0.25">
      <c r="A1564" t="s">
        <v>1737</v>
      </c>
      <c r="B1564">
        <v>262</v>
      </c>
      <c r="C1564" t="s">
        <v>1703</v>
      </c>
      <c r="D1564">
        <v>37</v>
      </c>
      <c r="E1564" t="s">
        <v>1704</v>
      </c>
      <c r="F1564" t="s">
        <v>1705</v>
      </c>
      <c r="G1564" t="s">
        <v>1707</v>
      </c>
      <c r="H1564" t="s">
        <v>1392</v>
      </c>
      <c r="I1564">
        <f t="shared" si="43"/>
        <v>0</v>
      </c>
      <c r="J1564" t="s">
        <v>1736</v>
      </c>
      <c r="K1564">
        <v>15</v>
      </c>
    </row>
    <row r="1565" spans="1:11" x14ac:dyDescent="0.25">
      <c r="A1565" t="s">
        <v>1737</v>
      </c>
      <c r="B1565">
        <v>262</v>
      </c>
      <c r="C1565" t="s">
        <v>1703</v>
      </c>
      <c r="D1565">
        <v>37</v>
      </c>
      <c r="E1565" t="s">
        <v>1704</v>
      </c>
      <c r="F1565" t="s">
        <v>1705</v>
      </c>
      <c r="G1565" t="s">
        <v>1707</v>
      </c>
      <c r="H1565">
        <v>2001510</v>
      </c>
      <c r="I1565">
        <f t="shared" si="43"/>
        <v>0</v>
      </c>
      <c r="J1565" t="s">
        <v>1736</v>
      </c>
      <c r="K1565">
        <v>9664</v>
      </c>
    </row>
    <row r="1566" spans="1:11" x14ac:dyDescent="0.25">
      <c r="A1566" t="s">
        <v>1737</v>
      </c>
      <c r="B1566">
        <v>262</v>
      </c>
      <c r="C1566" t="s">
        <v>1703</v>
      </c>
      <c r="D1566">
        <v>37</v>
      </c>
      <c r="E1566" t="s">
        <v>1704</v>
      </c>
      <c r="F1566" t="s">
        <v>1705</v>
      </c>
      <c r="G1566" t="s">
        <v>1721</v>
      </c>
      <c r="H1566">
        <v>2001510</v>
      </c>
      <c r="I1566">
        <f t="shared" si="43"/>
        <v>0</v>
      </c>
      <c r="J1566" t="s">
        <v>1736</v>
      </c>
      <c r="K1566">
        <v>1</v>
      </c>
    </row>
    <row r="1567" spans="1:11" x14ac:dyDescent="0.25">
      <c r="A1567" t="s">
        <v>1737</v>
      </c>
      <c r="B1567">
        <v>262</v>
      </c>
      <c r="C1567" t="s">
        <v>1703</v>
      </c>
      <c r="D1567">
        <v>37</v>
      </c>
      <c r="E1567" t="s">
        <v>1708</v>
      </c>
      <c r="F1567" t="s">
        <v>1705</v>
      </c>
      <c r="G1567" t="s">
        <v>1707</v>
      </c>
      <c r="H1567">
        <v>2001510</v>
      </c>
      <c r="I1567">
        <f t="shared" si="43"/>
        <v>0</v>
      </c>
      <c r="J1567" t="s">
        <v>1736</v>
      </c>
      <c r="K1567">
        <v>7</v>
      </c>
    </row>
    <row r="1568" spans="1:11" x14ac:dyDescent="0.25">
      <c r="A1568" t="s">
        <v>1737</v>
      </c>
      <c r="B1568">
        <v>262</v>
      </c>
      <c r="C1568" t="s">
        <v>1703</v>
      </c>
      <c r="D1568">
        <v>37</v>
      </c>
      <c r="E1568" t="s">
        <v>1711</v>
      </c>
      <c r="F1568" t="s">
        <v>1705</v>
      </c>
      <c r="G1568" t="s">
        <v>1707</v>
      </c>
      <c r="H1568">
        <v>2001510</v>
      </c>
      <c r="I1568">
        <f t="shared" si="43"/>
        <v>0</v>
      </c>
      <c r="J1568" t="s">
        <v>1736</v>
      </c>
      <c r="K1568">
        <v>227</v>
      </c>
    </row>
    <row r="1569" spans="1:11" x14ac:dyDescent="0.25">
      <c r="A1569" t="s">
        <v>1737</v>
      </c>
      <c r="B1569">
        <v>262</v>
      </c>
      <c r="C1569" t="s">
        <v>1703</v>
      </c>
      <c r="D1569">
        <v>37.5</v>
      </c>
      <c r="E1569" t="s">
        <v>1704</v>
      </c>
      <c r="F1569" t="s">
        <v>1705</v>
      </c>
      <c r="G1569" t="s">
        <v>1707</v>
      </c>
      <c r="H1569" t="s">
        <v>1392</v>
      </c>
      <c r="I1569">
        <f t="shared" si="43"/>
        <v>0</v>
      </c>
      <c r="J1569" t="s">
        <v>1736</v>
      </c>
      <c r="K1569">
        <v>1</v>
      </c>
    </row>
    <row r="1570" spans="1:11" x14ac:dyDescent="0.25">
      <c r="A1570" t="s">
        <v>1737</v>
      </c>
      <c r="B1570">
        <v>262</v>
      </c>
      <c r="C1570" t="s">
        <v>1703</v>
      </c>
      <c r="D1570">
        <v>37.5</v>
      </c>
      <c r="E1570" t="s">
        <v>1704</v>
      </c>
      <c r="F1570" t="s">
        <v>1705</v>
      </c>
      <c r="G1570" t="s">
        <v>1707</v>
      </c>
      <c r="H1570">
        <v>2001510</v>
      </c>
      <c r="I1570">
        <f t="shared" si="43"/>
        <v>0</v>
      </c>
      <c r="J1570" t="s">
        <v>1736</v>
      </c>
      <c r="K1570">
        <v>244</v>
      </c>
    </row>
    <row r="1571" spans="1:11" x14ac:dyDescent="0.25">
      <c r="A1571" t="s">
        <v>1737</v>
      </c>
      <c r="B1571">
        <v>262</v>
      </c>
      <c r="C1571" t="s">
        <v>1703</v>
      </c>
      <c r="D1571">
        <v>37.5</v>
      </c>
      <c r="E1571" t="s">
        <v>1704</v>
      </c>
      <c r="F1571" t="s">
        <v>1705</v>
      </c>
      <c r="G1571" t="s">
        <v>1707</v>
      </c>
      <c r="H1571">
        <v>2001519</v>
      </c>
      <c r="I1571">
        <f t="shared" si="43"/>
        <v>9763.49</v>
      </c>
      <c r="J1571" t="s">
        <v>1736</v>
      </c>
      <c r="K1571">
        <v>2</v>
      </c>
    </row>
    <row r="1572" spans="1:11" x14ac:dyDescent="0.25">
      <c r="A1572" t="s">
        <v>1737</v>
      </c>
      <c r="B1572">
        <v>262</v>
      </c>
      <c r="C1572" t="s">
        <v>1703</v>
      </c>
      <c r="D1572">
        <v>37.5</v>
      </c>
      <c r="E1572" t="s">
        <v>1711</v>
      </c>
      <c r="F1572" t="s">
        <v>1705</v>
      </c>
      <c r="G1572" t="s">
        <v>1707</v>
      </c>
      <c r="H1572">
        <v>2001510</v>
      </c>
      <c r="I1572">
        <f t="shared" si="43"/>
        <v>0</v>
      </c>
      <c r="J1572" t="s">
        <v>1736</v>
      </c>
      <c r="K1572">
        <v>4</v>
      </c>
    </row>
    <row r="1573" spans="1:11" x14ac:dyDescent="0.25">
      <c r="A1573" t="s">
        <v>1737</v>
      </c>
      <c r="B1573">
        <v>262</v>
      </c>
      <c r="C1573" t="s">
        <v>1703</v>
      </c>
      <c r="D1573">
        <v>50</v>
      </c>
      <c r="E1573" t="s">
        <v>1710</v>
      </c>
      <c r="F1573" t="s">
        <v>1705</v>
      </c>
      <c r="G1573" t="s">
        <v>1707</v>
      </c>
      <c r="H1573">
        <v>2001511</v>
      </c>
      <c r="I1573">
        <f t="shared" si="43"/>
        <v>0</v>
      </c>
      <c r="J1573" t="s">
        <v>1736</v>
      </c>
      <c r="K1573">
        <v>6</v>
      </c>
    </row>
    <row r="1574" spans="1:11" x14ac:dyDescent="0.25">
      <c r="A1574" t="s">
        <v>1737</v>
      </c>
      <c r="B1574">
        <v>262</v>
      </c>
      <c r="C1574" t="s">
        <v>1703</v>
      </c>
      <c r="D1574">
        <v>50</v>
      </c>
      <c r="E1574" t="s">
        <v>1704</v>
      </c>
      <c r="F1574" t="s">
        <v>1705</v>
      </c>
      <c r="G1574" t="s">
        <v>1715</v>
      </c>
      <c r="H1574">
        <v>2001511</v>
      </c>
      <c r="I1574">
        <f t="shared" si="43"/>
        <v>0</v>
      </c>
      <c r="J1574" t="s">
        <v>1736</v>
      </c>
      <c r="K1574">
        <v>7</v>
      </c>
    </row>
    <row r="1575" spans="1:11" x14ac:dyDescent="0.25">
      <c r="A1575" t="s">
        <v>1737</v>
      </c>
      <c r="B1575">
        <v>262</v>
      </c>
      <c r="C1575" t="s">
        <v>1703</v>
      </c>
      <c r="D1575">
        <v>50</v>
      </c>
      <c r="E1575" t="s">
        <v>1704</v>
      </c>
      <c r="F1575" t="s">
        <v>1705</v>
      </c>
      <c r="G1575" t="s">
        <v>1707</v>
      </c>
      <c r="H1575" t="s">
        <v>1392</v>
      </c>
      <c r="I1575">
        <f t="shared" si="43"/>
        <v>0</v>
      </c>
      <c r="J1575" t="s">
        <v>1736</v>
      </c>
      <c r="K1575">
        <v>2</v>
      </c>
    </row>
    <row r="1576" spans="1:11" x14ac:dyDescent="0.25">
      <c r="A1576" t="s">
        <v>1737</v>
      </c>
      <c r="B1576">
        <v>262</v>
      </c>
      <c r="C1576" t="s">
        <v>1703</v>
      </c>
      <c r="D1576">
        <v>50</v>
      </c>
      <c r="E1576" t="s">
        <v>1704</v>
      </c>
      <c r="F1576" t="s">
        <v>1705</v>
      </c>
      <c r="G1576" t="s">
        <v>1707</v>
      </c>
      <c r="H1576">
        <v>2001511</v>
      </c>
      <c r="I1576">
        <f t="shared" si="43"/>
        <v>0</v>
      </c>
      <c r="J1576" t="s">
        <v>1736</v>
      </c>
      <c r="K1576">
        <v>11339</v>
      </c>
    </row>
    <row r="1577" spans="1:11" x14ac:dyDescent="0.25">
      <c r="A1577" t="s">
        <v>1737</v>
      </c>
      <c r="B1577">
        <v>262</v>
      </c>
      <c r="C1577" t="s">
        <v>1703</v>
      </c>
      <c r="D1577">
        <v>50</v>
      </c>
      <c r="E1577" t="s">
        <v>1704</v>
      </c>
      <c r="F1577" t="s">
        <v>1705</v>
      </c>
      <c r="G1577" t="s">
        <v>1707</v>
      </c>
      <c r="H1577">
        <v>2001520</v>
      </c>
      <c r="I1577">
        <f t="shared" si="43"/>
        <v>7524.04</v>
      </c>
      <c r="J1577" t="s">
        <v>1736</v>
      </c>
      <c r="K1577">
        <v>1</v>
      </c>
    </row>
    <row r="1578" spans="1:11" x14ac:dyDescent="0.25">
      <c r="A1578" t="s">
        <v>1737</v>
      </c>
      <c r="B1578">
        <v>262</v>
      </c>
      <c r="C1578" t="s">
        <v>1703</v>
      </c>
      <c r="D1578">
        <v>50</v>
      </c>
      <c r="E1578" t="s">
        <v>1704</v>
      </c>
      <c r="F1578" t="s">
        <v>1705</v>
      </c>
      <c r="G1578" t="s">
        <v>1707</v>
      </c>
      <c r="H1578">
        <v>2001522</v>
      </c>
      <c r="I1578">
        <f t="shared" si="43"/>
        <v>9410.5300000000007</v>
      </c>
      <c r="J1578" t="s">
        <v>1736</v>
      </c>
      <c r="K1578">
        <v>1</v>
      </c>
    </row>
    <row r="1579" spans="1:11" x14ac:dyDescent="0.25">
      <c r="A1579" t="s">
        <v>1737</v>
      </c>
      <c r="B1579">
        <v>262</v>
      </c>
      <c r="C1579" t="s">
        <v>1703</v>
      </c>
      <c r="D1579">
        <v>50</v>
      </c>
      <c r="E1579" t="s">
        <v>1704</v>
      </c>
      <c r="F1579" t="s">
        <v>1705</v>
      </c>
      <c r="G1579" t="s">
        <v>1722</v>
      </c>
      <c r="H1579">
        <v>2001511</v>
      </c>
      <c r="I1579">
        <f t="shared" si="43"/>
        <v>0</v>
      </c>
      <c r="J1579" t="s">
        <v>1736</v>
      </c>
      <c r="K1579">
        <v>1</v>
      </c>
    </row>
    <row r="1580" spans="1:11" x14ac:dyDescent="0.25">
      <c r="A1580" t="s">
        <v>1737</v>
      </c>
      <c r="B1580">
        <v>262</v>
      </c>
      <c r="C1580" t="s">
        <v>1703</v>
      </c>
      <c r="D1580">
        <v>50</v>
      </c>
      <c r="E1580" t="s">
        <v>1704</v>
      </c>
      <c r="F1580" t="s">
        <v>1705</v>
      </c>
      <c r="G1580" t="s">
        <v>1721</v>
      </c>
      <c r="H1580">
        <v>2001511</v>
      </c>
      <c r="I1580">
        <f t="shared" si="43"/>
        <v>0</v>
      </c>
      <c r="J1580" t="s">
        <v>1736</v>
      </c>
      <c r="K1580">
        <v>3</v>
      </c>
    </row>
    <row r="1581" spans="1:11" x14ac:dyDescent="0.25">
      <c r="A1581" t="s">
        <v>1737</v>
      </c>
      <c r="B1581">
        <v>262</v>
      </c>
      <c r="C1581" t="s">
        <v>1703</v>
      </c>
      <c r="D1581">
        <v>50</v>
      </c>
      <c r="E1581" t="s">
        <v>1708</v>
      </c>
      <c r="F1581" t="s">
        <v>1705</v>
      </c>
      <c r="G1581" t="s">
        <v>1707</v>
      </c>
      <c r="H1581">
        <v>2001511</v>
      </c>
      <c r="I1581">
        <f t="shared" si="43"/>
        <v>0</v>
      </c>
      <c r="J1581" t="s">
        <v>1736</v>
      </c>
      <c r="K1581">
        <v>4</v>
      </c>
    </row>
    <row r="1582" spans="1:11" x14ac:dyDescent="0.25">
      <c r="A1582" t="s">
        <v>1737</v>
      </c>
      <c r="B1582">
        <v>262</v>
      </c>
      <c r="C1582" t="s">
        <v>1703</v>
      </c>
      <c r="D1582">
        <v>50</v>
      </c>
      <c r="E1582" t="s">
        <v>1711</v>
      </c>
      <c r="F1582" t="s">
        <v>1705</v>
      </c>
      <c r="G1582" t="s">
        <v>1707</v>
      </c>
      <c r="H1582" t="s">
        <v>1392</v>
      </c>
      <c r="I1582">
        <f t="shared" si="43"/>
        <v>0</v>
      </c>
      <c r="J1582" t="s">
        <v>1736</v>
      </c>
      <c r="K1582">
        <v>1</v>
      </c>
    </row>
    <row r="1583" spans="1:11" x14ac:dyDescent="0.25">
      <c r="A1583" t="s">
        <v>1737</v>
      </c>
      <c r="B1583">
        <v>262</v>
      </c>
      <c r="C1583" t="s">
        <v>1703</v>
      </c>
      <c r="D1583">
        <v>50</v>
      </c>
      <c r="E1583" t="s">
        <v>1711</v>
      </c>
      <c r="F1583" t="s">
        <v>1705</v>
      </c>
      <c r="G1583" t="s">
        <v>1707</v>
      </c>
      <c r="H1583">
        <v>2001511</v>
      </c>
      <c r="I1583">
        <f t="shared" si="43"/>
        <v>0</v>
      </c>
      <c r="J1583" t="s">
        <v>1736</v>
      </c>
      <c r="K1583">
        <v>305</v>
      </c>
    </row>
    <row r="1584" spans="1:11" x14ac:dyDescent="0.25">
      <c r="A1584" t="s">
        <v>1737</v>
      </c>
      <c r="B1584">
        <v>262</v>
      </c>
      <c r="C1584" t="s">
        <v>1703</v>
      </c>
      <c r="D1584">
        <v>75</v>
      </c>
      <c r="E1584" t="s">
        <v>1710</v>
      </c>
      <c r="F1584" t="s">
        <v>1705</v>
      </c>
      <c r="G1584" t="s">
        <v>1707</v>
      </c>
      <c r="H1584">
        <v>2001513</v>
      </c>
      <c r="I1584">
        <f t="shared" si="43"/>
        <v>0</v>
      </c>
      <c r="J1584" t="s">
        <v>1736</v>
      </c>
      <c r="K1584">
        <v>6</v>
      </c>
    </row>
    <row r="1585" spans="1:11" x14ac:dyDescent="0.25">
      <c r="A1585" t="s">
        <v>1737</v>
      </c>
      <c r="B1585">
        <v>262</v>
      </c>
      <c r="C1585" t="s">
        <v>1703</v>
      </c>
      <c r="D1585">
        <v>75</v>
      </c>
      <c r="E1585" t="s">
        <v>1704</v>
      </c>
      <c r="F1585" t="s">
        <v>1705</v>
      </c>
      <c r="G1585" t="s">
        <v>1715</v>
      </c>
      <c r="H1585" t="s">
        <v>1392</v>
      </c>
      <c r="I1585">
        <f t="shared" si="43"/>
        <v>0</v>
      </c>
      <c r="J1585" t="s">
        <v>1736</v>
      </c>
      <c r="K1585">
        <v>1</v>
      </c>
    </row>
    <row r="1586" spans="1:11" x14ac:dyDescent="0.25">
      <c r="A1586" t="s">
        <v>1737</v>
      </c>
      <c r="B1586">
        <v>262</v>
      </c>
      <c r="C1586" t="s">
        <v>1703</v>
      </c>
      <c r="D1586">
        <v>75</v>
      </c>
      <c r="E1586" t="s">
        <v>1704</v>
      </c>
      <c r="F1586" t="s">
        <v>1705</v>
      </c>
      <c r="G1586" t="s">
        <v>1715</v>
      </c>
      <c r="H1586">
        <v>2001513</v>
      </c>
      <c r="I1586">
        <f t="shared" si="43"/>
        <v>0</v>
      </c>
      <c r="J1586" t="s">
        <v>1736</v>
      </c>
      <c r="K1586">
        <v>3</v>
      </c>
    </row>
    <row r="1587" spans="1:11" x14ac:dyDescent="0.25">
      <c r="A1587" t="s">
        <v>1737</v>
      </c>
      <c r="B1587">
        <v>262</v>
      </c>
      <c r="C1587" t="s">
        <v>1703</v>
      </c>
      <c r="D1587">
        <v>75</v>
      </c>
      <c r="E1587" t="s">
        <v>1704</v>
      </c>
      <c r="F1587" t="s">
        <v>1705</v>
      </c>
      <c r="G1587" t="s">
        <v>1707</v>
      </c>
      <c r="H1587" t="s">
        <v>1392</v>
      </c>
      <c r="I1587">
        <f t="shared" si="43"/>
        <v>0</v>
      </c>
      <c r="J1587" t="s">
        <v>1736</v>
      </c>
      <c r="K1587">
        <v>11</v>
      </c>
    </row>
    <row r="1588" spans="1:11" x14ac:dyDescent="0.25">
      <c r="A1588" t="s">
        <v>1737</v>
      </c>
      <c r="B1588">
        <v>262</v>
      </c>
      <c r="C1588" t="s">
        <v>1703</v>
      </c>
      <c r="D1588">
        <v>75</v>
      </c>
      <c r="E1588" t="s">
        <v>1704</v>
      </c>
      <c r="F1588" t="s">
        <v>1705</v>
      </c>
      <c r="G1588" t="s">
        <v>1707</v>
      </c>
      <c r="H1588">
        <v>2001513</v>
      </c>
      <c r="I1588">
        <f t="shared" si="43"/>
        <v>0</v>
      </c>
      <c r="J1588" t="s">
        <v>1736</v>
      </c>
      <c r="K1588">
        <v>6933</v>
      </c>
    </row>
    <row r="1589" spans="1:11" x14ac:dyDescent="0.25">
      <c r="A1589" t="s">
        <v>1737</v>
      </c>
      <c r="B1589">
        <v>262</v>
      </c>
      <c r="C1589" t="s">
        <v>1703</v>
      </c>
      <c r="D1589">
        <v>75</v>
      </c>
      <c r="E1589" t="s">
        <v>1704</v>
      </c>
      <c r="F1589" t="s">
        <v>1705</v>
      </c>
      <c r="G1589" t="s">
        <v>1707</v>
      </c>
      <c r="H1589">
        <v>2001521</v>
      </c>
      <c r="I1589">
        <f t="shared" si="43"/>
        <v>8497.82</v>
      </c>
      <c r="J1589" t="s">
        <v>1736</v>
      </c>
      <c r="K1589">
        <v>1</v>
      </c>
    </row>
    <row r="1590" spans="1:11" x14ac:dyDescent="0.25">
      <c r="A1590" t="s">
        <v>1737</v>
      </c>
      <c r="B1590">
        <v>262</v>
      </c>
      <c r="C1590" t="s">
        <v>1703</v>
      </c>
      <c r="D1590">
        <v>75</v>
      </c>
      <c r="E1590" t="s">
        <v>1704</v>
      </c>
      <c r="F1590" t="s">
        <v>1705</v>
      </c>
      <c r="G1590" t="s">
        <v>1721</v>
      </c>
      <c r="H1590">
        <v>2001513</v>
      </c>
      <c r="I1590">
        <f t="shared" si="43"/>
        <v>0</v>
      </c>
      <c r="J1590" t="s">
        <v>1736</v>
      </c>
      <c r="K1590">
        <v>1</v>
      </c>
    </row>
    <row r="1591" spans="1:11" x14ac:dyDescent="0.25">
      <c r="A1591" t="s">
        <v>1737</v>
      </c>
      <c r="B1591">
        <v>262</v>
      </c>
      <c r="C1591" t="s">
        <v>1703</v>
      </c>
      <c r="D1591">
        <v>75</v>
      </c>
      <c r="E1591" t="s">
        <v>1711</v>
      </c>
      <c r="F1591" t="s">
        <v>1705</v>
      </c>
      <c r="G1591" t="s">
        <v>1707</v>
      </c>
      <c r="H1591" t="s">
        <v>1392</v>
      </c>
      <c r="I1591">
        <f t="shared" si="43"/>
        <v>0</v>
      </c>
      <c r="J1591" t="s">
        <v>1736</v>
      </c>
      <c r="K1591">
        <v>1</v>
      </c>
    </row>
    <row r="1592" spans="1:11" x14ac:dyDescent="0.25">
      <c r="A1592" t="s">
        <v>1737</v>
      </c>
      <c r="B1592">
        <v>262</v>
      </c>
      <c r="C1592" t="s">
        <v>1703</v>
      </c>
      <c r="D1592">
        <v>75</v>
      </c>
      <c r="E1592" t="s">
        <v>1711</v>
      </c>
      <c r="F1592" t="s">
        <v>1705</v>
      </c>
      <c r="G1592" t="s">
        <v>1707</v>
      </c>
      <c r="H1592">
        <v>2001513</v>
      </c>
      <c r="I1592">
        <f t="shared" si="43"/>
        <v>0</v>
      </c>
      <c r="J1592" t="s">
        <v>1736</v>
      </c>
      <c r="K1592">
        <v>187</v>
      </c>
    </row>
    <row r="1593" spans="1:11" x14ac:dyDescent="0.25">
      <c r="A1593" t="s">
        <v>1737</v>
      </c>
      <c r="B1593">
        <v>262</v>
      </c>
      <c r="C1593" t="s">
        <v>1703</v>
      </c>
      <c r="D1593">
        <v>100</v>
      </c>
      <c r="E1593" t="s">
        <v>1710</v>
      </c>
      <c r="F1593" t="s">
        <v>1705</v>
      </c>
      <c r="G1593" t="s">
        <v>1707</v>
      </c>
      <c r="H1593" t="s">
        <v>1392</v>
      </c>
      <c r="I1593">
        <f t="shared" si="43"/>
        <v>0</v>
      </c>
      <c r="J1593" t="s">
        <v>1736</v>
      </c>
      <c r="K1593">
        <v>1</v>
      </c>
    </row>
    <row r="1594" spans="1:11" x14ac:dyDescent="0.25">
      <c r="A1594" t="s">
        <v>1737</v>
      </c>
      <c r="B1594">
        <v>262</v>
      </c>
      <c r="C1594" t="s">
        <v>1703</v>
      </c>
      <c r="D1594">
        <v>100</v>
      </c>
      <c r="E1594" t="s">
        <v>1710</v>
      </c>
      <c r="F1594" t="s">
        <v>1705</v>
      </c>
      <c r="G1594" t="s">
        <v>1707</v>
      </c>
      <c r="H1594">
        <v>2001514</v>
      </c>
      <c r="I1594">
        <f t="shared" si="43"/>
        <v>0</v>
      </c>
      <c r="J1594" t="s">
        <v>1736</v>
      </c>
      <c r="K1594">
        <v>4</v>
      </c>
    </row>
    <row r="1595" spans="1:11" x14ac:dyDescent="0.25">
      <c r="A1595" t="s">
        <v>1737</v>
      </c>
      <c r="B1595">
        <v>262</v>
      </c>
      <c r="C1595" t="s">
        <v>1703</v>
      </c>
      <c r="D1595">
        <v>100</v>
      </c>
      <c r="E1595" t="s">
        <v>1704</v>
      </c>
      <c r="F1595" t="s">
        <v>1705</v>
      </c>
      <c r="G1595" t="s">
        <v>1715</v>
      </c>
      <c r="H1595">
        <v>2001514</v>
      </c>
      <c r="I1595">
        <f t="shared" si="43"/>
        <v>0</v>
      </c>
      <c r="J1595" t="s">
        <v>1736</v>
      </c>
      <c r="K1595">
        <v>5</v>
      </c>
    </row>
    <row r="1596" spans="1:11" x14ac:dyDescent="0.25">
      <c r="A1596" t="s">
        <v>1737</v>
      </c>
      <c r="B1596">
        <v>262</v>
      </c>
      <c r="C1596" t="s">
        <v>1703</v>
      </c>
      <c r="D1596">
        <v>100</v>
      </c>
      <c r="E1596" t="s">
        <v>1704</v>
      </c>
      <c r="F1596" t="s">
        <v>1705</v>
      </c>
      <c r="G1596" t="s">
        <v>1707</v>
      </c>
      <c r="H1596" t="s">
        <v>1392</v>
      </c>
      <c r="I1596">
        <f t="shared" si="43"/>
        <v>0</v>
      </c>
      <c r="J1596" t="s">
        <v>1736</v>
      </c>
      <c r="K1596">
        <v>3</v>
      </c>
    </row>
    <row r="1597" spans="1:11" x14ac:dyDescent="0.25">
      <c r="A1597" t="s">
        <v>1737</v>
      </c>
      <c r="B1597">
        <v>262</v>
      </c>
      <c r="C1597" t="s">
        <v>1703</v>
      </c>
      <c r="D1597">
        <v>100</v>
      </c>
      <c r="E1597" t="s">
        <v>1704</v>
      </c>
      <c r="F1597" t="s">
        <v>1705</v>
      </c>
      <c r="G1597" t="s">
        <v>1707</v>
      </c>
      <c r="H1597">
        <v>2001514</v>
      </c>
      <c r="I1597">
        <f t="shared" si="43"/>
        <v>0</v>
      </c>
      <c r="J1597" t="s">
        <v>1736</v>
      </c>
      <c r="K1597">
        <v>1500</v>
      </c>
    </row>
    <row r="1598" spans="1:11" x14ac:dyDescent="0.25">
      <c r="A1598" t="s">
        <v>1737</v>
      </c>
      <c r="B1598">
        <v>262</v>
      </c>
      <c r="C1598" t="s">
        <v>1703</v>
      </c>
      <c r="D1598">
        <v>100</v>
      </c>
      <c r="E1598" t="s">
        <v>1711</v>
      </c>
      <c r="F1598" t="s">
        <v>1705</v>
      </c>
      <c r="G1598" t="s">
        <v>1707</v>
      </c>
      <c r="H1598">
        <v>2001514</v>
      </c>
      <c r="I1598">
        <f t="shared" si="43"/>
        <v>0</v>
      </c>
      <c r="J1598" t="s">
        <v>1736</v>
      </c>
      <c r="K1598">
        <v>30</v>
      </c>
    </row>
    <row r="1599" spans="1:11" x14ac:dyDescent="0.25">
      <c r="A1599" t="s">
        <v>1737</v>
      </c>
      <c r="B1599">
        <v>262</v>
      </c>
      <c r="C1599" t="s">
        <v>1703</v>
      </c>
      <c r="D1599">
        <v>167</v>
      </c>
      <c r="E1599" t="s">
        <v>1710</v>
      </c>
      <c r="F1599" t="s">
        <v>1705</v>
      </c>
      <c r="G1599" t="s">
        <v>1707</v>
      </c>
      <c r="H1599">
        <v>2001516</v>
      </c>
      <c r="I1599">
        <f t="shared" si="43"/>
        <v>0</v>
      </c>
      <c r="J1599" t="s">
        <v>1736</v>
      </c>
      <c r="K1599">
        <v>1</v>
      </c>
    </row>
    <row r="1600" spans="1:11" x14ac:dyDescent="0.25">
      <c r="A1600" t="s">
        <v>1737</v>
      </c>
      <c r="B1600">
        <v>262</v>
      </c>
      <c r="C1600" t="s">
        <v>1703</v>
      </c>
      <c r="D1600">
        <v>167</v>
      </c>
      <c r="E1600" t="s">
        <v>1704</v>
      </c>
      <c r="F1600" t="s">
        <v>1705</v>
      </c>
      <c r="G1600" t="s">
        <v>1707</v>
      </c>
      <c r="H1600" t="s">
        <v>1392</v>
      </c>
      <c r="I1600">
        <f t="shared" si="43"/>
        <v>0</v>
      </c>
      <c r="J1600" t="s">
        <v>1736</v>
      </c>
      <c r="K1600">
        <v>4</v>
      </c>
    </row>
    <row r="1601" spans="1:11" x14ac:dyDescent="0.25">
      <c r="A1601" t="s">
        <v>1737</v>
      </c>
      <c r="B1601">
        <v>262</v>
      </c>
      <c r="C1601" t="s">
        <v>1703</v>
      </c>
      <c r="D1601">
        <v>167</v>
      </c>
      <c r="E1601" t="s">
        <v>1704</v>
      </c>
      <c r="F1601" t="s">
        <v>1705</v>
      </c>
      <c r="G1601" t="s">
        <v>1707</v>
      </c>
      <c r="H1601">
        <v>2001516</v>
      </c>
      <c r="I1601">
        <f t="shared" si="43"/>
        <v>0</v>
      </c>
      <c r="J1601" t="s">
        <v>1736</v>
      </c>
      <c r="K1601">
        <v>493</v>
      </c>
    </row>
    <row r="1602" spans="1:11" x14ac:dyDescent="0.25">
      <c r="A1602" t="s">
        <v>1737</v>
      </c>
      <c r="B1602">
        <v>262</v>
      </c>
      <c r="C1602" t="s">
        <v>1703</v>
      </c>
      <c r="D1602">
        <v>167</v>
      </c>
      <c r="E1602" t="s">
        <v>1704</v>
      </c>
      <c r="F1602" t="s">
        <v>1705</v>
      </c>
      <c r="G1602" t="s">
        <v>1707</v>
      </c>
      <c r="H1602">
        <v>2001523</v>
      </c>
      <c r="I1602">
        <f t="shared" si="43"/>
        <v>13441.01</v>
      </c>
      <c r="J1602" t="s">
        <v>1736</v>
      </c>
      <c r="K1602">
        <v>1</v>
      </c>
    </row>
    <row r="1603" spans="1:11" x14ac:dyDescent="0.25">
      <c r="A1603" t="s">
        <v>1737</v>
      </c>
      <c r="B1603">
        <v>262</v>
      </c>
      <c r="C1603" t="s">
        <v>1703</v>
      </c>
      <c r="D1603">
        <v>167</v>
      </c>
      <c r="E1603" t="s">
        <v>1708</v>
      </c>
      <c r="F1603" t="s">
        <v>1705</v>
      </c>
      <c r="G1603" t="s">
        <v>1707</v>
      </c>
      <c r="H1603">
        <v>2001516</v>
      </c>
      <c r="I1603">
        <f t="shared" ref="I1603:I1666" si="44">+_xlfn.XLOOKUP(H1603,AG:AG,AH:AH,0)</f>
        <v>0</v>
      </c>
      <c r="J1603" t="s">
        <v>1736</v>
      </c>
      <c r="K1603">
        <v>1</v>
      </c>
    </row>
    <row r="1604" spans="1:11" x14ac:dyDescent="0.25">
      <c r="A1604" t="s">
        <v>1737</v>
      </c>
      <c r="B1604">
        <v>262</v>
      </c>
      <c r="C1604" t="s">
        <v>1703</v>
      </c>
      <c r="D1604">
        <v>167</v>
      </c>
      <c r="E1604" t="s">
        <v>1711</v>
      </c>
      <c r="F1604" t="s">
        <v>1705</v>
      </c>
      <c r="G1604" t="s">
        <v>1707</v>
      </c>
      <c r="H1604">
        <v>2001516</v>
      </c>
      <c r="I1604">
        <f t="shared" si="44"/>
        <v>0</v>
      </c>
      <c r="J1604" t="s">
        <v>1736</v>
      </c>
      <c r="K1604">
        <v>5</v>
      </c>
    </row>
    <row r="1605" spans="1:11" x14ac:dyDescent="0.25">
      <c r="A1605" t="s">
        <v>1737</v>
      </c>
      <c r="B1605">
        <v>262</v>
      </c>
      <c r="C1605" t="s">
        <v>1703</v>
      </c>
      <c r="D1605">
        <v>250</v>
      </c>
      <c r="E1605" t="s">
        <v>1704</v>
      </c>
      <c r="F1605" t="s">
        <v>1705</v>
      </c>
      <c r="G1605" t="s">
        <v>1707</v>
      </c>
      <c r="H1605">
        <v>2001517</v>
      </c>
      <c r="I1605">
        <f t="shared" si="44"/>
        <v>0</v>
      </c>
      <c r="J1605" t="s">
        <v>1736</v>
      </c>
      <c r="K1605">
        <v>17</v>
      </c>
    </row>
    <row r="1606" spans="1:11" x14ac:dyDescent="0.25">
      <c r="A1606" t="s">
        <v>1737</v>
      </c>
      <c r="B1606">
        <v>262</v>
      </c>
      <c r="C1606" t="s">
        <v>1723</v>
      </c>
      <c r="D1606">
        <v>75</v>
      </c>
      <c r="E1606" t="s">
        <v>1708</v>
      </c>
      <c r="F1606" t="s">
        <v>1705</v>
      </c>
      <c r="G1606" t="s">
        <v>1707</v>
      </c>
      <c r="H1606" t="s">
        <v>1392</v>
      </c>
      <c r="I1606">
        <f t="shared" si="44"/>
        <v>0</v>
      </c>
      <c r="J1606" t="s">
        <v>1736</v>
      </c>
      <c r="K1606">
        <v>1</v>
      </c>
    </row>
    <row r="1607" spans="1:11" x14ac:dyDescent="0.25">
      <c r="A1607" t="s">
        <v>1737</v>
      </c>
      <c r="B1607">
        <v>262</v>
      </c>
      <c r="C1607" t="s">
        <v>1723</v>
      </c>
      <c r="D1607">
        <v>75</v>
      </c>
      <c r="E1607" t="s">
        <v>1708</v>
      </c>
      <c r="F1607" t="s">
        <v>1705</v>
      </c>
      <c r="G1607" t="s">
        <v>1707</v>
      </c>
      <c r="H1607">
        <v>2001513</v>
      </c>
      <c r="I1607">
        <f t="shared" si="44"/>
        <v>0</v>
      </c>
      <c r="J1607" t="s">
        <v>1736</v>
      </c>
      <c r="K1607">
        <v>1</v>
      </c>
    </row>
    <row r="1608" spans="1:11" x14ac:dyDescent="0.25">
      <c r="A1608" t="s">
        <v>1737</v>
      </c>
      <c r="B1608">
        <v>262</v>
      </c>
      <c r="C1608" t="s">
        <v>1723</v>
      </c>
      <c r="D1608">
        <v>75</v>
      </c>
      <c r="E1608" t="s">
        <v>1711</v>
      </c>
      <c r="F1608" t="s">
        <v>1705</v>
      </c>
      <c r="G1608" t="s">
        <v>1715</v>
      </c>
      <c r="H1608" t="s">
        <v>1392</v>
      </c>
      <c r="I1608">
        <f t="shared" si="44"/>
        <v>0</v>
      </c>
      <c r="J1608" t="s">
        <v>1736</v>
      </c>
      <c r="K1608">
        <v>1</v>
      </c>
    </row>
    <row r="1609" spans="1:11" x14ac:dyDescent="0.25">
      <c r="A1609" t="s">
        <v>1737</v>
      </c>
      <c r="B1609">
        <v>262</v>
      </c>
      <c r="C1609" t="s">
        <v>1723</v>
      </c>
      <c r="D1609">
        <v>75</v>
      </c>
      <c r="E1609" t="s">
        <v>1711</v>
      </c>
      <c r="F1609" t="s">
        <v>1705</v>
      </c>
      <c r="G1609" t="s">
        <v>1715</v>
      </c>
      <c r="H1609">
        <v>2001513</v>
      </c>
      <c r="I1609">
        <f t="shared" si="44"/>
        <v>0</v>
      </c>
      <c r="J1609" t="s">
        <v>1736</v>
      </c>
      <c r="K1609">
        <v>1</v>
      </c>
    </row>
    <row r="1610" spans="1:11" x14ac:dyDescent="0.25">
      <c r="A1610" t="s">
        <v>1737</v>
      </c>
      <c r="B1610">
        <v>262</v>
      </c>
      <c r="C1610" t="s">
        <v>1723</v>
      </c>
      <c r="D1610">
        <v>75</v>
      </c>
      <c r="E1610" t="s">
        <v>1711</v>
      </c>
      <c r="F1610" t="s">
        <v>1705</v>
      </c>
      <c r="G1610" t="s">
        <v>1707</v>
      </c>
      <c r="H1610">
        <v>2001513</v>
      </c>
      <c r="I1610">
        <f t="shared" si="44"/>
        <v>0</v>
      </c>
      <c r="J1610" t="s">
        <v>1736</v>
      </c>
      <c r="K1610">
        <v>3</v>
      </c>
    </row>
    <row r="1611" spans="1:11" x14ac:dyDescent="0.25">
      <c r="A1611" t="s">
        <v>1737</v>
      </c>
      <c r="B1611">
        <v>262</v>
      </c>
      <c r="C1611" t="s">
        <v>1723</v>
      </c>
      <c r="D1611">
        <v>150</v>
      </c>
      <c r="E1611" t="s">
        <v>1708</v>
      </c>
      <c r="F1611" t="s">
        <v>1705</v>
      </c>
      <c r="G1611" t="s">
        <v>1715</v>
      </c>
      <c r="H1611" t="s">
        <v>1392</v>
      </c>
      <c r="I1611">
        <f t="shared" si="44"/>
        <v>0</v>
      </c>
      <c r="J1611" t="s">
        <v>1736</v>
      </c>
      <c r="K1611">
        <v>2</v>
      </c>
    </row>
    <row r="1612" spans="1:11" x14ac:dyDescent="0.25">
      <c r="A1612" t="s">
        <v>1737</v>
      </c>
      <c r="B1612">
        <v>262</v>
      </c>
      <c r="C1612" t="s">
        <v>1723</v>
      </c>
      <c r="D1612">
        <v>150</v>
      </c>
      <c r="E1612" t="s">
        <v>1711</v>
      </c>
      <c r="F1612" t="s">
        <v>1705</v>
      </c>
      <c r="G1612" t="s">
        <v>1715</v>
      </c>
      <c r="H1612" t="s">
        <v>1392</v>
      </c>
      <c r="I1612">
        <f t="shared" si="44"/>
        <v>0</v>
      </c>
      <c r="J1612" t="s">
        <v>1736</v>
      </c>
      <c r="K1612">
        <v>2</v>
      </c>
    </row>
    <row r="1613" spans="1:11" x14ac:dyDescent="0.25">
      <c r="A1613" t="s">
        <v>1737</v>
      </c>
      <c r="B1613">
        <v>262</v>
      </c>
      <c r="C1613" t="s">
        <v>1723</v>
      </c>
      <c r="D1613">
        <v>250</v>
      </c>
      <c r="E1613" t="s">
        <v>1708</v>
      </c>
      <c r="F1613" t="s">
        <v>1705</v>
      </c>
      <c r="G1613" t="s">
        <v>1707</v>
      </c>
      <c r="H1613">
        <v>2001523</v>
      </c>
      <c r="I1613">
        <f t="shared" si="44"/>
        <v>13441.01</v>
      </c>
      <c r="J1613" t="s">
        <v>1736</v>
      </c>
      <c r="K1613">
        <v>1</v>
      </c>
    </row>
    <row r="1614" spans="1:11" x14ac:dyDescent="0.25">
      <c r="A1614" t="s">
        <v>1737</v>
      </c>
      <c r="B1614">
        <v>262</v>
      </c>
      <c r="C1614" t="s">
        <v>1723</v>
      </c>
      <c r="D1614">
        <v>300</v>
      </c>
      <c r="E1614" t="s">
        <v>1711</v>
      </c>
      <c r="F1614" t="s">
        <v>1705</v>
      </c>
      <c r="G1614" t="s">
        <v>1715</v>
      </c>
      <c r="H1614" t="s">
        <v>1392</v>
      </c>
      <c r="I1614">
        <f t="shared" si="44"/>
        <v>0</v>
      </c>
      <c r="J1614" t="s">
        <v>1736</v>
      </c>
      <c r="K1614">
        <v>1</v>
      </c>
    </row>
    <row r="1615" spans="1:11" x14ac:dyDescent="0.25">
      <c r="A1615" t="s">
        <v>1737</v>
      </c>
      <c r="B1615">
        <v>262</v>
      </c>
      <c r="C1615" t="s">
        <v>1723</v>
      </c>
      <c r="D1615">
        <v>750</v>
      </c>
      <c r="E1615" t="s">
        <v>1711</v>
      </c>
      <c r="F1615" t="s">
        <v>1705</v>
      </c>
      <c r="G1615" t="s">
        <v>1707</v>
      </c>
      <c r="H1615" t="s">
        <v>1392</v>
      </c>
      <c r="I1615">
        <f t="shared" si="44"/>
        <v>0</v>
      </c>
      <c r="J1615" t="s">
        <v>1736</v>
      </c>
      <c r="K1615">
        <v>1</v>
      </c>
    </row>
    <row r="1616" spans="1:11" x14ac:dyDescent="0.25">
      <c r="A1616" t="s">
        <v>1737</v>
      </c>
      <c r="B1616">
        <v>262</v>
      </c>
      <c r="C1616" t="s">
        <v>1724</v>
      </c>
      <c r="D1616">
        <v>25</v>
      </c>
      <c r="E1616" t="s">
        <v>1710</v>
      </c>
      <c r="F1616" t="s">
        <v>1705</v>
      </c>
      <c r="G1616" t="s">
        <v>1707</v>
      </c>
      <c r="H1616" t="s">
        <v>1392</v>
      </c>
      <c r="I1616">
        <f t="shared" si="44"/>
        <v>0</v>
      </c>
      <c r="J1616" t="s">
        <v>1736</v>
      </c>
      <c r="K1616">
        <v>2</v>
      </c>
    </row>
    <row r="1617" spans="1:11" x14ac:dyDescent="0.25">
      <c r="A1617" t="s">
        <v>1737</v>
      </c>
      <c r="B1617">
        <v>262</v>
      </c>
      <c r="C1617" t="s">
        <v>1724</v>
      </c>
      <c r="D1617">
        <v>25</v>
      </c>
      <c r="E1617" t="s">
        <v>1710</v>
      </c>
      <c r="F1617" t="s">
        <v>1705</v>
      </c>
      <c r="G1617" t="s">
        <v>1707</v>
      </c>
      <c r="H1617">
        <v>2001509</v>
      </c>
      <c r="I1617">
        <f t="shared" si="44"/>
        <v>0</v>
      </c>
      <c r="J1617" t="s">
        <v>1736</v>
      </c>
      <c r="K1617">
        <v>222</v>
      </c>
    </row>
    <row r="1618" spans="1:11" x14ac:dyDescent="0.25">
      <c r="A1618" t="s">
        <v>1737</v>
      </c>
      <c r="B1618">
        <v>262</v>
      </c>
      <c r="C1618" t="s">
        <v>1724</v>
      </c>
      <c r="D1618">
        <v>25</v>
      </c>
      <c r="E1618" t="s">
        <v>1710</v>
      </c>
      <c r="F1618" t="s">
        <v>1705</v>
      </c>
      <c r="G1618" t="s">
        <v>1707</v>
      </c>
      <c r="H1618">
        <v>2001518</v>
      </c>
      <c r="I1618">
        <f t="shared" si="44"/>
        <v>9062.41</v>
      </c>
      <c r="J1618" t="s">
        <v>1736</v>
      </c>
      <c r="K1618">
        <v>1</v>
      </c>
    </row>
    <row r="1619" spans="1:11" x14ac:dyDescent="0.25">
      <c r="A1619" t="s">
        <v>1737</v>
      </c>
      <c r="B1619">
        <v>262</v>
      </c>
      <c r="C1619" t="s">
        <v>1724</v>
      </c>
      <c r="D1619">
        <v>25</v>
      </c>
      <c r="E1619" t="s">
        <v>1704</v>
      </c>
      <c r="F1619" t="s">
        <v>1705</v>
      </c>
      <c r="G1619" t="s">
        <v>1707</v>
      </c>
      <c r="H1619" t="s">
        <v>1392</v>
      </c>
      <c r="I1619">
        <f t="shared" si="44"/>
        <v>0</v>
      </c>
      <c r="J1619" t="s">
        <v>1736</v>
      </c>
      <c r="K1619">
        <v>1</v>
      </c>
    </row>
    <row r="1620" spans="1:11" x14ac:dyDescent="0.25">
      <c r="A1620" t="s">
        <v>1737</v>
      </c>
      <c r="B1620">
        <v>262</v>
      </c>
      <c r="C1620" t="s">
        <v>1724</v>
      </c>
      <c r="D1620">
        <v>25</v>
      </c>
      <c r="E1620" t="s">
        <v>1704</v>
      </c>
      <c r="F1620" t="s">
        <v>1705</v>
      </c>
      <c r="G1620" t="s">
        <v>1707</v>
      </c>
      <c r="H1620">
        <v>2001509</v>
      </c>
      <c r="I1620">
        <f t="shared" si="44"/>
        <v>0</v>
      </c>
      <c r="J1620" t="s">
        <v>1736</v>
      </c>
      <c r="K1620">
        <v>113</v>
      </c>
    </row>
    <row r="1621" spans="1:11" x14ac:dyDescent="0.25">
      <c r="A1621" t="s">
        <v>1737</v>
      </c>
      <c r="B1621">
        <v>262</v>
      </c>
      <c r="C1621" t="s">
        <v>1724</v>
      </c>
      <c r="D1621">
        <v>25</v>
      </c>
      <c r="E1621" t="s">
        <v>1704</v>
      </c>
      <c r="F1621" t="s">
        <v>1705</v>
      </c>
      <c r="G1621" t="s">
        <v>1707</v>
      </c>
      <c r="H1621">
        <v>2001518</v>
      </c>
      <c r="I1621">
        <f t="shared" si="44"/>
        <v>9062.41</v>
      </c>
      <c r="J1621" t="s">
        <v>1736</v>
      </c>
      <c r="K1621">
        <v>5</v>
      </c>
    </row>
    <row r="1622" spans="1:11" x14ac:dyDescent="0.25">
      <c r="A1622" t="s">
        <v>1737</v>
      </c>
      <c r="B1622">
        <v>262</v>
      </c>
      <c r="C1622" t="s">
        <v>1724</v>
      </c>
      <c r="D1622">
        <v>25</v>
      </c>
      <c r="E1622" t="s">
        <v>1708</v>
      </c>
      <c r="F1622" t="s">
        <v>1705</v>
      </c>
      <c r="G1622" t="s">
        <v>1707</v>
      </c>
      <c r="H1622">
        <v>2001509</v>
      </c>
      <c r="I1622">
        <f t="shared" si="44"/>
        <v>0</v>
      </c>
      <c r="J1622" t="s">
        <v>1736</v>
      </c>
      <c r="K1622">
        <v>88</v>
      </c>
    </row>
    <row r="1623" spans="1:11" x14ac:dyDescent="0.25">
      <c r="A1623" t="s">
        <v>1737</v>
      </c>
      <c r="B1623">
        <v>262</v>
      </c>
      <c r="C1623" t="s">
        <v>1724</v>
      </c>
      <c r="D1623">
        <v>25</v>
      </c>
      <c r="E1623" t="s">
        <v>1708</v>
      </c>
      <c r="F1623" t="s">
        <v>1705</v>
      </c>
      <c r="G1623" t="s">
        <v>1707</v>
      </c>
      <c r="H1623">
        <v>2001518</v>
      </c>
      <c r="I1623">
        <f t="shared" si="44"/>
        <v>9062.41</v>
      </c>
      <c r="J1623" t="s">
        <v>1736</v>
      </c>
      <c r="K1623">
        <v>1</v>
      </c>
    </row>
    <row r="1624" spans="1:11" x14ac:dyDescent="0.25">
      <c r="A1624" t="s">
        <v>1737</v>
      </c>
      <c r="B1624">
        <v>262</v>
      </c>
      <c r="C1624" t="s">
        <v>1724</v>
      </c>
      <c r="D1624">
        <v>25</v>
      </c>
      <c r="E1624" t="s">
        <v>1711</v>
      </c>
      <c r="F1624" t="s">
        <v>1705</v>
      </c>
      <c r="G1624" t="s">
        <v>1707</v>
      </c>
      <c r="H1624">
        <v>2001509</v>
      </c>
      <c r="I1624">
        <f t="shared" si="44"/>
        <v>0</v>
      </c>
      <c r="J1624" t="s">
        <v>1736</v>
      </c>
      <c r="K1624">
        <v>6</v>
      </c>
    </row>
    <row r="1625" spans="1:11" x14ac:dyDescent="0.25">
      <c r="A1625" t="s">
        <v>1737</v>
      </c>
      <c r="B1625">
        <v>262</v>
      </c>
      <c r="C1625" t="s">
        <v>1724</v>
      </c>
      <c r="D1625">
        <v>37</v>
      </c>
      <c r="E1625" t="s">
        <v>1710</v>
      </c>
      <c r="F1625" t="s">
        <v>1705</v>
      </c>
      <c r="G1625" t="s">
        <v>1707</v>
      </c>
      <c r="H1625">
        <v>2001510</v>
      </c>
      <c r="I1625">
        <f t="shared" si="44"/>
        <v>0</v>
      </c>
      <c r="J1625" t="s">
        <v>1736</v>
      </c>
      <c r="K1625">
        <v>19</v>
      </c>
    </row>
    <row r="1626" spans="1:11" x14ac:dyDescent="0.25">
      <c r="A1626" t="s">
        <v>1737</v>
      </c>
      <c r="B1626">
        <v>262</v>
      </c>
      <c r="C1626" t="s">
        <v>1724</v>
      </c>
      <c r="D1626">
        <v>37</v>
      </c>
      <c r="E1626" t="s">
        <v>1704</v>
      </c>
      <c r="F1626" t="s">
        <v>1705</v>
      </c>
      <c r="G1626" t="s">
        <v>1707</v>
      </c>
      <c r="H1626">
        <v>2001510</v>
      </c>
      <c r="I1626">
        <f t="shared" si="44"/>
        <v>0</v>
      </c>
      <c r="J1626" t="s">
        <v>1736</v>
      </c>
      <c r="K1626">
        <v>8</v>
      </c>
    </row>
    <row r="1627" spans="1:11" x14ac:dyDescent="0.25">
      <c r="A1627" t="s">
        <v>1737</v>
      </c>
      <c r="B1627">
        <v>262</v>
      </c>
      <c r="C1627" t="s">
        <v>1724</v>
      </c>
      <c r="D1627">
        <v>37</v>
      </c>
      <c r="E1627" t="s">
        <v>1708</v>
      </c>
      <c r="F1627" t="s">
        <v>1705</v>
      </c>
      <c r="G1627" t="s">
        <v>1707</v>
      </c>
      <c r="H1627">
        <v>2001510</v>
      </c>
      <c r="I1627">
        <f t="shared" si="44"/>
        <v>0</v>
      </c>
      <c r="J1627" t="s">
        <v>1736</v>
      </c>
      <c r="K1627">
        <v>8</v>
      </c>
    </row>
    <row r="1628" spans="1:11" x14ac:dyDescent="0.25">
      <c r="A1628" t="s">
        <v>1737</v>
      </c>
      <c r="B1628">
        <v>262</v>
      </c>
      <c r="C1628" t="s">
        <v>1724</v>
      </c>
      <c r="D1628">
        <v>37</v>
      </c>
      <c r="E1628" t="s">
        <v>1711</v>
      </c>
      <c r="F1628" t="s">
        <v>1705</v>
      </c>
      <c r="G1628" t="s">
        <v>1707</v>
      </c>
      <c r="H1628">
        <v>2001510</v>
      </c>
      <c r="I1628">
        <f t="shared" si="44"/>
        <v>0</v>
      </c>
      <c r="J1628" t="s">
        <v>1736</v>
      </c>
      <c r="K1628">
        <v>2</v>
      </c>
    </row>
    <row r="1629" spans="1:11" x14ac:dyDescent="0.25">
      <c r="A1629" t="s">
        <v>1737</v>
      </c>
      <c r="B1629">
        <v>262</v>
      </c>
      <c r="C1629" t="s">
        <v>1724</v>
      </c>
      <c r="D1629">
        <v>50</v>
      </c>
      <c r="E1629" t="s">
        <v>1710</v>
      </c>
      <c r="F1629" t="s">
        <v>1705</v>
      </c>
      <c r="G1629" t="s">
        <v>1707</v>
      </c>
      <c r="H1629">
        <v>2001511</v>
      </c>
      <c r="I1629">
        <f t="shared" si="44"/>
        <v>0</v>
      </c>
      <c r="J1629" t="s">
        <v>1736</v>
      </c>
      <c r="K1629">
        <v>17</v>
      </c>
    </row>
    <row r="1630" spans="1:11" x14ac:dyDescent="0.25">
      <c r="A1630" t="s">
        <v>1737</v>
      </c>
      <c r="B1630">
        <v>262</v>
      </c>
      <c r="C1630" t="s">
        <v>1724</v>
      </c>
      <c r="D1630">
        <v>50</v>
      </c>
      <c r="E1630" t="s">
        <v>1704</v>
      </c>
      <c r="F1630" t="s">
        <v>1705</v>
      </c>
      <c r="G1630" t="s">
        <v>1707</v>
      </c>
      <c r="H1630">
        <v>2001511</v>
      </c>
      <c r="I1630">
        <f t="shared" si="44"/>
        <v>0</v>
      </c>
      <c r="J1630" t="s">
        <v>1736</v>
      </c>
      <c r="K1630">
        <v>10</v>
      </c>
    </row>
    <row r="1631" spans="1:11" x14ac:dyDescent="0.25">
      <c r="A1631" t="s">
        <v>1737</v>
      </c>
      <c r="B1631">
        <v>262</v>
      </c>
      <c r="C1631" t="s">
        <v>1724</v>
      </c>
      <c r="D1631">
        <v>50</v>
      </c>
      <c r="E1631" t="s">
        <v>1708</v>
      </c>
      <c r="F1631" t="s">
        <v>1705</v>
      </c>
      <c r="G1631" t="s">
        <v>1707</v>
      </c>
      <c r="H1631">
        <v>2001511</v>
      </c>
      <c r="I1631">
        <f t="shared" si="44"/>
        <v>0</v>
      </c>
      <c r="J1631" t="s">
        <v>1736</v>
      </c>
      <c r="K1631">
        <v>6</v>
      </c>
    </row>
    <row r="1632" spans="1:11" x14ac:dyDescent="0.25">
      <c r="A1632" t="s">
        <v>1737</v>
      </c>
      <c r="B1632">
        <v>262</v>
      </c>
      <c r="C1632" t="s">
        <v>1724</v>
      </c>
      <c r="D1632">
        <v>75</v>
      </c>
      <c r="E1632" t="s">
        <v>1710</v>
      </c>
      <c r="F1632" t="s">
        <v>1705</v>
      </c>
      <c r="G1632" t="s">
        <v>1707</v>
      </c>
      <c r="H1632">
        <v>2001513</v>
      </c>
      <c r="I1632">
        <f t="shared" si="44"/>
        <v>0</v>
      </c>
      <c r="J1632" t="s">
        <v>1736</v>
      </c>
      <c r="K1632">
        <v>10</v>
      </c>
    </row>
    <row r="1633" spans="1:11" x14ac:dyDescent="0.25">
      <c r="A1633" t="s">
        <v>1737</v>
      </c>
      <c r="B1633">
        <v>262</v>
      </c>
      <c r="C1633" t="s">
        <v>1724</v>
      </c>
      <c r="D1633">
        <v>75</v>
      </c>
      <c r="E1633" t="s">
        <v>1704</v>
      </c>
      <c r="F1633" t="s">
        <v>1705</v>
      </c>
      <c r="G1633" t="s">
        <v>1707</v>
      </c>
      <c r="H1633">
        <v>2001513</v>
      </c>
      <c r="I1633">
        <f t="shared" si="44"/>
        <v>0</v>
      </c>
      <c r="J1633" t="s">
        <v>1736</v>
      </c>
      <c r="K1633">
        <v>14</v>
      </c>
    </row>
    <row r="1634" spans="1:11" x14ac:dyDescent="0.25">
      <c r="A1634" t="s">
        <v>1737</v>
      </c>
      <c r="B1634">
        <v>262</v>
      </c>
      <c r="C1634" t="s">
        <v>1724</v>
      </c>
      <c r="D1634">
        <v>75</v>
      </c>
      <c r="E1634" t="s">
        <v>1708</v>
      </c>
      <c r="F1634" t="s">
        <v>1705</v>
      </c>
      <c r="G1634" t="s">
        <v>1707</v>
      </c>
      <c r="H1634" t="s">
        <v>1392</v>
      </c>
      <c r="I1634">
        <f t="shared" si="44"/>
        <v>0</v>
      </c>
      <c r="J1634" t="s">
        <v>1736</v>
      </c>
      <c r="K1634">
        <v>1</v>
      </c>
    </row>
    <row r="1635" spans="1:11" x14ac:dyDescent="0.25">
      <c r="A1635" t="s">
        <v>1737</v>
      </c>
      <c r="B1635">
        <v>262</v>
      </c>
      <c r="C1635" t="s">
        <v>1724</v>
      </c>
      <c r="D1635">
        <v>75</v>
      </c>
      <c r="E1635" t="s">
        <v>1708</v>
      </c>
      <c r="F1635" t="s">
        <v>1705</v>
      </c>
      <c r="G1635" t="s">
        <v>1707</v>
      </c>
      <c r="H1635">
        <v>2001513</v>
      </c>
      <c r="I1635">
        <f t="shared" si="44"/>
        <v>0</v>
      </c>
      <c r="J1635" t="s">
        <v>1736</v>
      </c>
      <c r="K1635">
        <v>9</v>
      </c>
    </row>
    <row r="1636" spans="1:11" x14ac:dyDescent="0.25">
      <c r="A1636" t="s">
        <v>1737</v>
      </c>
      <c r="B1636">
        <v>262</v>
      </c>
      <c r="C1636" t="s">
        <v>1724</v>
      </c>
      <c r="D1636">
        <v>75</v>
      </c>
      <c r="E1636" t="s">
        <v>1711</v>
      </c>
      <c r="F1636" t="s">
        <v>1705</v>
      </c>
      <c r="G1636" t="s">
        <v>1707</v>
      </c>
      <c r="H1636">
        <v>2001513</v>
      </c>
      <c r="I1636">
        <f t="shared" si="44"/>
        <v>0</v>
      </c>
      <c r="J1636" t="s">
        <v>1736</v>
      </c>
      <c r="K1636">
        <v>1</v>
      </c>
    </row>
    <row r="1637" spans="1:11" x14ac:dyDescent="0.25">
      <c r="A1637" t="s">
        <v>1737</v>
      </c>
      <c r="B1637">
        <v>262</v>
      </c>
      <c r="C1637" t="s">
        <v>1724</v>
      </c>
      <c r="D1637">
        <v>100</v>
      </c>
      <c r="E1637" t="s">
        <v>1710</v>
      </c>
      <c r="F1637" t="s">
        <v>1705</v>
      </c>
      <c r="G1637" t="s">
        <v>1707</v>
      </c>
      <c r="H1637" t="s">
        <v>1392</v>
      </c>
      <c r="I1637">
        <f t="shared" si="44"/>
        <v>0</v>
      </c>
      <c r="J1637" t="s">
        <v>1736</v>
      </c>
      <c r="K1637">
        <v>4</v>
      </c>
    </row>
    <row r="1638" spans="1:11" x14ac:dyDescent="0.25">
      <c r="A1638" t="s">
        <v>1737</v>
      </c>
      <c r="B1638">
        <v>262</v>
      </c>
      <c r="C1638" t="s">
        <v>1724</v>
      </c>
      <c r="D1638">
        <v>100</v>
      </c>
      <c r="E1638" t="s">
        <v>1704</v>
      </c>
      <c r="F1638" t="s">
        <v>1705</v>
      </c>
      <c r="G1638" t="s">
        <v>1707</v>
      </c>
      <c r="H1638" t="s">
        <v>1392</v>
      </c>
      <c r="I1638">
        <f t="shared" si="44"/>
        <v>0</v>
      </c>
      <c r="J1638" t="s">
        <v>1736</v>
      </c>
      <c r="K1638">
        <v>1</v>
      </c>
    </row>
    <row r="1639" spans="1:11" x14ac:dyDescent="0.25">
      <c r="A1639" t="s">
        <v>1737</v>
      </c>
      <c r="B1639">
        <v>262</v>
      </c>
      <c r="C1639" t="s">
        <v>1724</v>
      </c>
      <c r="D1639">
        <v>100</v>
      </c>
      <c r="E1639" t="s">
        <v>1704</v>
      </c>
      <c r="F1639" t="s">
        <v>1705</v>
      </c>
      <c r="G1639" t="s">
        <v>1707</v>
      </c>
      <c r="H1639">
        <v>2001514</v>
      </c>
      <c r="I1639">
        <f t="shared" si="44"/>
        <v>0</v>
      </c>
      <c r="J1639" t="s">
        <v>1736</v>
      </c>
      <c r="K1639">
        <v>5</v>
      </c>
    </row>
    <row r="1640" spans="1:11" x14ac:dyDescent="0.25">
      <c r="A1640" t="s">
        <v>1737</v>
      </c>
      <c r="B1640">
        <v>262</v>
      </c>
      <c r="C1640" t="s">
        <v>1724</v>
      </c>
      <c r="D1640">
        <v>100</v>
      </c>
      <c r="E1640" t="s">
        <v>1708</v>
      </c>
      <c r="F1640" t="s">
        <v>1705</v>
      </c>
      <c r="G1640" t="s">
        <v>1707</v>
      </c>
      <c r="H1640" t="s">
        <v>1392</v>
      </c>
      <c r="I1640">
        <f t="shared" si="44"/>
        <v>0</v>
      </c>
      <c r="J1640" t="s">
        <v>1736</v>
      </c>
      <c r="K1640">
        <v>3</v>
      </c>
    </row>
    <row r="1641" spans="1:11" x14ac:dyDescent="0.25">
      <c r="A1641" t="s">
        <v>1737</v>
      </c>
      <c r="B1641">
        <v>262</v>
      </c>
      <c r="C1641" t="s">
        <v>1724</v>
      </c>
      <c r="D1641">
        <v>167</v>
      </c>
      <c r="E1641" t="s">
        <v>1710</v>
      </c>
      <c r="F1641" t="s">
        <v>1705</v>
      </c>
      <c r="G1641" t="s">
        <v>1707</v>
      </c>
      <c r="H1641">
        <v>2001516</v>
      </c>
      <c r="I1641">
        <f t="shared" si="44"/>
        <v>0</v>
      </c>
      <c r="J1641" t="s">
        <v>1736</v>
      </c>
      <c r="K1641">
        <v>1</v>
      </c>
    </row>
    <row r="1642" spans="1:11" x14ac:dyDescent="0.25">
      <c r="A1642" t="s">
        <v>1737</v>
      </c>
      <c r="B1642">
        <v>262</v>
      </c>
      <c r="C1642" t="s">
        <v>1724</v>
      </c>
      <c r="D1642">
        <v>167</v>
      </c>
      <c r="E1642" t="s">
        <v>1704</v>
      </c>
      <c r="F1642" t="s">
        <v>1705</v>
      </c>
      <c r="G1642" t="s">
        <v>1707</v>
      </c>
      <c r="H1642" t="s">
        <v>1392</v>
      </c>
      <c r="I1642">
        <f t="shared" si="44"/>
        <v>0</v>
      </c>
      <c r="J1642" t="s">
        <v>1736</v>
      </c>
      <c r="K1642">
        <v>1</v>
      </c>
    </row>
    <row r="1643" spans="1:11" x14ac:dyDescent="0.25">
      <c r="A1643" t="s">
        <v>1737</v>
      </c>
      <c r="B1643">
        <v>262</v>
      </c>
      <c r="C1643" t="s">
        <v>1724</v>
      </c>
      <c r="D1643">
        <v>167</v>
      </c>
      <c r="E1643" t="s">
        <v>1704</v>
      </c>
      <c r="F1643" t="s">
        <v>1705</v>
      </c>
      <c r="G1643" t="s">
        <v>1707</v>
      </c>
      <c r="H1643">
        <v>2001516</v>
      </c>
      <c r="I1643">
        <f t="shared" si="44"/>
        <v>0</v>
      </c>
      <c r="J1643" t="s">
        <v>1736</v>
      </c>
      <c r="K1643">
        <v>3</v>
      </c>
    </row>
    <row r="1644" spans="1:11" x14ac:dyDescent="0.25">
      <c r="A1644" t="s">
        <v>1737</v>
      </c>
      <c r="B1644">
        <v>262</v>
      </c>
      <c r="C1644" t="s">
        <v>1712</v>
      </c>
      <c r="D1644">
        <v>0</v>
      </c>
      <c r="E1644" t="s">
        <v>1704</v>
      </c>
      <c r="F1644" t="s">
        <v>1705</v>
      </c>
      <c r="G1644" t="s">
        <v>1707</v>
      </c>
      <c r="H1644" t="s">
        <v>1392</v>
      </c>
      <c r="I1644">
        <f t="shared" si="44"/>
        <v>0</v>
      </c>
      <c r="J1644" t="s">
        <v>1736</v>
      </c>
      <c r="K1644">
        <v>100</v>
      </c>
    </row>
    <row r="1645" spans="1:11" x14ac:dyDescent="0.25">
      <c r="A1645" t="s">
        <v>1737</v>
      </c>
      <c r="B1645">
        <v>262</v>
      </c>
      <c r="C1645" t="s">
        <v>1712</v>
      </c>
      <c r="D1645">
        <v>0</v>
      </c>
      <c r="E1645" t="s">
        <v>1711</v>
      </c>
      <c r="F1645" t="s">
        <v>1705</v>
      </c>
      <c r="G1645" t="s">
        <v>1707</v>
      </c>
      <c r="H1645" t="s">
        <v>1392</v>
      </c>
      <c r="I1645">
        <f t="shared" si="44"/>
        <v>0</v>
      </c>
      <c r="J1645" t="s">
        <v>1736</v>
      </c>
      <c r="K1645">
        <v>4</v>
      </c>
    </row>
    <row r="1646" spans="1:11" x14ac:dyDescent="0.25">
      <c r="A1646" t="s">
        <v>1737</v>
      </c>
      <c r="B1646">
        <v>262</v>
      </c>
      <c r="C1646" t="s">
        <v>1712</v>
      </c>
      <c r="D1646">
        <v>25</v>
      </c>
      <c r="E1646" t="s">
        <v>1704</v>
      </c>
      <c r="F1646" t="s">
        <v>1705</v>
      </c>
      <c r="G1646" t="s">
        <v>1707</v>
      </c>
      <c r="H1646" t="s">
        <v>1392</v>
      </c>
      <c r="I1646">
        <f t="shared" si="44"/>
        <v>0</v>
      </c>
      <c r="J1646" t="s">
        <v>1736</v>
      </c>
      <c r="K1646">
        <v>1</v>
      </c>
    </row>
    <row r="1647" spans="1:11" x14ac:dyDescent="0.25">
      <c r="A1647" t="s">
        <v>1737</v>
      </c>
      <c r="B1647">
        <v>262</v>
      </c>
      <c r="C1647" t="s">
        <v>1712</v>
      </c>
      <c r="D1647">
        <v>75</v>
      </c>
      <c r="E1647" t="s">
        <v>1708</v>
      </c>
      <c r="F1647" t="s">
        <v>1705</v>
      </c>
      <c r="G1647" t="s">
        <v>1707</v>
      </c>
      <c r="H1647" t="s">
        <v>1392</v>
      </c>
      <c r="I1647">
        <f t="shared" si="44"/>
        <v>0</v>
      </c>
      <c r="J1647" t="s">
        <v>1736</v>
      </c>
      <c r="K1647">
        <v>1</v>
      </c>
    </row>
    <row r="1648" spans="1:11" x14ac:dyDescent="0.25">
      <c r="A1648" t="s">
        <v>1737</v>
      </c>
      <c r="B1648">
        <v>262</v>
      </c>
      <c r="C1648" t="s">
        <v>1713</v>
      </c>
      <c r="D1648">
        <v>167</v>
      </c>
      <c r="E1648" t="s">
        <v>1704</v>
      </c>
      <c r="F1648" t="s">
        <v>1705</v>
      </c>
      <c r="G1648" t="s">
        <v>1707</v>
      </c>
      <c r="H1648" t="s">
        <v>1392</v>
      </c>
      <c r="I1648">
        <f t="shared" si="44"/>
        <v>0</v>
      </c>
      <c r="J1648" t="s">
        <v>1736</v>
      </c>
      <c r="K1648">
        <v>1</v>
      </c>
    </row>
    <row r="1649" spans="1:11" x14ac:dyDescent="0.25">
      <c r="A1649" t="s">
        <v>1737</v>
      </c>
      <c r="B1649">
        <v>263</v>
      </c>
      <c r="C1649" t="s">
        <v>1703</v>
      </c>
      <c r="D1649">
        <v>0</v>
      </c>
      <c r="E1649" t="s">
        <v>1704</v>
      </c>
      <c r="F1649" t="s">
        <v>1705</v>
      </c>
      <c r="G1649" t="s">
        <v>1392</v>
      </c>
      <c r="H1649">
        <v>2004982</v>
      </c>
      <c r="I1649">
        <f t="shared" si="44"/>
        <v>0</v>
      </c>
      <c r="J1649" t="s">
        <v>1736</v>
      </c>
      <c r="K1649">
        <v>2</v>
      </c>
    </row>
    <row r="1650" spans="1:11" x14ac:dyDescent="0.25">
      <c r="A1650" t="s">
        <v>1737</v>
      </c>
      <c r="B1650">
        <v>263</v>
      </c>
      <c r="C1650" t="s">
        <v>1703</v>
      </c>
      <c r="D1650">
        <v>25</v>
      </c>
      <c r="E1650" t="s">
        <v>1710</v>
      </c>
      <c r="F1650" t="s">
        <v>1705</v>
      </c>
      <c r="G1650" t="s">
        <v>1707</v>
      </c>
      <c r="H1650">
        <v>2001509</v>
      </c>
      <c r="I1650">
        <f t="shared" si="44"/>
        <v>0</v>
      </c>
      <c r="J1650" t="s">
        <v>1736</v>
      </c>
      <c r="K1650">
        <v>1</v>
      </c>
    </row>
    <row r="1651" spans="1:11" x14ac:dyDescent="0.25">
      <c r="A1651" t="s">
        <v>1737</v>
      </c>
      <c r="B1651">
        <v>263</v>
      </c>
      <c r="C1651" t="s">
        <v>1703</v>
      </c>
      <c r="D1651">
        <v>25</v>
      </c>
      <c r="E1651" t="s">
        <v>1710</v>
      </c>
      <c r="F1651" t="s">
        <v>1705</v>
      </c>
      <c r="G1651" t="s">
        <v>1707</v>
      </c>
      <c r="H1651">
        <v>2001518</v>
      </c>
      <c r="I1651">
        <f t="shared" si="44"/>
        <v>9062.41</v>
      </c>
      <c r="J1651" t="s">
        <v>1736</v>
      </c>
      <c r="K1651">
        <v>97</v>
      </c>
    </row>
    <row r="1652" spans="1:11" x14ac:dyDescent="0.25">
      <c r="A1652" t="s">
        <v>1737</v>
      </c>
      <c r="B1652">
        <v>263</v>
      </c>
      <c r="C1652" t="s">
        <v>1703</v>
      </c>
      <c r="D1652">
        <v>25</v>
      </c>
      <c r="E1652" t="s">
        <v>1704</v>
      </c>
      <c r="F1652" t="s">
        <v>1705</v>
      </c>
      <c r="G1652" t="s">
        <v>1707</v>
      </c>
      <c r="H1652" t="s">
        <v>1392</v>
      </c>
      <c r="I1652">
        <f t="shared" si="44"/>
        <v>0</v>
      </c>
      <c r="J1652" t="s">
        <v>1736</v>
      </c>
      <c r="K1652">
        <v>14</v>
      </c>
    </row>
    <row r="1653" spans="1:11" x14ac:dyDescent="0.25">
      <c r="A1653" t="s">
        <v>1737</v>
      </c>
      <c r="B1653">
        <v>263</v>
      </c>
      <c r="C1653" t="s">
        <v>1703</v>
      </c>
      <c r="D1653">
        <v>25</v>
      </c>
      <c r="E1653" t="s">
        <v>1704</v>
      </c>
      <c r="F1653" t="s">
        <v>1705</v>
      </c>
      <c r="G1653" t="s">
        <v>1707</v>
      </c>
      <c r="H1653">
        <v>2001518</v>
      </c>
      <c r="I1653">
        <f t="shared" si="44"/>
        <v>9062.41</v>
      </c>
      <c r="J1653" t="s">
        <v>1736</v>
      </c>
      <c r="K1653">
        <v>3344</v>
      </c>
    </row>
    <row r="1654" spans="1:11" x14ac:dyDescent="0.25">
      <c r="A1654" t="s">
        <v>1737</v>
      </c>
      <c r="B1654">
        <v>263</v>
      </c>
      <c r="C1654" t="s">
        <v>1703</v>
      </c>
      <c r="D1654">
        <v>25</v>
      </c>
      <c r="E1654" t="s">
        <v>1704</v>
      </c>
      <c r="F1654" t="s">
        <v>1705</v>
      </c>
      <c r="G1654" t="s">
        <v>1707</v>
      </c>
      <c r="H1654">
        <v>2001522</v>
      </c>
      <c r="I1654">
        <f t="shared" si="44"/>
        <v>9410.5300000000007</v>
      </c>
      <c r="J1654" t="s">
        <v>1736</v>
      </c>
      <c r="K1654">
        <v>1</v>
      </c>
    </row>
    <row r="1655" spans="1:11" x14ac:dyDescent="0.25">
      <c r="A1655" t="s">
        <v>1737</v>
      </c>
      <c r="B1655">
        <v>263</v>
      </c>
      <c r="C1655" t="s">
        <v>1703</v>
      </c>
      <c r="D1655">
        <v>25</v>
      </c>
      <c r="E1655" t="s">
        <v>1708</v>
      </c>
      <c r="F1655" t="s">
        <v>1705</v>
      </c>
      <c r="G1655" t="s">
        <v>1707</v>
      </c>
      <c r="H1655">
        <v>2001518</v>
      </c>
      <c r="I1655">
        <f t="shared" si="44"/>
        <v>9062.41</v>
      </c>
      <c r="J1655" t="s">
        <v>1736</v>
      </c>
      <c r="K1655">
        <v>13</v>
      </c>
    </row>
    <row r="1656" spans="1:11" x14ac:dyDescent="0.25">
      <c r="A1656" t="s">
        <v>1737</v>
      </c>
      <c r="B1656">
        <v>263</v>
      </c>
      <c r="C1656" t="s">
        <v>1703</v>
      </c>
      <c r="D1656">
        <v>25</v>
      </c>
      <c r="E1656" t="s">
        <v>1711</v>
      </c>
      <c r="F1656" t="s">
        <v>1705</v>
      </c>
      <c r="G1656" t="s">
        <v>1707</v>
      </c>
      <c r="H1656">
        <v>2001518</v>
      </c>
      <c r="I1656">
        <f t="shared" si="44"/>
        <v>9062.41</v>
      </c>
      <c r="J1656" t="s">
        <v>1736</v>
      </c>
      <c r="K1656">
        <v>198</v>
      </c>
    </row>
    <row r="1657" spans="1:11" x14ac:dyDescent="0.25">
      <c r="A1657" t="s">
        <v>1737</v>
      </c>
      <c r="B1657">
        <v>263</v>
      </c>
      <c r="C1657" t="s">
        <v>1703</v>
      </c>
      <c r="D1657">
        <v>37</v>
      </c>
      <c r="E1657" t="s">
        <v>1710</v>
      </c>
      <c r="F1657" t="s">
        <v>1705</v>
      </c>
      <c r="G1657" t="s">
        <v>1707</v>
      </c>
      <c r="H1657">
        <v>2001510</v>
      </c>
      <c r="I1657">
        <f t="shared" si="44"/>
        <v>0</v>
      </c>
      <c r="J1657" t="s">
        <v>1736</v>
      </c>
      <c r="K1657">
        <v>1</v>
      </c>
    </row>
    <row r="1658" spans="1:11" x14ac:dyDescent="0.25">
      <c r="A1658" t="s">
        <v>1737</v>
      </c>
      <c r="B1658">
        <v>263</v>
      </c>
      <c r="C1658" t="s">
        <v>1703</v>
      </c>
      <c r="D1658">
        <v>37</v>
      </c>
      <c r="E1658" t="s">
        <v>1704</v>
      </c>
      <c r="F1658" t="s">
        <v>1705</v>
      </c>
      <c r="G1658" t="s">
        <v>1707</v>
      </c>
      <c r="H1658" t="s">
        <v>1392</v>
      </c>
      <c r="I1658">
        <f t="shared" si="44"/>
        <v>0</v>
      </c>
      <c r="J1658" t="s">
        <v>1736</v>
      </c>
      <c r="K1658">
        <v>24</v>
      </c>
    </row>
    <row r="1659" spans="1:11" x14ac:dyDescent="0.25">
      <c r="A1659" t="s">
        <v>1737</v>
      </c>
      <c r="B1659">
        <v>263</v>
      </c>
      <c r="C1659" t="s">
        <v>1703</v>
      </c>
      <c r="D1659">
        <v>37</v>
      </c>
      <c r="E1659" t="s">
        <v>1704</v>
      </c>
      <c r="F1659" t="s">
        <v>1705</v>
      </c>
      <c r="G1659" t="s">
        <v>1707</v>
      </c>
      <c r="H1659">
        <v>2001510</v>
      </c>
      <c r="I1659">
        <f t="shared" si="44"/>
        <v>0</v>
      </c>
      <c r="J1659" t="s">
        <v>1736</v>
      </c>
      <c r="K1659">
        <v>3</v>
      </c>
    </row>
    <row r="1660" spans="1:11" x14ac:dyDescent="0.25">
      <c r="A1660" t="s">
        <v>1737</v>
      </c>
      <c r="B1660">
        <v>263</v>
      </c>
      <c r="C1660" t="s">
        <v>1703</v>
      </c>
      <c r="D1660">
        <v>37.5</v>
      </c>
      <c r="E1660" t="s">
        <v>1710</v>
      </c>
      <c r="F1660" t="s">
        <v>1705</v>
      </c>
      <c r="G1660" t="s">
        <v>1707</v>
      </c>
      <c r="H1660">
        <v>2001519</v>
      </c>
      <c r="I1660">
        <f t="shared" si="44"/>
        <v>9763.49</v>
      </c>
      <c r="J1660" t="s">
        <v>1736</v>
      </c>
      <c r="K1660">
        <v>15</v>
      </c>
    </row>
    <row r="1661" spans="1:11" x14ac:dyDescent="0.25">
      <c r="A1661" t="s">
        <v>1737</v>
      </c>
      <c r="B1661">
        <v>263</v>
      </c>
      <c r="C1661" t="s">
        <v>1703</v>
      </c>
      <c r="D1661">
        <v>37.5</v>
      </c>
      <c r="E1661" t="s">
        <v>1704</v>
      </c>
      <c r="F1661" t="s">
        <v>1705</v>
      </c>
      <c r="G1661" t="s">
        <v>1707</v>
      </c>
      <c r="H1661">
        <v>2001510</v>
      </c>
      <c r="I1661">
        <f t="shared" si="44"/>
        <v>0</v>
      </c>
      <c r="J1661" t="s">
        <v>1736</v>
      </c>
      <c r="K1661">
        <v>2</v>
      </c>
    </row>
    <row r="1662" spans="1:11" x14ac:dyDescent="0.25">
      <c r="A1662" t="s">
        <v>1737</v>
      </c>
      <c r="B1662">
        <v>263</v>
      </c>
      <c r="C1662" t="s">
        <v>1703</v>
      </c>
      <c r="D1662">
        <v>37.5</v>
      </c>
      <c r="E1662" t="s">
        <v>1704</v>
      </c>
      <c r="F1662" t="s">
        <v>1705</v>
      </c>
      <c r="G1662" t="s">
        <v>1707</v>
      </c>
      <c r="H1662">
        <v>2001519</v>
      </c>
      <c r="I1662">
        <f t="shared" si="44"/>
        <v>9763.49</v>
      </c>
      <c r="J1662" t="s">
        <v>1736</v>
      </c>
      <c r="K1662">
        <v>7783</v>
      </c>
    </row>
    <row r="1663" spans="1:11" x14ac:dyDescent="0.25">
      <c r="A1663" t="s">
        <v>1737</v>
      </c>
      <c r="B1663">
        <v>263</v>
      </c>
      <c r="C1663" t="s">
        <v>1703</v>
      </c>
      <c r="D1663">
        <v>37.5</v>
      </c>
      <c r="E1663" t="s">
        <v>1704</v>
      </c>
      <c r="F1663" t="s">
        <v>1705</v>
      </c>
      <c r="G1663" t="s">
        <v>1707</v>
      </c>
      <c r="I1663">
        <f t="shared" si="44"/>
        <v>0</v>
      </c>
      <c r="J1663" t="s">
        <v>1736</v>
      </c>
      <c r="K1663">
        <v>6</v>
      </c>
    </row>
    <row r="1664" spans="1:11" x14ac:dyDescent="0.25">
      <c r="A1664" t="s">
        <v>1737</v>
      </c>
      <c r="B1664">
        <v>263</v>
      </c>
      <c r="C1664" t="s">
        <v>1703</v>
      </c>
      <c r="D1664">
        <v>37.5</v>
      </c>
      <c r="E1664" t="s">
        <v>1708</v>
      </c>
      <c r="F1664" t="s">
        <v>1705</v>
      </c>
      <c r="G1664" t="s">
        <v>1707</v>
      </c>
      <c r="H1664">
        <v>2001519</v>
      </c>
      <c r="I1664">
        <f t="shared" si="44"/>
        <v>9763.49</v>
      </c>
      <c r="J1664" t="s">
        <v>1736</v>
      </c>
      <c r="K1664">
        <v>3</v>
      </c>
    </row>
    <row r="1665" spans="1:11" x14ac:dyDescent="0.25">
      <c r="A1665" t="s">
        <v>1737</v>
      </c>
      <c r="B1665">
        <v>263</v>
      </c>
      <c r="C1665" t="s">
        <v>1703</v>
      </c>
      <c r="D1665">
        <v>37.5</v>
      </c>
      <c r="E1665" t="s">
        <v>1711</v>
      </c>
      <c r="F1665" t="s">
        <v>1705</v>
      </c>
      <c r="G1665" t="s">
        <v>1707</v>
      </c>
      <c r="H1665">
        <v>2001518</v>
      </c>
      <c r="I1665">
        <f t="shared" si="44"/>
        <v>9062.41</v>
      </c>
      <c r="J1665" t="s">
        <v>1736</v>
      </c>
      <c r="K1665">
        <v>1</v>
      </c>
    </row>
    <row r="1666" spans="1:11" x14ac:dyDescent="0.25">
      <c r="A1666" t="s">
        <v>1737</v>
      </c>
      <c r="B1666">
        <v>263</v>
      </c>
      <c r="C1666" t="s">
        <v>1703</v>
      </c>
      <c r="D1666">
        <v>37.5</v>
      </c>
      <c r="E1666" t="s">
        <v>1711</v>
      </c>
      <c r="F1666" t="s">
        <v>1705</v>
      </c>
      <c r="G1666" t="s">
        <v>1707</v>
      </c>
      <c r="H1666">
        <v>2001519</v>
      </c>
      <c r="I1666">
        <f t="shared" si="44"/>
        <v>9763.49</v>
      </c>
      <c r="J1666" t="s">
        <v>1736</v>
      </c>
      <c r="K1666">
        <v>219</v>
      </c>
    </row>
    <row r="1667" spans="1:11" x14ac:dyDescent="0.25">
      <c r="A1667" t="s">
        <v>1737</v>
      </c>
      <c r="B1667">
        <v>263</v>
      </c>
      <c r="C1667" t="s">
        <v>1703</v>
      </c>
      <c r="D1667">
        <v>50</v>
      </c>
      <c r="E1667" t="s">
        <v>1710</v>
      </c>
      <c r="F1667" t="s">
        <v>1705</v>
      </c>
      <c r="G1667" t="s">
        <v>1707</v>
      </c>
      <c r="H1667">
        <v>2001520</v>
      </c>
      <c r="I1667">
        <f t="shared" ref="I1667:I1730" si="45">+_xlfn.XLOOKUP(H1667,AG:AG,AH:AH,0)</f>
        <v>7524.04</v>
      </c>
      <c r="J1667" t="s">
        <v>1736</v>
      </c>
      <c r="K1667">
        <v>16</v>
      </c>
    </row>
    <row r="1668" spans="1:11" x14ac:dyDescent="0.25">
      <c r="A1668" t="s">
        <v>1737</v>
      </c>
      <c r="B1668">
        <v>263</v>
      </c>
      <c r="C1668" t="s">
        <v>1703</v>
      </c>
      <c r="D1668">
        <v>50</v>
      </c>
      <c r="E1668" t="s">
        <v>1704</v>
      </c>
      <c r="F1668" t="s">
        <v>1705</v>
      </c>
      <c r="G1668" t="s">
        <v>1715</v>
      </c>
      <c r="H1668">
        <v>2001520</v>
      </c>
      <c r="I1668">
        <f t="shared" si="45"/>
        <v>7524.04</v>
      </c>
      <c r="J1668" t="s">
        <v>1736</v>
      </c>
      <c r="K1668">
        <v>1</v>
      </c>
    </row>
    <row r="1669" spans="1:11" x14ac:dyDescent="0.25">
      <c r="A1669" t="s">
        <v>1737</v>
      </c>
      <c r="B1669">
        <v>263</v>
      </c>
      <c r="C1669" t="s">
        <v>1703</v>
      </c>
      <c r="D1669">
        <v>50</v>
      </c>
      <c r="E1669" t="s">
        <v>1704</v>
      </c>
      <c r="F1669" t="s">
        <v>1705</v>
      </c>
      <c r="G1669" t="s">
        <v>1707</v>
      </c>
      <c r="H1669" t="s">
        <v>1392</v>
      </c>
      <c r="I1669">
        <f t="shared" si="45"/>
        <v>0</v>
      </c>
      <c r="J1669" t="s">
        <v>1736</v>
      </c>
      <c r="K1669">
        <v>35</v>
      </c>
    </row>
    <row r="1670" spans="1:11" x14ac:dyDescent="0.25">
      <c r="A1670" t="s">
        <v>1737</v>
      </c>
      <c r="B1670">
        <v>263</v>
      </c>
      <c r="C1670" t="s">
        <v>1703</v>
      </c>
      <c r="D1670">
        <v>50</v>
      </c>
      <c r="E1670" t="s">
        <v>1704</v>
      </c>
      <c r="F1670" t="s">
        <v>1705</v>
      </c>
      <c r="G1670" t="s">
        <v>1707</v>
      </c>
      <c r="H1670">
        <v>2001520</v>
      </c>
      <c r="I1670">
        <f t="shared" si="45"/>
        <v>7524.04</v>
      </c>
      <c r="J1670" t="s">
        <v>1736</v>
      </c>
      <c r="K1670">
        <v>11500</v>
      </c>
    </row>
    <row r="1671" spans="1:11" x14ac:dyDescent="0.25">
      <c r="A1671" t="s">
        <v>1737</v>
      </c>
      <c r="B1671">
        <v>263</v>
      </c>
      <c r="C1671" t="s">
        <v>1703</v>
      </c>
      <c r="D1671">
        <v>50</v>
      </c>
      <c r="E1671" t="s">
        <v>1704</v>
      </c>
      <c r="F1671" t="s">
        <v>1705</v>
      </c>
      <c r="G1671" t="s">
        <v>1707</v>
      </c>
      <c r="I1671">
        <f t="shared" si="45"/>
        <v>0</v>
      </c>
      <c r="J1671" t="s">
        <v>1736</v>
      </c>
      <c r="K1671">
        <v>1</v>
      </c>
    </row>
    <row r="1672" spans="1:11" x14ac:dyDescent="0.25">
      <c r="A1672" t="s">
        <v>1737</v>
      </c>
      <c r="B1672">
        <v>263</v>
      </c>
      <c r="C1672" t="s">
        <v>1703</v>
      </c>
      <c r="D1672">
        <v>50</v>
      </c>
      <c r="E1672" t="s">
        <v>1708</v>
      </c>
      <c r="F1672" t="s">
        <v>1705</v>
      </c>
      <c r="G1672" t="s">
        <v>1707</v>
      </c>
      <c r="H1672">
        <v>2001520</v>
      </c>
      <c r="I1672">
        <f t="shared" si="45"/>
        <v>7524.04</v>
      </c>
      <c r="J1672" t="s">
        <v>1736</v>
      </c>
      <c r="K1672">
        <v>3</v>
      </c>
    </row>
    <row r="1673" spans="1:11" x14ac:dyDescent="0.25">
      <c r="A1673" t="s">
        <v>1737</v>
      </c>
      <c r="B1673">
        <v>263</v>
      </c>
      <c r="C1673" t="s">
        <v>1703</v>
      </c>
      <c r="D1673">
        <v>50</v>
      </c>
      <c r="E1673" t="s">
        <v>1711</v>
      </c>
      <c r="F1673" t="s">
        <v>1705</v>
      </c>
      <c r="G1673" t="s">
        <v>1707</v>
      </c>
      <c r="H1673">
        <v>2001520</v>
      </c>
      <c r="I1673">
        <f t="shared" si="45"/>
        <v>7524.04</v>
      </c>
      <c r="J1673" t="s">
        <v>1736</v>
      </c>
      <c r="K1673">
        <v>170</v>
      </c>
    </row>
    <row r="1674" spans="1:11" x14ac:dyDescent="0.25">
      <c r="A1674" t="s">
        <v>1737</v>
      </c>
      <c r="B1674">
        <v>263</v>
      </c>
      <c r="C1674" t="s">
        <v>1703</v>
      </c>
      <c r="D1674">
        <v>75</v>
      </c>
      <c r="E1674" t="s">
        <v>1710</v>
      </c>
      <c r="F1674" t="s">
        <v>1705</v>
      </c>
      <c r="G1674" t="s">
        <v>1707</v>
      </c>
      <c r="H1674">
        <v>2001521</v>
      </c>
      <c r="I1674">
        <f t="shared" si="45"/>
        <v>8497.82</v>
      </c>
      <c r="J1674" t="s">
        <v>1736</v>
      </c>
      <c r="K1674">
        <v>8</v>
      </c>
    </row>
    <row r="1675" spans="1:11" x14ac:dyDescent="0.25">
      <c r="A1675" t="s">
        <v>1737</v>
      </c>
      <c r="B1675">
        <v>263</v>
      </c>
      <c r="C1675" t="s">
        <v>1703</v>
      </c>
      <c r="D1675">
        <v>75</v>
      </c>
      <c r="E1675" t="s">
        <v>1704</v>
      </c>
      <c r="F1675" t="s">
        <v>1705</v>
      </c>
      <c r="G1675" t="s">
        <v>1707</v>
      </c>
      <c r="H1675" t="s">
        <v>1392</v>
      </c>
      <c r="I1675">
        <f t="shared" si="45"/>
        <v>0</v>
      </c>
      <c r="J1675" t="s">
        <v>1736</v>
      </c>
      <c r="K1675">
        <v>51</v>
      </c>
    </row>
    <row r="1676" spans="1:11" x14ac:dyDescent="0.25">
      <c r="A1676" t="s">
        <v>1737</v>
      </c>
      <c r="B1676">
        <v>263</v>
      </c>
      <c r="C1676" t="s">
        <v>1703</v>
      </c>
      <c r="D1676">
        <v>75</v>
      </c>
      <c r="E1676" t="s">
        <v>1704</v>
      </c>
      <c r="F1676" t="s">
        <v>1705</v>
      </c>
      <c r="G1676" t="s">
        <v>1707</v>
      </c>
      <c r="H1676">
        <v>2001521</v>
      </c>
      <c r="I1676">
        <f t="shared" si="45"/>
        <v>8497.82</v>
      </c>
      <c r="J1676" t="s">
        <v>1736</v>
      </c>
      <c r="K1676">
        <v>6863</v>
      </c>
    </row>
    <row r="1677" spans="1:11" x14ac:dyDescent="0.25">
      <c r="A1677" t="s">
        <v>1737</v>
      </c>
      <c r="B1677">
        <v>263</v>
      </c>
      <c r="C1677" t="s">
        <v>1703</v>
      </c>
      <c r="D1677">
        <v>75</v>
      </c>
      <c r="E1677" t="s">
        <v>1704</v>
      </c>
      <c r="F1677" t="s">
        <v>1705</v>
      </c>
      <c r="G1677" t="s">
        <v>1707</v>
      </c>
      <c r="I1677">
        <f t="shared" si="45"/>
        <v>0</v>
      </c>
      <c r="J1677" t="s">
        <v>1736</v>
      </c>
      <c r="K1677">
        <v>4</v>
      </c>
    </row>
    <row r="1678" spans="1:11" x14ac:dyDescent="0.25">
      <c r="A1678" t="s">
        <v>1737</v>
      </c>
      <c r="B1678">
        <v>263</v>
      </c>
      <c r="C1678" t="s">
        <v>1703</v>
      </c>
      <c r="D1678">
        <v>75</v>
      </c>
      <c r="E1678" t="s">
        <v>1711</v>
      </c>
      <c r="F1678" t="s">
        <v>1705</v>
      </c>
      <c r="G1678" t="s">
        <v>1707</v>
      </c>
      <c r="H1678" t="s">
        <v>1392</v>
      </c>
      <c r="I1678">
        <f t="shared" si="45"/>
        <v>0</v>
      </c>
      <c r="J1678" t="s">
        <v>1736</v>
      </c>
      <c r="K1678">
        <v>1</v>
      </c>
    </row>
    <row r="1679" spans="1:11" x14ac:dyDescent="0.25">
      <c r="A1679" t="s">
        <v>1737</v>
      </c>
      <c r="B1679">
        <v>263</v>
      </c>
      <c r="C1679" t="s">
        <v>1703</v>
      </c>
      <c r="D1679">
        <v>75</v>
      </c>
      <c r="E1679" t="s">
        <v>1711</v>
      </c>
      <c r="F1679" t="s">
        <v>1705</v>
      </c>
      <c r="G1679" t="s">
        <v>1707</v>
      </c>
      <c r="H1679">
        <v>2001521</v>
      </c>
      <c r="I1679">
        <f t="shared" si="45"/>
        <v>8497.82</v>
      </c>
      <c r="J1679" t="s">
        <v>1736</v>
      </c>
      <c r="K1679">
        <v>73</v>
      </c>
    </row>
    <row r="1680" spans="1:11" x14ac:dyDescent="0.25">
      <c r="A1680" t="s">
        <v>1737</v>
      </c>
      <c r="B1680">
        <v>263</v>
      </c>
      <c r="C1680" t="s">
        <v>1703</v>
      </c>
      <c r="D1680">
        <v>100</v>
      </c>
      <c r="E1680" t="s">
        <v>1710</v>
      </c>
      <c r="F1680" t="s">
        <v>1705</v>
      </c>
      <c r="G1680" t="s">
        <v>1707</v>
      </c>
      <c r="H1680">
        <v>2001522</v>
      </c>
      <c r="I1680">
        <f t="shared" si="45"/>
        <v>9410.5300000000007</v>
      </c>
      <c r="J1680" t="s">
        <v>1736</v>
      </c>
      <c r="K1680">
        <v>4</v>
      </c>
    </row>
    <row r="1681" spans="1:11" x14ac:dyDescent="0.25">
      <c r="A1681" t="s">
        <v>1737</v>
      </c>
      <c r="B1681">
        <v>263</v>
      </c>
      <c r="C1681" t="s">
        <v>1703</v>
      </c>
      <c r="D1681">
        <v>100</v>
      </c>
      <c r="E1681" t="s">
        <v>1704</v>
      </c>
      <c r="F1681" t="s">
        <v>1705</v>
      </c>
      <c r="G1681" t="s">
        <v>1707</v>
      </c>
      <c r="H1681" t="s">
        <v>1392</v>
      </c>
      <c r="I1681">
        <f t="shared" si="45"/>
        <v>0</v>
      </c>
      <c r="J1681" t="s">
        <v>1736</v>
      </c>
      <c r="K1681">
        <v>28</v>
      </c>
    </row>
    <row r="1682" spans="1:11" x14ac:dyDescent="0.25">
      <c r="A1682" t="s">
        <v>1737</v>
      </c>
      <c r="B1682">
        <v>263</v>
      </c>
      <c r="C1682" t="s">
        <v>1703</v>
      </c>
      <c r="D1682">
        <v>100</v>
      </c>
      <c r="E1682" t="s">
        <v>1704</v>
      </c>
      <c r="F1682" t="s">
        <v>1705</v>
      </c>
      <c r="G1682" t="s">
        <v>1707</v>
      </c>
      <c r="H1682">
        <v>2001522</v>
      </c>
      <c r="I1682">
        <f t="shared" si="45"/>
        <v>9410.5300000000007</v>
      </c>
      <c r="J1682" t="s">
        <v>1736</v>
      </c>
      <c r="K1682">
        <v>1420</v>
      </c>
    </row>
    <row r="1683" spans="1:11" x14ac:dyDescent="0.25">
      <c r="A1683" t="s">
        <v>1737</v>
      </c>
      <c r="B1683">
        <v>263</v>
      </c>
      <c r="C1683" t="s">
        <v>1703</v>
      </c>
      <c r="D1683">
        <v>100</v>
      </c>
      <c r="E1683" t="s">
        <v>1704</v>
      </c>
      <c r="F1683" t="s">
        <v>1705</v>
      </c>
      <c r="G1683" t="s">
        <v>1707</v>
      </c>
      <c r="I1683">
        <f t="shared" si="45"/>
        <v>0</v>
      </c>
      <c r="J1683" t="s">
        <v>1736</v>
      </c>
      <c r="K1683">
        <v>1</v>
      </c>
    </row>
    <row r="1684" spans="1:11" x14ac:dyDescent="0.25">
      <c r="A1684" t="s">
        <v>1737</v>
      </c>
      <c r="B1684">
        <v>263</v>
      </c>
      <c r="C1684" t="s">
        <v>1703</v>
      </c>
      <c r="D1684">
        <v>100</v>
      </c>
      <c r="E1684" t="s">
        <v>1711</v>
      </c>
      <c r="F1684" t="s">
        <v>1705</v>
      </c>
      <c r="G1684" t="s">
        <v>1707</v>
      </c>
      <c r="H1684">
        <v>2001522</v>
      </c>
      <c r="I1684">
        <f t="shared" si="45"/>
        <v>9410.5300000000007</v>
      </c>
      <c r="J1684" t="s">
        <v>1736</v>
      </c>
      <c r="K1684">
        <v>8</v>
      </c>
    </row>
    <row r="1685" spans="1:11" x14ac:dyDescent="0.25">
      <c r="A1685" t="s">
        <v>1737</v>
      </c>
      <c r="B1685">
        <v>263</v>
      </c>
      <c r="C1685" t="s">
        <v>1703</v>
      </c>
      <c r="D1685">
        <v>167</v>
      </c>
      <c r="E1685" t="s">
        <v>1704</v>
      </c>
      <c r="F1685" t="s">
        <v>1705</v>
      </c>
      <c r="G1685" t="s">
        <v>1707</v>
      </c>
      <c r="H1685" t="s">
        <v>1392</v>
      </c>
      <c r="I1685">
        <f t="shared" si="45"/>
        <v>0</v>
      </c>
      <c r="J1685" t="s">
        <v>1736</v>
      </c>
      <c r="K1685">
        <v>5</v>
      </c>
    </row>
    <row r="1686" spans="1:11" x14ac:dyDescent="0.25">
      <c r="A1686" t="s">
        <v>1737</v>
      </c>
      <c r="B1686">
        <v>263</v>
      </c>
      <c r="C1686" t="s">
        <v>1703</v>
      </c>
      <c r="D1686">
        <v>167</v>
      </c>
      <c r="E1686" t="s">
        <v>1704</v>
      </c>
      <c r="F1686" t="s">
        <v>1705</v>
      </c>
      <c r="G1686" t="s">
        <v>1707</v>
      </c>
      <c r="H1686">
        <v>2001518</v>
      </c>
      <c r="I1686">
        <f t="shared" si="45"/>
        <v>9062.41</v>
      </c>
      <c r="J1686" t="s">
        <v>1736</v>
      </c>
      <c r="K1686">
        <v>1</v>
      </c>
    </row>
    <row r="1687" spans="1:11" x14ac:dyDescent="0.25">
      <c r="A1687" t="s">
        <v>1737</v>
      </c>
      <c r="B1687">
        <v>263</v>
      </c>
      <c r="C1687" t="s">
        <v>1703</v>
      </c>
      <c r="D1687">
        <v>167</v>
      </c>
      <c r="E1687" t="s">
        <v>1704</v>
      </c>
      <c r="F1687" t="s">
        <v>1705</v>
      </c>
      <c r="G1687" t="s">
        <v>1707</v>
      </c>
      <c r="H1687">
        <v>2001523</v>
      </c>
      <c r="I1687">
        <f t="shared" si="45"/>
        <v>13441.01</v>
      </c>
      <c r="J1687" t="s">
        <v>1736</v>
      </c>
      <c r="K1687">
        <v>287</v>
      </c>
    </row>
    <row r="1688" spans="1:11" x14ac:dyDescent="0.25">
      <c r="A1688" t="s">
        <v>1737</v>
      </c>
      <c r="B1688">
        <v>263</v>
      </c>
      <c r="C1688" t="s">
        <v>1703</v>
      </c>
      <c r="D1688">
        <v>167</v>
      </c>
      <c r="E1688" t="s">
        <v>1711</v>
      </c>
      <c r="F1688" t="s">
        <v>1705</v>
      </c>
      <c r="G1688" t="s">
        <v>1707</v>
      </c>
      <c r="H1688">
        <v>2001523</v>
      </c>
      <c r="I1688">
        <f t="shared" si="45"/>
        <v>13441.01</v>
      </c>
      <c r="J1688" t="s">
        <v>1736</v>
      </c>
      <c r="K1688">
        <v>5</v>
      </c>
    </row>
    <row r="1689" spans="1:11" x14ac:dyDescent="0.25">
      <c r="A1689" t="s">
        <v>1737</v>
      </c>
      <c r="B1689">
        <v>263</v>
      </c>
      <c r="C1689" t="s">
        <v>1703</v>
      </c>
      <c r="D1689">
        <v>250</v>
      </c>
      <c r="E1689" t="s">
        <v>1704</v>
      </c>
      <c r="F1689" t="s">
        <v>1705</v>
      </c>
      <c r="G1689" t="s">
        <v>1707</v>
      </c>
      <c r="H1689">
        <v>2001524</v>
      </c>
      <c r="I1689">
        <f t="shared" si="45"/>
        <v>12461.79</v>
      </c>
      <c r="J1689" t="s">
        <v>1736</v>
      </c>
      <c r="K1689">
        <v>4</v>
      </c>
    </row>
    <row r="1690" spans="1:11" x14ac:dyDescent="0.25">
      <c r="A1690" t="s">
        <v>1737</v>
      </c>
      <c r="B1690">
        <v>263</v>
      </c>
      <c r="C1690" t="s">
        <v>1703</v>
      </c>
      <c r="D1690">
        <v>250</v>
      </c>
      <c r="E1690" t="s">
        <v>1711</v>
      </c>
      <c r="F1690" t="s">
        <v>1705</v>
      </c>
      <c r="G1690" t="s">
        <v>1707</v>
      </c>
      <c r="H1690">
        <v>2001524</v>
      </c>
      <c r="I1690">
        <f t="shared" si="45"/>
        <v>12461.79</v>
      </c>
      <c r="J1690" t="s">
        <v>1736</v>
      </c>
      <c r="K1690">
        <v>1</v>
      </c>
    </row>
    <row r="1691" spans="1:11" x14ac:dyDescent="0.25">
      <c r="A1691" t="s">
        <v>1737</v>
      </c>
      <c r="B1691">
        <v>263</v>
      </c>
      <c r="C1691" t="s">
        <v>1723</v>
      </c>
      <c r="D1691">
        <v>0</v>
      </c>
      <c r="E1691" t="s">
        <v>1704</v>
      </c>
      <c r="F1691" t="s">
        <v>1705</v>
      </c>
      <c r="G1691" t="s">
        <v>1392</v>
      </c>
      <c r="H1691">
        <v>2004979</v>
      </c>
      <c r="I1691">
        <f t="shared" si="45"/>
        <v>0</v>
      </c>
      <c r="J1691" t="s">
        <v>1736</v>
      </c>
      <c r="K1691">
        <v>1</v>
      </c>
    </row>
    <row r="1692" spans="1:11" x14ac:dyDescent="0.25">
      <c r="A1692" t="s">
        <v>1737</v>
      </c>
      <c r="B1692">
        <v>263</v>
      </c>
      <c r="C1692" t="s">
        <v>1723</v>
      </c>
      <c r="D1692">
        <v>0</v>
      </c>
      <c r="E1692" t="s">
        <v>1711</v>
      </c>
      <c r="F1692" t="s">
        <v>1705</v>
      </c>
      <c r="G1692" t="s">
        <v>1392</v>
      </c>
      <c r="H1692">
        <v>2004982</v>
      </c>
      <c r="I1692">
        <f t="shared" si="45"/>
        <v>0</v>
      </c>
      <c r="J1692" t="s">
        <v>1736</v>
      </c>
      <c r="K1692">
        <v>1</v>
      </c>
    </row>
    <row r="1693" spans="1:11" x14ac:dyDescent="0.25">
      <c r="A1693" t="s">
        <v>1737</v>
      </c>
      <c r="B1693">
        <v>263</v>
      </c>
      <c r="C1693" t="s">
        <v>1723</v>
      </c>
      <c r="D1693">
        <v>75</v>
      </c>
      <c r="E1693" t="s">
        <v>1711</v>
      </c>
      <c r="F1693" t="s">
        <v>1705</v>
      </c>
      <c r="G1693" t="s">
        <v>1707</v>
      </c>
      <c r="H1693">
        <v>2001521</v>
      </c>
      <c r="I1693">
        <f t="shared" si="45"/>
        <v>8497.82</v>
      </c>
      <c r="J1693" t="s">
        <v>1736</v>
      </c>
      <c r="K1693">
        <v>3</v>
      </c>
    </row>
    <row r="1694" spans="1:11" x14ac:dyDescent="0.25">
      <c r="A1694" t="s">
        <v>1737</v>
      </c>
      <c r="B1694">
        <v>263</v>
      </c>
      <c r="C1694" t="s">
        <v>1723</v>
      </c>
      <c r="D1694">
        <v>167</v>
      </c>
      <c r="E1694" t="s">
        <v>1708</v>
      </c>
      <c r="F1694" t="s">
        <v>1705</v>
      </c>
      <c r="G1694" t="s">
        <v>1707</v>
      </c>
      <c r="H1694">
        <v>2001523</v>
      </c>
      <c r="I1694">
        <f t="shared" si="45"/>
        <v>13441.01</v>
      </c>
      <c r="J1694" t="s">
        <v>1736</v>
      </c>
      <c r="K1694">
        <v>2</v>
      </c>
    </row>
    <row r="1695" spans="1:11" x14ac:dyDescent="0.25">
      <c r="A1695" t="s">
        <v>1737</v>
      </c>
      <c r="B1695">
        <v>263</v>
      </c>
      <c r="C1695" t="s">
        <v>1724</v>
      </c>
      <c r="D1695">
        <v>25</v>
      </c>
      <c r="E1695" t="s">
        <v>1710</v>
      </c>
      <c r="F1695" t="s">
        <v>1705</v>
      </c>
      <c r="G1695" t="s">
        <v>1707</v>
      </c>
      <c r="H1695">
        <v>2001518</v>
      </c>
      <c r="I1695">
        <f t="shared" si="45"/>
        <v>9062.41</v>
      </c>
      <c r="J1695" t="s">
        <v>1736</v>
      </c>
      <c r="K1695">
        <v>110</v>
      </c>
    </row>
    <row r="1696" spans="1:11" x14ac:dyDescent="0.25">
      <c r="A1696" t="s">
        <v>1737</v>
      </c>
      <c r="B1696">
        <v>263</v>
      </c>
      <c r="C1696" t="s">
        <v>1724</v>
      </c>
      <c r="D1696">
        <v>25</v>
      </c>
      <c r="E1696" t="s">
        <v>1704</v>
      </c>
      <c r="F1696" t="s">
        <v>1705</v>
      </c>
      <c r="G1696" t="s">
        <v>1707</v>
      </c>
      <c r="H1696">
        <v>2001518</v>
      </c>
      <c r="I1696">
        <f t="shared" si="45"/>
        <v>9062.41</v>
      </c>
      <c r="J1696" t="s">
        <v>1736</v>
      </c>
      <c r="K1696">
        <v>110</v>
      </c>
    </row>
    <row r="1697" spans="1:11" x14ac:dyDescent="0.25">
      <c r="A1697" t="s">
        <v>1737</v>
      </c>
      <c r="B1697">
        <v>263</v>
      </c>
      <c r="C1697" t="s">
        <v>1724</v>
      </c>
      <c r="D1697">
        <v>25</v>
      </c>
      <c r="E1697" t="s">
        <v>1708</v>
      </c>
      <c r="F1697" t="s">
        <v>1705</v>
      </c>
      <c r="G1697" t="s">
        <v>1707</v>
      </c>
      <c r="H1697">
        <v>2001518</v>
      </c>
      <c r="I1697">
        <f t="shared" si="45"/>
        <v>9062.41</v>
      </c>
      <c r="J1697" t="s">
        <v>1736</v>
      </c>
      <c r="K1697">
        <v>48</v>
      </c>
    </row>
    <row r="1698" spans="1:11" x14ac:dyDescent="0.25">
      <c r="A1698" t="s">
        <v>1737</v>
      </c>
      <c r="B1698">
        <v>263</v>
      </c>
      <c r="C1698" t="s">
        <v>1724</v>
      </c>
      <c r="D1698">
        <v>25</v>
      </c>
      <c r="E1698" t="s">
        <v>1711</v>
      </c>
      <c r="F1698" t="s">
        <v>1705</v>
      </c>
      <c r="G1698" t="s">
        <v>1707</v>
      </c>
      <c r="H1698">
        <v>2001518</v>
      </c>
      <c r="I1698">
        <f t="shared" si="45"/>
        <v>9062.41</v>
      </c>
      <c r="J1698" t="s">
        <v>1736</v>
      </c>
      <c r="K1698">
        <v>3</v>
      </c>
    </row>
    <row r="1699" spans="1:11" x14ac:dyDescent="0.25">
      <c r="A1699" t="s">
        <v>1737</v>
      </c>
      <c r="B1699">
        <v>263</v>
      </c>
      <c r="C1699" t="s">
        <v>1724</v>
      </c>
      <c r="D1699">
        <v>25</v>
      </c>
      <c r="E1699" t="s">
        <v>1711</v>
      </c>
      <c r="F1699" t="s">
        <v>1705</v>
      </c>
      <c r="G1699" t="s">
        <v>1707</v>
      </c>
      <c r="H1699">
        <v>2001519</v>
      </c>
      <c r="I1699">
        <f t="shared" si="45"/>
        <v>9763.49</v>
      </c>
      <c r="J1699" t="s">
        <v>1736</v>
      </c>
      <c r="K1699">
        <v>1</v>
      </c>
    </row>
    <row r="1700" spans="1:11" x14ac:dyDescent="0.25">
      <c r="A1700" t="s">
        <v>1737</v>
      </c>
      <c r="B1700">
        <v>263</v>
      </c>
      <c r="C1700" t="s">
        <v>1724</v>
      </c>
      <c r="D1700">
        <v>37</v>
      </c>
      <c r="E1700" t="s">
        <v>1704</v>
      </c>
      <c r="F1700" t="s">
        <v>1705</v>
      </c>
      <c r="G1700" t="s">
        <v>1707</v>
      </c>
      <c r="H1700">
        <v>2001510</v>
      </c>
      <c r="I1700">
        <f t="shared" si="45"/>
        <v>0</v>
      </c>
      <c r="J1700" t="s">
        <v>1736</v>
      </c>
      <c r="K1700">
        <v>1</v>
      </c>
    </row>
    <row r="1701" spans="1:11" x14ac:dyDescent="0.25">
      <c r="A1701" t="s">
        <v>1737</v>
      </c>
      <c r="B1701">
        <v>263</v>
      </c>
      <c r="C1701" t="s">
        <v>1724</v>
      </c>
      <c r="D1701">
        <v>37</v>
      </c>
      <c r="E1701" t="s">
        <v>1704</v>
      </c>
      <c r="F1701" t="s">
        <v>1705</v>
      </c>
      <c r="G1701" t="s">
        <v>1707</v>
      </c>
      <c r="H1701">
        <v>2001511</v>
      </c>
      <c r="I1701">
        <f t="shared" si="45"/>
        <v>0</v>
      </c>
      <c r="J1701" t="s">
        <v>1736</v>
      </c>
      <c r="K1701">
        <v>1</v>
      </c>
    </row>
    <row r="1702" spans="1:11" x14ac:dyDescent="0.25">
      <c r="A1702" t="s">
        <v>1737</v>
      </c>
      <c r="B1702">
        <v>263</v>
      </c>
      <c r="C1702" t="s">
        <v>1724</v>
      </c>
      <c r="D1702">
        <v>37</v>
      </c>
      <c r="E1702" t="s">
        <v>1708</v>
      </c>
      <c r="F1702" t="s">
        <v>1705</v>
      </c>
      <c r="G1702" t="s">
        <v>1707</v>
      </c>
      <c r="H1702">
        <v>2001513</v>
      </c>
      <c r="I1702">
        <f t="shared" si="45"/>
        <v>0</v>
      </c>
      <c r="J1702" t="s">
        <v>1736</v>
      </c>
      <c r="K1702">
        <v>1</v>
      </c>
    </row>
    <row r="1703" spans="1:11" x14ac:dyDescent="0.25">
      <c r="A1703" t="s">
        <v>1737</v>
      </c>
      <c r="B1703">
        <v>263</v>
      </c>
      <c r="C1703" t="s">
        <v>1724</v>
      </c>
      <c r="D1703">
        <v>37.5</v>
      </c>
      <c r="E1703" t="s">
        <v>1710</v>
      </c>
      <c r="F1703" t="s">
        <v>1705</v>
      </c>
      <c r="G1703" t="s">
        <v>1707</v>
      </c>
      <c r="H1703">
        <v>2001519</v>
      </c>
      <c r="I1703">
        <f t="shared" si="45"/>
        <v>9763.49</v>
      </c>
      <c r="J1703" t="s">
        <v>1736</v>
      </c>
      <c r="K1703">
        <v>11</v>
      </c>
    </row>
    <row r="1704" spans="1:11" x14ac:dyDescent="0.25">
      <c r="A1704" t="s">
        <v>1737</v>
      </c>
      <c r="B1704">
        <v>263</v>
      </c>
      <c r="C1704" t="s">
        <v>1724</v>
      </c>
      <c r="D1704">
        <v>37.5</v>
      </c>
      <c r="E1704" t="s">
        <v>1704</v>
      </c>
      <c r="F1704" t="s">
        <v>1705</v>
      </c>
      <c r="G1704" t="s">
        <v>1707</v>
      </c>
      <c r="H1704">
        <v>2001519</v>
      </c>
      <c r="I1704">
        <f t="shared" si="45"/>
        <v>9763.49</v>
      </c>
      <c r="J1704" t="s">
        <v>1736</v>
      </c>
      <c r="K1704">
        <v>15</v>
      </c>
    </row>
    <row r="1705" spans="1:11" x14ac:dyDescent="0.25">
      <c r="A1705" t="s">
        <v>1737</v>
      </c>
      <c r="B1705">
        <v>263</v>
      </c>
      <c r="C1705" t="s">
        <v>1724</v>
      </c>
      <c r="D1705">
        <v>37.5</v>
      </c>
      <c r="E1705" t="s">
        <v>1708</v>
      </c>
      <c r="F1705" t="s">
        <v>1705</v>
      </c>
      <c r="G1705" t="s">
        <v>1707</v>
      </c>
      <c r="H1705">
        <v>2001519</v>
      </c>
      <c r="I1705">
        <f t="shared" si="45"/>
        <v>9763.49</v>
      </c>
      <c r="J1705" t="s">
        <v>1736</v>
      </c>
      <c r="K1705">
        <v>6</v>
      </c>
    </row>
    <row r="1706" spans="1:11" x14ac:dyDescent="0.25">
      <c r="A1706" t="s">
        <v>1737</v>
      </c>
      <c r="B1706">
        <v>263</v>
      </c>
      <c r="C1706" t="s">
        <v>1724</v>
      </c>
      <c r="D1706">
        <v>37.5</v>
      </c>
      <c r="E1706" t="s">
        <v>1711</v>
      </c>
      <c r="F1706" t="s">
        <v>1705</v>
      </c>
      <c r="G1706" t="s">
        <v>1707</v>
      </c>
      <c r="H1706">
        <v>2001519</v>
      </c>
      <c r="I1706">
        <f t="shared" si="45"/>
        <v>9763.49</v>
      </c>
      <c r="J1706" t="s">
        <v>1736</v>
      </c>
      <c r="K1706">
        <v>3</v>
      </c>
    </row>
    <row r="1707" spans="1:11" x14ac:dyDescent="0.25">
      <c r="A1707" t="s">
        <v>1737</v>
      </c>
      <c r="B1707">
        <v>263</v>
      </c>
      <c r="C1707" t="s">
        <v>1724</v>
      </c>
      <c r="D1707">
        <v>50</v>
      </c>
      <c r="E1707" t="s">
        <v>1710</v>
      </c>
      <c r="F1707" t="s">
        <v>1705</v>
      </c>
      <c r="G1707" t="s">
        <v>1707</v>
      </c>
      <c r="H1707">
        <v>2001520</v>
      </c>
      <c r="I1707">
        <f t="shared" si="45"/>
        <v>7524.04</v>
      </c>
      <c r="J1707" t="s">
        <v>1736</v>
      </c>
      <c r="K1707">
        <v>12</v>
      </c>
    </row>
    <row r="1708" spans="1:11" x14ac:dyDescent="0.25">
      <c r="A1708" t="s">
        <v>1737</v>
      </c>
      <c r="B1708">
        <v>263</v>
      </c>
      <c r="C1708" t="s">
        <v>1724</v>
      </c>
      <c r="D1708">
        <v>50</v>
      </c>
      <c r="E1708" t="s">
        <v>1704</v>
      </c>
      <c r="F1708" t="s">
        <v>1705</v>
      </c>
      <c r="G1708" t="s">
        <v>1707</v>
      </c>
      <c r="H1708">
        <v>2001520</v>
      </c>
      <c r="I1708">
        <f t="shared" si="45"/>
        <v>7524.04</v>
      </c>
      <c r="J1708" t="s">
        <v>1736</v>
      </c>
      <c r="K1708">
        <v>19</v>
      </c>
    </row>
    <row r="1709" spans="1:11" x14ac:dyDescent="0.25">
      <c r="A1709" t="s">
        <v>1737</v>
      </c>
      <c r="B1709">
        <v>263</v>
      </c>
      <c r="C1709" t="s">
        <v>1724</v>
      </c>
      <c r="D1709">
        <v>50</v>
      </c>
      <c r="E1709" t="s">
        <v>1708</v>
      </c>
      <c r="F1709" t="s">
        <v>1705</v>
      </c>
      <c r="G1709" t="s">
        <v>1707</v>
      </c>
      <c r="H1709">
        <v>2001520</v>
      </c>
      <c r="I1709">
        <f t="shared" si="45"/>
        <v>7524.04</v>
      </c>
      <c r="J1709" t="s">
        <v>1736</v>
      </c>
      <c r="K1709">
        <v>5</v>
      </c>
    </row>
    <row r="1710" spans="1:11" x14ac:dyDescent="0.25">
      <c r="A1710" t="s">
        <v>1737</v>
      </c>
      <c r="B1710">
        <v>263</v>
      </c>
      <c r="C1710" t="s">
        <v>1724</v>
      </c>
      <c r="D1710">
        <v>75</v>
      </c>
      <c r="E1710" t="s">
        <v>1710</v>
      </c>
      <c r="F1710" t="s">
        <v>1705</v>
      </c>
      <c r="G1710" t="s">
        <v>1707</v>
      </c>
      <c r="H1710">
        <v>2001521</v>
      </c>
      <c r="I1710">
        <f t="shared" si="45"/>
        <v>8497.82</v>
      </c>
      <c r="J1710" t="s">
        <v>1736</v>
      </c>
      <c r="K1710">
        <v>6</v>
      </c>
    </row>
    <row r="1711" spans="1:11" x14ac:dyDescent="0.25">
      <c r="A1711" t="s">
        <v>1737</v>
      </c>
      <c r="B1711">
        <v>263</v>
      </c>
      <c r="C1711" t="s">
        <v>1724</v>
      </c>
      <c r="D1711">
        <v>75</v>
      </c>
      <c r="E1711" t="s">
        <v>1704</v>
      </c>
      <c r="F1711" t="s">
        <v>1705</v>
      </c>
      <c r="G1711" t="s">
        <v>1707</v>
      </c>
      <c r="H1711">
        <v>2001521</v>
      </c>
      <c r="I1711">
        <f t="shared" si="45"/>
        <v>8497.82</v>
      </c>
      <c r="J1711" t="s">
        <v>1736</v>
      </c>
      <c r="K1711">
        <v>8</v>
      </c>
    </row>
    <row r="1712" spans="1:11" x14ac:dyDescent="0.25">
      <c r="A1712" t="s">
        <v>1737</v>
      </c>
      <c r="B1712">
        <v>263</v>
      </c>
      <c r="C1712" t="s">
        <v>1724</v>
      </c>
      <c r="D1712">
        <v>75</v>
      </c>
      <c r="E1712" t="s">
        <v>1708</v>
      </c>
      <c r="F1712" t="s">
        <v>1705</v>
      </c>
      <c r="G1712" t="s">
        <v>1707</v>
      </c>
      <c r="H1712">
        <v>2001521</v>
      </c>
      <c r="I1712">
        <f t="shared" si="45"/>
        <v>8497.82</v>
      </c>
      <c r="J1712" t="s">
        <v>1736</v>
      </c>
      <c r="K1712">
        <v>2</v>
      </c>
    </row>
    <row r="1713" spans="1:11" x14ac:dyDescent="0.25">
      <c r="A1713" t="s">
        <v>1737</v>
      </c>
      <c r="B1713">
        <v>263</v>
      </c>
      <c r="C1713" t="s">
        <v>1724</v>
      </c>
      <c r="D1713">
        <v>100</v>
      </c>
      <c r="E1713" t="s">
        <v>1704</v>
      </c>
      <c r="F1713" t="s">
        <v>1705</v>
      </c>
      <c r="G1713" t="s">
        <v>1707</v>
      </c>
      <c r="H1713">
        <v>2001522</v>
      </c>
      <c r="I1713">
        <f t="shared" si="45"/>
        <v>9410.5300000000007</v>
      </c>
      <c r="J1713" t="s">
        <v>1736</v>
      </c>
      <c r="K1713">
        <v>9</v>
      </c>
    </row>
    <row r="1714" spans="1:11" x14ac:dyDescent="0.25">
      <c r="A1714" t="s">
        <v>1737</v>
      </c>
      <c r="B1714">
        <v>263</v>
      </c>
      <c r="C1714" t="s">
        <v>1724</v>
      </c>
      <c r="D1714">
        <v>100</v>
      </c>
      <c r="E1714" t="s">
        <v>1708</v>
      </c>
      <c r="F1714" t="s">
        <v>1705</v>
      </c>
      <c r="G1714" t="s">
        <v>1707</v>
      </c>
      <c r="H1714">
        <v>2001522</v>
      </c>
      <c r="I1714">
        <f t="shared" si="45"/>
        <v>9410.5300000000007</v>
      </c>
      <c r="J1714" t="s">
        <v>1736</v>
      </c>
      <c r="K1714">
        <v>1</v>
      </c>
    </row>
    <row r="1715" spans="1:11" x14ac:dyDescent="0.25">
      <c r="A1715" t="s">
        <v>1737</v>
      </c>
      <c r="B1715">
        <v>263</v>
      </c>
      <c r="C1715" t="s">
        <v>1724</v>
      </c>
      <c r="D1715">
        <v>100</v>
      </c>
      <c r="E1715" t="s">
        <v>1711</v>
      </c>
      <c r="F1715" t="s">
        <v>1705</v>
      </c>
      <c r="G1715" t="s">
        <v>1707</v>
      </c>
      <c r="H1715">
        <v>2001522</v>
      </c>
      <c r="I1715">
        <f t="shared" si="45"/>
        <v>9410.5300000000007</v>
      </c>
      <c r="J1715" t="s">
        <v>1736</v>
      </c>
      <c r="K1715">
        <v>1</v>
      </c>
    </row>
    <row r="1716" spans="1:11" x14ac:dyDescent="0.25">
      <c r="A1716" t="s">
        <v>1737</v>
      </c>
      <c r="B1716">
        <v>263</v>
      </c>
      <c r="C1716" t="s">
        <v>1724</v>
      </c>
      <c r="D1716">
        <v>167</v>
      </c>
      <c r="E1716" t="s">
        <v>1710</v>
      </c>
      <c r="F1716" t="s">
        <v>1705</v>
      </c>
      <c r="G1716" t="s">
        <v>1707</v>
      </c>
      <c r="H1716">
        <v>2001523</v>
      </c>
      <c r="I1716">
        <f t="shared" si="45"/>
        <v>13441.01</v>
      </c>
      <c r="J1716" t="s">
        <v>1736</v>
      </c>
      <c r="K1716">
        <v>1</v>
      </c>
    </row>
    <row r="1717" spans="1:11" x14ac:dyDescent="0.25">
      <c r="A1717" t="s">
        <v>1737</v>
      </c>
      <c r="B1717">
        <v>263</v>
      </c>
      <c r="C1717" t="s">
        <v>1724</v>
      </c>
      <c r="D1717">
        <v>167</v>
      </c>
      <c r="E1717" t="s">
        <v>1704</v>
      </c>
      <c r="F1717" t="s">
        <v>1705</v>
      </c>
      <c r="G1717" t="s">
        <v>1707</v>
      </c>
      <c r="H1717">
        <v>2001523</v>
      </c>
      <c r="I1717">
        <f t="shared" si="45"/>
        <v>13441.01</v>
      </c>
      <c r="J1717" t="s">
        <v>1736</v>
      </c>
      <c r="K1717">
        <v>1</v>
      </c>
    </row>
    <row r="1718" spans="1:11" x14ac:dyDescent="0.25">
      <c r="A1718" t="s">
        <v>1737</v>
      </c>
      <c r="B1718">
        <v>263</v>
      </c>
      <c r="C1718" t="s">
        <v>1712</v>
      </c>
      <c r="D1718">
        <v>0</v>
      </c>
      <c r="E1718" t="s">
        <v>1704</v>
      </c>
      <c r="F1718" t="s">
        <v>1705</v>
      </c>
      <c r="G1718" t="s">
        <v>1392</v>
      </c>
      <c r="H1718">
        <v>2004982</v>
      </c>
      <c r="I1718">
        <f t="shared" si="45"/>
        <v>0</v>
      </c>
      <c r="J1718" t="s">
        <v>1736</v>
      </c>
      <c r="K1718">
        <v>10</v>
      </c>
    </row>
    <row r="1719" spans="1:11" x14ac:dyDescent="0.25">
      <c r="A1719" t="s">
        <v>1737</v>
      </c>
      <c r="B1719">
        <v>263</v>
      </c>
      <c r="C1719" t="s">
        <v>1712</v>
      </c>
      <c r="D1719">
        <v>0</v>
      </c>
      <c r="E1719" t="s">
        <v>1704</v>
      </c>
      <c r="F1719" t="s">
        <v>1705</v>
      </c>
      <c r="G1719">
        <v>120</v>
      </c>
      <c r="H1719">
        <v>2004982</v>
      </c>
      <c r="I1719">
        <f t="shared" si="45"/>
        <v>0</v>
      </c>
      <c r="J1719" t="s">
        <v>1736</v>
      </c>
      <c r="K1719">
        <v>1</v>
      </c>
    </row>
    <row r="1720" spans="1:11" x14ac:dyDescent="0.25">
      <c r="A1720" t="s">
        <v>1737</v>
      </c>
      <c r="B1720">
        <v>263</v>
      </c>
      <c r="C1720" t="s">
        <v>1712</v>
      </c>
      <c r="D1720">
        <v>0</v>
      </c>
      <c r="E1720" t="s">
        <v>1704</v>
      </c>
      <c r="F1720" t="s">
        <v>1705</v>
      </c>
      <c r="G1720" t="s">
        <v>1707</v>
      </c>
      <c r="H1720">
        <v>2004979</v>
      </c>
      <c r="I1720">
        <f t="shared" si="45"/>
        <v>0</v>
      </c>
      <c r="J1720" t="s">
        <v>1736</v>
      </c>
      <c r="K1720">
        <v>1</v>
      </c>
    </row>
    <row r="1721" spans="1:11" x14ac:dyDescent="0.25">
      <c r="A1721" t="s">
        <v>1737</v>
      </c>
      <c r="B1721">
        <v>263</v>
      </c>
      <c r="C1721" t="s">
        <v>1712</v>
      </c>
      <c r="D1721">
        <v>0</v>
      </c>
      <c r="E1721" t="s">
        <v>1704</v>
      </c>
      <c r="F1721" t="s">
        <v>1705</v>
      </c>
      <c r="G1721" t="s">
        <v>1707</v>
      </c>
      <c r="H1721">
        <v>2004982</v>
      </c>
      <c r="I1721">
        <f t="shared" si="45"/>
        <v>0</v>
      </c>
      <c r="J1721" t="s">
        <v>1736</v>
      </c>
      <c r="K1721">
        <v>4</v>
      </c>
    </row>
    <row r="1722" spans="1:11" x14ac:dyDescent="0.25">
      <c r="A1722" t="s">
        <v>1737</v>
      </c>
      <c r="B1722">
        <v>263</v>
      </c>
      <c r="C1722" t="s">
        <v>1713</v>
      </c>
      <c r="D1722">
        <v>37.5</v>
      </c>
      <c r="E1722" t="s">
        <v>1708</v>
      </c>
      <c r="F1722" t="s">
        <v>1705</v>
      </c>
      <c r="G1722" t="s">
        <v>1707</v>
      </c>
      <c r="H1722">
        <v>2001519</v>
      </c>
      <c r="I1722">
        <f t="shared" si="45"/>
        <v>9763.49</v>
      </c>
      <c r="J1722" t="s">
        <v>1736</v>
      </c>
      <c r="K1722">
        <v>1</v>
      </c>
    </row>
    <row r="1723" spans="1:11" x14ac:dyDescent="0.25">
      <c r="A1723" t="s">
        <v>1737</v>
      </c>
      <c r="B1723">
        <v>264</v>
      </c>
      <c r="C1723" t="s">
        <v>1723</v>
      </c>
      <c r="D1723">
        <v>75</v>
      </c>
      <c r="E1723" t="s">
        <v>1720</v>
      </c>
      <c r="F1723" t="s">
        <v>1705</v>
      </c>
      <c r="G1723" t="s">
        <v>1707</v>
      </c>
      <c r="H1723">
        <v>2122130</v>
      </c>
      <c r="I1723">
        <f t="shared" si="45"/>
        <v>0</v>
      </c>
      <c r="J1723" t="s">
        <v>1735</v>
      </c>
      <c r="K1723">
        <v>2</v>
      </c>
    </row>
    <row r="1724" spans="1:11" x14ac:dyDescent="0.25">
      <c r="A1724" t="s">
        <v>1737</v>
      </c>
      <c r="B1724">
        <v>264</v>
      </c>
      <c r="C1724" t="s">
        <v>1723</v>
      </c>
      <c r="D1724">
        <v>75</v>
      </c>
      <c r="E1724" t="s">
        <v>1719</v>
      </c>
      <c r="F1724" t="s">
        <v>1705</v>
      </c>
      <c r="G1724" t="s">
        <v>1707</v>
      </c>
      <c r="H1724">
        <v>2122130</v>
      </c>
      <c r="I1724">
        <f t="shared" si="45"/>
        <v>0</v>
      </c>
      <c r="J1724" t="s">
        <v>1735</v>
      </c>
      <c r="K1724">
        <v>1</v>
      </c>
    </row>
    <row r="1725" spans="1:11" x14ac:dyDescent="0.25">
      <c r="A1725" t="s">
        <v>1737</v>
      </c>
      <c r="B1725">
        <v>264</v>
      </c>
      <c r="C1725" t="s">
        <v>1723</v>
      </c>
      <c r="D1725">
        <v>75</v>
      </c>
      <c r="E1725" t="s">
        <v>1704</v>
      </c>
      <c r="F1725" t="s">
        <v>1705</v>
      </c>
      <c r="G1725" t="s">
        <v>1707</v>
      </c>
      <c r="H1725">
        <v>2122130</v>
      </c>
      <c r="I1725">
        <f t="shared" si="45"/>
        <v>0</v>
      </c>
      <c r="J1725" t="s">
        <v>1735</v>
      </c>
      <c r="K1725">
        <v>19</v>
      </c>
    </row>
    <row r="1726" spans="1:11" x14ac:dyDescent="0.25">
      <c r="A1726" t="s">
        <v>1737</v>
      </c>
      <c r="B1726">
        <v>264</v>
      </c>
      <c r="C1726" t="s">
        <v>1723</v>
      </c>
      <c r="D1726">
        <v>75</v>
      </c>
      <c r="E1726" t="s">
        <v>1706</v>
      </c>
      <c r="F1726" t="s">
        <v>1705</v>
      </c>
      <c r="G1726" t="s">
        <v>1707</v>
      </c>
      <c r="H1726">
        <v>2122130</v>
      </c>
      <c r="I1726">
        <f t="shared" si="45"/>
        <v>0</v>
      </c>
      <c r="J1726" t="s">
        <v>1735</v>
      </c>
      <c r="K1726">
        <v>1</v>
      </c>
    </row>
    <row r="1727" spans="1:11" x14ac:dyDescent="0.25">
      <c r="A1727" t="s">
        <v>1737</v>
      </c>
      <c r="B1727">
        <v>264</v>
      </c>
      <c r="C1727" t="s">
        <v>1723</v>
      </c>
      <c r="D1727">
        <v>75</v>
      </c>
      <c r="E1727" t="s">
        <v>1708</v>
      </c>
      <c r="F1727" t="s">
        <v>1705</v>
      </c>
      <c r="G1727" t="s">
        <v>1707</v>
      </c>
      <c r="H1727">
        <v>2122130</v>
      </c>
      <c r="I1727">
        <f t="shared" si="45"/>
        <v>0</v>
      </c>
      <c r="J1727" t="s">
        <v>1735</v>
      </c>
      <c r="K1727">
        <v>14</v>
      </c>
    </row>
    <row r="1728" spans="1:11" x14ac:dyDescent="0.25">
      <c r="A1728" t="s">
        <v>1737</v>
      </c>
      <c r="B1728">
        <v>264</v>
      </c>
      <c r="C1728" t="s">
        <v>1723</v>
      </c>
      <c r="D1728">
        <v>75</v>
      </c>
      <c r="E1728" t="s">
        <v>1711</v>
      </c>
      <c r="F1728" t="s">
        <v>1705</v>
      </c>
      <c r="G1728" t="s">
        <v>1707</v>
      </c>
      <c r="H1728">
        <v>2122130</v>
      </c>
      <c r="I1728">
        <f t="shared" si="45"/>
        <v>0</v>
      </c>
      <c r="J1728" t="s">
        <v>1735</v>
      </c>
      <c r="K1728">
        <v>13</v>
      </c>
    </row>
    <row r="1729" spans="1:11" x14ac:dyDescent="0.25">
      <c r="A1729" t="s">
        <v>1737</v>
      </c>
      <c r="B1729">
        <v>264</v>
      </c>
      <c r="C1729" t="s">
        <v>1723</v>
      </c>
      <c r="D1729">
        <v>150</v>
      </c>
      <c r="E1729" t="s">
        <v>1720</v>
      </c>
      <c r="F1729" t="s">
        <v>1705</v>
      </c>
      <c r="G1729" t="s">
        <v>1707</v>
      </c>
      <c r="H1729">
        <v>2001525</v>
      </c>
      <c r="I1729">
        <f t="shared" si="45"/>
        <v>0</v>
      </c>
      <c r="J1729" t="s">
        <v>1735</v>
      </c>
      <c r="K1729">
        <v>5</v>
      </c>
    </row>
    <row r="1730" spans="1:11" x14ac:dyDescent="0.25">
      <c r="A1730" t="s">
        <v>1737</v>
      </c>
      <c r="B1730">
        <v>264</v>
      </c>
      <c r="C1730" t="s">
        <v>1723</v>
      </c>
      <c r="D1730">
        <v>150</v>
      </c>
      <c r="E1730" t="s">
        <v>1704</v>
      </c>
      <c r="F1730" t="s">
        <v>1705</v>
      </c>
      <c r="G1730" t="s">
        <v>1707</v>
      </c>
      <c r="H1730">
        <v>2001525</v>
      </c>
      <c r="I1730">
        <f t="shared" si="45"/>
        <v>0</v>
      </c>
      <c r="J1730" t="s">
        <v>1735</v>
      </c>
      <c r="K1730">
        <v>25</v>
      </c>
    </row>
    <row r="1731" spans="1:11" x14ac:dyDescent="0.25">
      <c r="A1731" t="s">
        <v>1737</v>
      </c>
      <c r="B1731">
        <v>264</v>
      </c>
      <c r="C1731" t="s">
        <v>1723</v>
      </c>
      <c r="D1731">
        <v>150</v>
      </c>
      <c r="E1731" t="s">
        <v>1708</v>
      </c>
      <c r="F1731" t="s">
        <v>1705</v>
      </c>
      <c r="G1731" t="s">
        <v>1707</v>
      </c>
      <c r="H1731" t="s">
        <v>1392</v>
      </c>
      <c r="I1731">
        <f t="shared" ref="I1731:I1794" si="46">+_xlfn.XLOOKUP(H1731,AG:AG,AH:AH,0)</f>
        <v>0</v>
      </c>
      <c r="J1731" t="s">
        <v>1735</v>
      </c>
      <c r="K1731">
        <v>2</v>
      </c>
    </row>
    <row r="1732" spans="1:11" x14ac:dyDescent="0.25">
      <c r="A1732" t="s">
        <v>1737</v>
      </c>
      <c r="B1732">
        <v>264</v>
      </c>
      <c r="C1732" t="s">
        <v>1723</v>
      </c>
      <c r="D1732">
        <v>150</v>
      </c>
      <c r="E1732" t="s">
        <v>1708</v>
      </c>
      <c r="F1732" t="s">
        <v>1705</v>
      </c>
      <c r="G1732" t="s">
        <v>1707</v>
      </c>
      <c r="H1732">
        <v>2001525</v>
      </c>
      <c r="I1732">
        <f t="shared" si="46"/>
        <v>0</v>
      </c>
      <c r="J1732" t="s">
        <v>1735</v>
      </c>
      <c r="K1732">
        <v>21</v>
      </c>
    </row>
    <row r="1733" spans="1:11" x14ac:dyDescent="0.25">
      <c r="A1733" t="s">
        <v>1737</v>
      </c>
      <c r="B1733">
        <v>264</v>
      </c>
      <c r="C1733" t="s">
        <v>1723</v>
      </c>
      <c r="D1733">
        <v>150</v>
      </c>
      <c r="E1733" t="s">
        <v>1711</v>
      </c>
      <c r="F1733" t="s">
        <v>1705</v>
      </c>
      <c r="G1733" t="s">
        <v>1707</v>
      </c>
      <c r="H1733">
        <v>2001525</v>
      </c>
      <c r="I1733">
        <f t="shared" si="46"/>
        <v>0</v>
      </c>
      <c r="J1733" t="s">
        <v>1735</v>
      </c>
      <c r="K1733">
        <v>14</v>
      </c>
    </row>
    <row r="1734" spans="1:11" x14ac:dyDescent="0.25">
      <c r="A1734" t="s">
        <v>1737</v>
      </c>
      <c r="B1734">
        <v>264</v>
      </c>
      <c r="C1734" t="s">
        <v>1723</v>
      </c>
      <c r="D1734">
        <v>300</v>
      </c>
      <c r="E1734" t="s">
        <v>1704</v>
      </c>
      <c r="F1734" t="s">
        <v>1705</v>
      </c>
      <c r="G1734" t="s">
        <v>1707</v>
      </c>
      <c r="H1734">
        <v>2125435</v>
      </c>
      <c r="I1734">
        <f t="shared" si="46"/>
        <v>27199.64</v>
      </c>
      <c r="J1734" t="s">
        <v>1735</v>
      </c>
      <c r="K1734">
        <v>7</v>
      </c>
    </row>
    <row r="1735" spans="1:11" x14ac:dyDescent="0.25">
      <c r="A1735" t="s">
        <v>1737</v>
      </c>
      <c r="B1735">
        <v>264</v>
      </c>
      <c r="C1735" t="s">
        <v>1723</v>
      </c>
      <c r="D1735">
        <v>300</v>
      </c>
      <c r="E1735" t="s">
        <v>1708</v>
      </c>
      <c r="F1735" t="s">
        <v>1705</v>
      </c>
      <c r="G1735" t="s">
        <v>1707</v>
      </c>
      <c r="H1735">
        <v>2125435</v>
      </c>
      <c r="I1735">
        <f t="shared" si="46"/>
        <v>27199.64</v>
      </c>
      <c r="J1735" t="s">
        <v>1735</v>
      </c>
      <c r="K1735">
        <v>5</v>
      </c>
    </row>
    <row r="1736" spans="1:11" x14ac:dyDescent="0.25">
      <c r="A1736" t="s">
        <v>1737</v>
      </c>
      <c r="B1736">
        <v>264</v>
      </c>
      <c r="C1736" t="s">
        <v>1723</v>
      </c>
      <c r="D1736">
        <v>300</v>
      </c>
      <c r="E1736" t="s">
        <v>1711</v>
      </c>
      <c r="F1736" t="s">
        <v>1705</v>
      </c>
      <c r="G1736" t="s">
        <v>1707</v>
      </c>
      <c r="H1736">
        <v>2125435</v>
      </c>
      <c r="I1736">
        <f t="shared" si="46"/>
        <v>27199.64</v>
      </c>
      <c r="J1736" t="s">
        <v>1735</v>
      </c>
      <c r="K1736">
        <v>7</v>
      </c>
    </row>
    <row r="1737" spans="1:11" x14ac:dyDescent="0.25">
      <c r="A1737" t="s">
        <v>1737</v>
      </c>
      <c r="B1737">
        <v>264</v>
      </c>
      <c r="C1737" t="s">
        <v>1723</v>
      </c>
      <c r="D1737">
        <v>500</v>
      </c>
      <c r="E1737" t="s">
        <v>1719</v>
      </c>
      <c r="F1737" t="s">
        <v>1705</v>
      </c>
      <c r="G1737" t="s">
        <v>1707</v>
      </c>
      <c r="H1737">
        <v>2130743</v>
      </c>
      <c r="I1737">
        <f t="shared" si="46"/>
        <v>0</v>
      </c>
      <c r="J1737" t="s">
        <v>1735</v>
      </c>
      <c r="K1737">
        <v>1</v>
      </c>
    </row>
    <row r="1738" spans="1:11" x14ac:dyDescent="0.25">
      <c r="A1738" t="s">
        <v>1737</v>
      </c>
      <c r="B1738">
        <v>264</v>
      </c>
      <c r="C1738" t="s">
        <v>1723</v>
      </c>
      <c r="D1738">
        <v>500</v>
      </c>
      <c r="E1738" t="s">
        <v>1710</v>
      </c>
      <c r="F1738" t="s">
        <v>1705</v>
      </c>
      <c r="G1738" t="s">
        <v>1707</v>
      </c>
      <c r="H1738">
        <v>2130743</v>
      </c>
      <c r="I1738">
        <f t="shared" si="46"/>
        <v>0</v>
      </c>
      <c r="J1738" t="s">
        <v>1735</v>
      </c>
      <c r="K1738">
        <v>1</v>
      </c>
    </row>
    <row r="1739" spans="1:11" x14ac:dyDescent="0.25">
      <c r="A1739" t="s">
        <v>1737</v>
      </c>
      <c r="B1739">
        <v>264</v>
      </c>
      <c r="C1739" t="s">
        <v>1723</v>
      </c>
      <c r="D1739">
        <v>500</v>
      </c>
      <c r="E1739" t="s">
        <v>1704</v>
      </c>
      <c r="F1739" t="s">
        <v>1705</v>
      </c>
      <c r="G1739" t="s">
        <v>1707</v>
      </c>
      <c r="H1739">
        <v>2130743</v>
      </c>
      <c r="I1739">
        <f t="shared" si="46"/>
        <v>0</v>
      </c>
      <c r="J1739" t="s">
        <v>1735</v>
      </c>
      <c r="K1739">
        <v>3</v>
      </c>
    </row>
    <row r="1740" spans="1:11" x14ac:dyDescent="0.25">
      <c r="A1740" t="s">
        <v>1737</v>
      </c>
      <c r="B1740">
        <v>264</v>
      </c>
      <c r="C1740" t="s">
        <v>1723</v>
      </c>
      <c r="D1740">
        <v>500</v>
      </c>
      <c r="E1740" t="s">
        <v>1708</v>
      </c>
      <c r="F1740" t="s">
        <v>1705</v>
      </c>
      <c r="G1740" t="s">
        <v>1707</v>
      </c>
      <c r="H1740" t="s">
        <v>1392</v>
      </c>
      <c r="I1740">
        <f t="shared" si="46"/>
        <v>0</v>
      </c>
      <c r="J1740" t="s">
        <v>1735</v>
      </c>
      <c r="K1740">
        <v>1</v>
      </c>
    </row>
    <row r="1741" spans="1:11" x14ac:dyDescent="0.25">
      <c r="A1741" t="s">
        <v>1737</v>
      </c>
      <c r="B1741">
        <v>264</v>
      </c>
      <c r="C1741" t="s">
        <v>1723</v>
      </c>
      <c r="D1741">
        <v>500</v>
      </c>
      <c r="E1741" t="s">
        <v>1708</v>
      </c>
      <c r="F1741" t="s">
        <v>1705</v>
      </c>
      <c r="G1741" t="s">
        <v>1707</v>
      </c>
      <c r="H1741">
        <v>2130743</v>
      </c>
      <c r="I1741">
        <f t="shared" si="46"/>
        <v>0</v>
      </c>
      <c r="J1741" t="s">
        <v>1735</v>
      </c>
      <c r="K1741">
        <v>3</v>
      </c>
    </row>
    <row r="1742" spans="1:11" x14ac:dyDescent="0.25">
      <c r="A1742" t="s">
        <v>1737</v>
      </c>
      <c r="B1742">
        <v>264</v>
      </c>
      <c r="C1742" t="s">
        <v>1723</v>
      </c>
      <c r="D1742">
        <v>500</v>
      </c>
      <c r="E1742" t="s">
        <v>1711</v>
      </c>
      <c r="F1742" t="s">
        <v>1705</v>
      </c>
      <c r="G1742" t="s">
        <v>1707</v>
      </c>
      <c r="H1742">
        <v>2130743</v>
      </c>
      <c r="I1742">
        <f t="shared" si="46"/>
        <v>0</v>
      </c>
      <c r="J1742" t="s">
        <v>1735</v>
      </c>
      <c r="K1742">
        <v>3</v>
      </c>
    </row>
    <row r="1743" spans="1:11" x14ac:dyDescent="0.25">
      <c r="A1743" t="s">
        <v>1737</v>
      </c>
      <c r="B1743">
        <v>264</v>
      </c>
      <c r="C1743" t="s">
        <v>1723</v>
      </c>
      <c r="D1743">
        <v>750</v>
      </c>
      <c r="E1743" t="s">
        <v>1708</v>
      </c>
      <c r="F1743" t="s">
        <v>1705</v>
      </c>
      <c r="G1743" t="s">
        <v>1707</v>
      </c>
      <c r="H1743">
        <v>2130744</v>
      </c>
      <c r="I1743">
        <f t="shared" si="46"/>
        <v>0</v>
      </c>
      <c r="J1743" t="s">
        <v>1735</v>
      </c>
      <c r="K1743">
        <v>1</v>
      </c>
    </row>
    <row r="1744" spans="1:11" x14ac:dyDescent="0.25">
      <c r="A1744" t="s">
        <v>1737</v>
      </c>
      <c r="B1744">
        <v>264</v>
      </c>
      <c r="C1744" t="s">
        <v>1723</v>
      </c>
      <c r="D1744">
        <v>750</v>
      </c>
      <c r="E1744" t="s">
        <v>1711</v>
      </c>
      <c r="F1744" t="s">
        <v>1705</v>
      </c>
      <c r="G1744" t="s">
        <v>1715</v>
      </c>
      <c r="H1744">
        <v>2130744</v>
      </c>
      <c r="I1744">
        <f t="shared" si="46"/>
        <v>0</v>
      </c>
      <c r="J1744" t="s">
        <v>1735</v>
      </c>
      <c r="K1744">
        <v>1</v>
      </c>
    </row>
    <row r="1745" spans="1:11" x14ac:dyDescent="0.25">
      <c r="A1745" t="s">
        <v>1737</v>
      </c>
      <c r="B1745">
        <v>264</v>
      </c>
      <c r="C1745" t="s">
        <v>1724</v>
      </c>
      <c r="D1745">
        <v>25</v>
      </c>
      <c r="E1745" t="s">
        <v>1708</v>
      </c>
      <c r="F1745" t="s">
        <v>1705</v>
      </c>
      <c r="G1745" t="s">
        <v>1707</v>
      </c>
      <c r="H1745" t="s">
        <v>1392</v>
      </c>
      <c r="I1745">
        <f t="shared" si="46"/>
        <v>0</v>
      </c>
      <c r="J1745" t="s">
        <v>1735</v>
      </c>
      <c r="K1745">
        <v>2</v>
      </c>
    </row>
    <row r="1746" spans="1:11" x14ac:dyDescent="0.25">
      <c r="A1746" t="s">
        <v>1737</v>
      </c>
      <c r="B1746">
        <v>265</v>
      </c>
      <c r="C1746" t="s">
        <v>1703</v>
      </c>
      <c r="D1746">
        <v>75</v>
      </c>
      <c r="E1746" t="s">
        <v>1711</v>
      </c>
      <c r="F1746" t="s">
        <v>1705</v>
      </c>
      <c r="G1746" t="s">
        <v>1707</v>
      </c>
      <c r="H1746">
        <v>2001526</v>
      </c>
      <c r="I1746">
        <f t="shared" si="46"/>
        <v>0</v>
      </c>
      <c r="J1746" t="s">
        <v>1736</v>
      </c>
      <c r="K1746">
        <v>1</v>
      </c>
    </row>
    <row r="1747" spans="1:11" x14ac:dyDescent="0.25">
      <c r="A1747" t="s">
        <v>1737</v>
      </c>
      <c r="B1747">
        <v>265</v>
      </c>
      <c r="C1747" t="s">
        <v>1723</v>
      </c>
      <c r="D1747">
        <v>0</v>
      </c>
      <c r="E1747" t="s">
        <v>1711</v>
      </c>
      <c r="F1747" t="s">
        <v>1705</v>
      </c>
      <c r="G1747" t="s">
        <v>1715</v>
      </c>
      <c r="H1747" t="s">
        <v>1392</v>
      </c>
      <c r="I1747">
        <f t="shared" si="46"/>
        <v>0</v>
      </c>
      <c r="J1747" t="s">
        <v>1736</v>
      </c>
      <c r="K1747">
        <v>1</v>
      </c>
    </row>
    <row r="1748" spans="1:11" x14ac:dyDescent="0.25">
      <c r="A1748" t="s">
        <v>1737</v>
      </c>
      <c r="B1748">
        <v>265</v>
      </c>
      <c r="C1748" t="s">
        <v>1723</v>
      </c>
      <c r="D1748">
        <v>75</v>
      </c>
      <c r="E1748" t="s">
        <v>1704</v>
      </c>
      <c r="F1748" t="s">
        <v>1705</v>
      </c>
      <c r="G1748" t="s">
        <v>1715</v>
      </c>
      <c r="H1748">
        <v>2001526</v>
      </c>
      <c r="I1748">
        <f t="shared" si="46"/>
        <v>0</v>
      </c>
      <c r="J1748" t="s">
        <v>1736</v>
      </c>
      <c r="K1748">
        <v>1</v>
      </c>
    </row>
    <row r="1749" spans="1:11" x14ac:dyDescent="0.25">
      <c r="A1749" t="s">
        <v>1737</v>
      </c>
      <c r="B1749">
        <v>265</v>
      </c>
      <c r="C1749" t="s">
        <v>1723</v>
      </c>
      <c r="D1749">
        <v>75</v>
      </c>
      <c r="E1749" t="s">
        <v>1708</v>
      </c>
      <c r="F1749" t="s">
        <v>1705</v>
      </c>
      <c r="G1749" t="s">
        <v>1715</v>
      </c>
      <c r="H1749">
        <v>2001526</v>
      </c>
      <c r="I1749">
        <f t="shared" si="46"/>
        <v>0</v>
      </c>
      <c r="J1749" t="s">
        <v>1736</v>
      </c>
      <c r="K1749">
        <v>3</v>
      </c>
    </row>
    <row r="1750" spans="1:11" x14ac:dyDescent="0.25">
      <c r="A1750" t="s">
        <v>1737</v>
      </c>
      <c r="B1750">
        <v>265</v>
      </c>
      <c r="C1750" t="s">
        <v>1723</v>
      </c>
      <c r="D1750">
        <v>75</v>
      </c>
      <c r="E1750" t="s">
        <v>1711</v>
      </c>
      <c r="F1750" t="s">
        <v>1705</v>
      </c>
      <c r="G1750" t="s">
        <v>1715</v>
      </c>
      <c r="H1750">
        <v>2001526</v>
      </c>
      <c r="I1750">
        <f t="shared" si="46"/>
        <v>0</v>
      </c>
      <c r="J1750" t="s">
        <v>1736</v>
      </c>
      <c r="K1750">
        <v>328</v>
      </c>
    </row>
    <row r="1751" spans="1:11" x14ac:dyDescent="0.25">
      <c r="A1751" t="s">
        <v>1737</v>
      </c>
      <c r="B1751">
        <v>265</v>
      </c>
      <c r="C1751" t="s">
        <v>1723</v>
      </c>
      <c r="D1751">
        <v>75</v>
      </c>
      <c r="E1751" t="s">
        <v>1711</v>
      </c>
      <c r="F1751" t="s">
        <v>1705</v>
      </c>
      <c r="G1751" t="s">
        <v>1707</v>
      </c>
      <c r="H1751">
        <v>2001526</v>
      </c>
      <c r="I1751">
        <f t="shared" si="46"/>
        <v>0</v>
      </c>
      <c r="J1751" t="s">
        <v>1736</v>
      </c>
      <c r="K1751">
        <v>33</v>
      </c>
    </row>
    <row r="1752" spans="1:11" x14ac:dyDescent="0.25">
      <c r="A1752" t="s">
        <v>1737</v>
      </c>
      <c r="B1752">
        <v>265</v>
      </c>
      <c r="C1752" t="s">
        <v>1723</v>
      </c>
      <c r="D1752">
        <v>75</v>
      </c>
      <c r="E1752" t="s">
        <v>1711</v>
      </c>
      <c r="F1752" t="s">
        <v>1705</v>
      </c>
      <c r="G1752" t="s">
        <v>1721</v>
      </c>
      <c r="H1752">
        <v>2001526</v>
      </c>
      <c r="I1752">
        <f t="shared" si="46"/>
        <v>0</v>
      </c>
      <c r="J1752" t="s">
        <v>1736</v>
      </c>
      <c r="K1752">
        <v>1</v>
      </c>
    </row>
    <row r="1753" spans="1:11" x14ac:dyDescent="0.25">
      <c r="A1753" t="s">
        <v>1737</v>
      </c>
      <c r="B1753">
        <v>265</v>
      </c>
      <c r="C1753" t="s">
        <v>1723</v>
      </c>
      <c r="D1753">
        <v>112</v>
      </c>
      <c r="E1753" t="s">
        <v>1711</v>
      </c>
      <c r="F1753" t="s">
        <v>1705</v>
      </c>
      <c r="G1753" t="s">
        <v>1715</v>
      </c>
      <c r="H1753" t="s">
        <v>1392</v>
      </c>
      <c r="I1753">
        <f t="shared" si="46"/>
        <v>0</v>
      </c>
      <c r="J1753" t="s">
        <v>1736</v>
      </c>
      <c r="K1753">
        <v>1</v>
      </c>
    </row>
    <row r="1754" spans="1:11" x14ac:dyDescent="0.25">
      <c r="A1754" t="s">
        <v>1737</v>
      </c>
      <c r="B1754">
        <v>265</v>
      </c>
      <c r="C1754" t="s">
        <v>1723</v>
      </c>
      <c r="D1754">
        <v>150</v>
      </c>
      <c r="E1754" t="s">
        <v>1708</v>
      </c>
      <c r="F1754" t="s">
        <v>1705</v>
      </c>
      <c r="G1754" t="s">
        <v>1715</v>
      </c>
      <c r="H1754">
        <v>2001528</v>
      </c>
      <c r="I1754">
        <f t="shared" si="46"/>
        <v>0</v>
      </c>
      <c r="J1754" t="s">
        <v>1736</v>
      </c>
      <c r="K1754">
        <v>1</v>
      </c>
    </row>
    <row r="1755" spans="1:11" x14ac:dyDescent="0.25">
      <c r="A1755" t="s">
        <v>1737</v>
      </c>
      <c r="B1755">
        <v>265</v>
      </c>
      <c r="C1755" t="s">
        <v>1723</v>
      </c>
      <c r="D1755">
        <v>150</v>
      </c>
      <c r="E1755" t="s">
        <v>1711</v>
      </c>
      <c r="F1755" t="s">
        <v>1705</v>
      </c>
      <c r="G1755" t="s">
        <v>1715</v>
      </c>
      <c r="H1755" t="s">
        <v>1392</v>
      </c>
      <c r="I1755">
        <f t="shared" si="46"/>
        <v>0</v>
      </c>
      <c r="J1755" t="s">
        <v>1736</v>
      </c>
      <c r="K1755">
        <v>1</v>
      </c>
    </row>
    <row r="1756" spans="1:11" x14ac:dyDescent="0.25">
      <c r="A1756" t="s">
        <v>1737</v>
      </c>
      <c r="B1756">
        <v>265</v>
      </c>
      <c r="C1756" t="s">
        <v>1723</v>
      </c>
      <c r="D1756">
        <v>150</v>
      </c>
      <c r="E1756" t="s">
        <v>1711</v>
      </c>
      <c r="F1756" t="s">
        <v>1705</v>
      </c>
      <c r="G1756" t="s">
        <v>1715</v>
      </c>
      <c r="H1756">
        <v>2001528</v>
      </c>
      <c r="I1756">
        <f t="shared" si="46"/>
        <v>0</v>
      </c>
      <c r="J1756" t="s">
        <v>1736</v>
      </c>
      <c r="K1756">
        <v>453</v>
      </c>
    </row>
    <row r="1757" spans="1:11" x14ac:dyDescent="0.25">
      <c r="A1757" t="s">
        <v>1737</v>
      </c>
      <c r="B1757">
        <v>265</v>
      </c>
      <c r="C1757" t="s">
        <v>1723</v>
      </c>
      <c r="D1757">
        <v>150</v>
      </c>
      <c r="E1757" t="s">
        <v>1711</v>
      </c>
      <c r="F1757" t="s">
        <v>1705</v>
      </c>
      <c r="G1757" t="s">
        <v>1707</v>
      </c>
      <c r="H1757">
        <v>2001528</v>
      </c>
      <c r="I1757">
        <f t="shared" si="46"/>
        <v>0</v>
      </c>
      <c r="J1757" t="s">
        <v>1736</v>
      </c>
      <c r="K1757">
        <v>40</v>
      </c>
    </row>
    <row r="1758" spans="1:11" x14ac:dyDescent="0.25">
      <c r="A1758" t="s">
        <v>1737</v>
      </c>
      <c r="B1758">
        <v>265</v>
      </c>
      <c r="C1758" t="s">
        <v>1723</v>
      </c>
      <c r="D1758">
        <v>150</v>
      </c>
      <c r="E1758" t="s">
        <v>1711</v>
      </c>
      <c r="F1758" t="s">
        <v>1705</v>
      </c>
      <c r="G1758" t="s">
        <v>1721</v>
      </c>
      <c r="H1758">
        <v>2001528</v>
      </c>
      <c r="I1758">
        <f t="shared" si="46"/>
        <v>0</v>
      </c>
      <c r="J1758" t="s">
        <v>1736</v>
      </c>
      <c r="K1758">
        <v>3</v>
      </c>
    </row>
    <row r="1759" spans="1:11" x14ac:dyDescent="0.25">
      <c r="A1759" t="s">
        <v>1737</v>
      </c>
      <c r="B1759">
        <v>265</v>
      </c>
      <c r="C1759" t="s">
        <v>1723</v>
      </c>
      <c r="D1759">
        <v>225</v>
      </c>
      <c r="E1759" t="s">
        <v>1711</v>
      </c>
      <c r="F1759" t="s">
        <v>1705</v>
      </c>
      <c r="G1759" t="s">
        <v>1715</v>
      </c>
      <c r="H1759" t="s">
        <v>1392</v>
      </c>
      <c r="I1759">
        <f t="shared" si="46"/>
        <v>0</v>
      </c>
      <c r="J1759" t="s">
        <v>1736</v>
      </c>
      <c r="K1759">
        <v>9</v>
      </c>
    </row>
    <row r="1760" spans="1:11" x14ac:dyDescent="0.25">
      <c r="A1760" t="s">
        <v>1737</v>
      </c>
      <c r="B1760">
        <v>265</v>
      </c>
      <c r="C1760" t="s">
        <v>1723</v>
      </c>
      <c r="D1760">
        <v>225</v>
      </c>
      <c r="E1760" t="s">
        <v>1711</v>
      </c>
      <c r="F1760" t="s">
        <v>1705</v>
      </c>
      <c r="G1760" t="s">
        <v>1715</v>
      </c>
      <c r="H1760">
        <v>2001529</v>
      </c>
      <c r="I1760">
        <f t="shared" si="46"/>
        <v>0</v>
      </c>
      <c r="J1760" t="s">
        <v>1736</v>
      </c>
      <c r="K1760">
        <v>169</v>
      </c>
    </row>
    <row r="1761" spans="1:11" x14ac:dyDescent="0.25">
      <c r="A1761" t="s">
        <v>1737</v>
      </c>
      <c r="B1761">
        <v>265</v>
      </c>
      <c r="C1761" t="s">
        <v>1723</v>
      </c>
      <c r="D1761">
        <v>225</v>
      </c>
      <c r="E1761" t="s">
        <v>1711</v>
      </c>
      <c r="F1761" t="s">
        <v>1705</v>
      </c>
      <c r="G1761" t="s">
        <v>1707</v>
      </c>
      <c r="H1761">
        <v>2001529</v>
      </c>
      <c r="I1761">
        <f t="shared" si="46"/>
        <v>0</v>
      </c>
      <c r="J1761" t="s">
        <v>1736</v>
      </c>
      <c r="K1761">
        <v>9</v>
      </c>
    </row>
    <row r="1762" spans="1:11" x14ac:dyDescent="0.25">
      <c r="A1762" t="s">
        <v>1737</v>
      </c>
      <c r="B1762">
        <v>265</v>
      </c>
      <c r="C1762" t="s">
        <v>1723</v>
      </c>
      <c r="D1762">
        <v>225</v>
      </c>
      <c r="E1762" t="s">
        <v>1711</v>
      </c>
      <c r="F1762" t="s">
        <v>1705</v>
      </c>
      <c r="G1762" t="s">
        <v>1721</v>
      </c>
      <c r="H1762">
        <v>2001529</v>
      </c>
      <c r="I1762">
        <f t="shared" si="46"/>
        <v>0</v>
      </c>
      <c r="J1762" t="s">
        <v>1736</v>
      </c>
      <c r="K1762">
        <v>1</v>
      </c>
    </row>
    <row r="1763" spans="1:11" x14ac:dyDescent="0.25">
      <c r="A1763" t="s">
        <v>1737</v>
      </c>
      <c r="B1763">
        <v>265</v>
      </c>
      <c r="C1763" t="s">
        <v>1723</v>
      </c>
      <c r="D1763">
        <v>300</v>
      </c>
      <c r="E1763" t="s">
        <v>1708</v>
      </c>
      <c r="F1763" t="s">
        <v>1705</v>
      </c>
      <c r="G1763" t="s">
        <v>1715</v>
      </c>
      <c r="H1763">
        <v>2001530</v>
      </c>
      <c r="I1763">
        <f t="shared" si="46"/>
        <v>0</v>
      </c>
      <c r="J1763" t="s">
        <v>1736</v>
      </c>
      <c r="K1763">
        <v>1</v>
      </c>
    </row>
    <row r="1764" spans="1:11" x14ac:dyDescent="0.25">
      <c r="A1764" t="s">
        <v>1737</v>
      </c>
      <c r="B1764">
        <v>265</v>
      </c>
      <c r="C1764" t="s">
        <v>1723</v>
      </c>
      <c r="D1764">
        <v>300</v>
      </c>
      <c r="E1764" t="s">
        <v>1711</v>
      </c>
      <c r="F1764" t="s">
        <v>1705</v>
      </c>
      <c r="G1764" t="s">
        <v>1715</v>
      </c>
      <c r="H1764" t="s">
        <v>1392</v>
      </c>
      <c r="I1764">
        <f t="shared" si="46"/>
        <v>0</v>
      </c>
      <c r="J1764" t="s">
        <v>1736</v>
      </c>
      <c r="K1764">
        <v>7</v>
      </c>
    </row>
    <row r="1765" spans="1:11" x14ac:dyDescent="0.25">
      <c r="A1765" t="s">
        <v>1737</v>
      </c>
      <c r="B1765">
        <v>265</v>
      </c>
      <c r="C1765" t="s">
        <v>1723</v>
      </c>
      <c r="D1765">
        <v>300</v>
      </c>
      <c r="E1765" t="s">
        <v>1711</v>
      </c>
      <c r="F1765" t="s">
        <v>1705</v>
      </c>
      <c r="G1765" t="s">
        <v>1715</v>
      </c>
      <c r="H1765">
        <v>2001530</v>
      </c>
      <c r="I1765">
        <f t="shared" si="46"/>
        <v>0</v>
      </c>
      <c r="J1765" t="s">
        <v>1736</v>
      </c>
      <c r="K1765">
        <v>145</v>
      </c>
    </row>
    <row r="1766" spans="1:11" x14ac:dyDescent="0.25">
      <c r="A1766" t="s">
        <v>1737</v>
      </c>
      <c r="B1766">
        <v>265</v>
      </c>
      <c r="C1766" t="s">
        <v>1723</v>
      </c>
      <c r="D1766">
        <v>300</v>
      </c>
      <c r="E1766" t="s">
        <v>1711</v>
      </c>
      <c r="F1766" t="s">
        <v>1705</v>
      </c>
      <c r="G1766" t="s">
        <v>1707</v>
      </c>
      <c r="H1766" t="s">
        <v>1392</v>
      </c>
      <c r="I1766">
        <f t="shared" si="46"/>
        <v>0</v>
      </c>
      <c r="J1766" t="s">
        <v>1736</v>
      </c>
      <c r="K1766">
        <v>1</v>
      </c>
    </row>
    <row r="1767" spans="1:11" x14ac:dyDescent="0.25">
      <c r="A1767" t="s">
        <v>1737</v>
      </c>
      <c r="B1767">
        <v>265</v>
      </c>
      <c r="C1767" t="s">
        <v>1723</v>
      </c>
      <c r="D1767">
        <v>300</v>
      </c>
      <c r="E1767" t="s">
        <v>1711</v>
      </c>
      <c r="F1767" t="s">
        <v>1705</v>
      </c>
      <c r="G1767" t="s">
        <v>1707</v>
      </c>
      <c r="H1767">
        <v>2001530</v>
      </c>
      <c r="I1767">
        <f t="shared" si="46"/>
        <v>0</v>
      </c>
      <c r="J1767" t="s">
        <v>1736</v>
      </c>
      <c r="K1767">
        <v>12</v>
      </c>
    </row>
    <row r="1768" spans="1:11" x14ac:dyDescent="0.25">
      <c r="A1768" t="s">
        <v>1737</v>
      </c>
      <c r="B1768">
        <v>265</v>
      </c>
      <c r="C1768" t="s">
        <v>1723</v>
      </c>
      <c r="D1768">
        <v>500</v>
      </c>
      <c r="E1768" t="s">
        <v>1710</v>
      </c>
      <c r="F1768" t="s">
        <v>1705</v>
      </c>
      <c r="G1768" t="s">
        <v>1715</v>
      </c>
      <c r="H1768">
        <v>2001531</v>
      </c>
      <c r="I1768">
        <f t="shared" si="46"/>
        <v>0</v>
      </c>
      <c r="J1768" t="s">
        <v>1736</v>
      </c>
      <c r="K1768">
        <v>2</v>
      </c>
    </row>
    <row r="1769" spans="1:11" x14ac:dyDescent="0.25">
      <c r="A1769" t="s">
        <v>1737</v>
      </c>
      <c r="B1769">
        <v>265</v>
      </c>
      <c r="C1769" t="s">
        <v>1723</v>
      </c>
      <c r="D1769">
        <v>500</v>
      </c>
      <c r="E1769" t="s">
        <v>1708</v>
      </c>
      <c r="F1769" t="s">
        <v>1705</v>
      </c>
      <c r="G1769" t="s">
        <v>1715</v>
      </c>
      <c r="H1769">
        <v>2001531</v>
      </c>
      <c r="I1769">
        <f t="shared" si="46"/>
        <v>0</v>
      </c>
      <c r="J1769" t="s">
        <v>1736</v>
      </c>
      <c r="K1769">
        <v>1</v>
      </c>
    </row>
    <row r="1770" spans="1:11" x14ac:dyDescent="0.25">
      <c r="A1770" t="s">
        <v>1737</v>
      </c>
      <c r="B1770">
        <v>265</v>
      </c>
      <c r="C1770" t="s">
        <v>1723</v>
      </c>
      <c r="D1770">
        <v>500</v>
      </c>
      <c r="E1770" t="s">
        <v>1711</v>
      </c>
      <c r="F1770" t="s">
        <v>1705</v>
      </c>
      <c r="G1770" t="s">
        <v>1715</v>
      </c>
      <c r="H1770" t="s">
        <v>1392</v>
      </c>
      <c r="I1770">
        <f t="shared" si="46"/>
        <v>0</v>
      </c>
      <c r="J1770" t="s">
        <v>1736</v>
      </c>
      <c r="K1770">
        <v>7</v>
      </c>
    </row>
    <row r="1771" spans="1:11" x14ac:dyDescent="0.25">
      <c r="A1771" t="s">
        <v>1737</v>
      </c>
      <c r="B1771">
        <v>265</v>
      </c>
      <c r="C1771" t="s">
        <v>1723</v>
      </c>
      <c r="D1771">
        <v>500</v>
      </c>
      <c r="E1771" t="s">
        <v>1711</v>
      </c>
      <c r="F1771" t="s">
        <v>1705</v>
      </c>
      <c r="G1771" t="s">
        <v>1715</v>
      </c>
      <c r="H1771">
        <v>2001531</v>
      </c>
      <c r="I1771">
        <f t="shared" si="46"/>
        <v>0</v>
      </c>
      <c r="J1771" t="s">
        <v>1736</v>
      </c>
      <c r="K1771">
        <v>147</v>
      </c>
    </row>
    <row r="1772" spans="1:11" x14ac:dyDescent="0.25">
      <c r="A1772" t="s">
        <v>1737</v>
      </c>
      <c r="B1772">
        <v>265</v>
      </c>
      <c r="C1772" t="s">
        <v>1723</v>
      </c>
      <c r="D1772">
        <v>500</v>
      </c>
      <c r="E1772" t="s">
        <v>1711</v>
      </c>
      <c r="F1772" t="s">
        <v>1705</v>
      </c>
      <c r="G1772" t="s">
        <v>1707</v>
      </c>
      <c r="H1772">
        <v>2001531</v>
      </c>
      <c r="I1772">
        <f t="shared" si="46"/>
        <v>0</v>
      </c>
      <c r="J1772" t="s">
        <v>1736</v>
      </c>
      <c r="K1772">
        <v>10</v>
      </c>
    </row>
    <row r="1773" spans="1:11" x14ac:dyDescent="0.25">
      <c r="A1773" t="s">
        <v>1737</v>
      </c>
      <c r="B1773">
        <v>265</v>
      </c>
      <c r="C1773" t="s">
        <v>1723</v>
      </c>
      <c r="D1773">
        <v>750</v>
      </c>
      <c r="E1773" t="s">
        <v>1704</v>
      </c>
      <c r="F1773" t="s">
        <v>1705</v>
      </c>
      <c r="G1773" t="s">
        <v>1715</v>
      </c>
      <c r="H1773">
        <v>2001532</v>
      </c>
      <c r="I1773">
        <f t="shared" si="46"/>
        <v>0</v>
      </c>
      <c r="J1773" t="s">
        <v>1736</v>
      </c>
      <c r="K1773">
        <v>1</v>
      </c>
    </row>
    <row r="1774" spans="1:11" x14ac:dyDescent="0.25">
      <c r="A1774" t="s">
        <v>1737</v>
      </c>
      <c r="B1774">
        <v>265</v>
      </c>
      <c r="C1774" t="s">
        <v>1723</v>
      </c>
      <c r="D1774">
        <v>750</v>
      </c>
      <c r="E1774" t="s">
        <v>1708</v>
      </c>
      <c r="F1774" t="s">
        <v>1705</v>
      </c>
      <c r="G1774" t="s">
        <v>1715</v>
      </c>
      <c r="H1774">
        <v>2001532</v>
      </c>
      <c r="I1774">
        <f t="shared" si="46"/>
        <v>0</v>
      </c>
      <c r="J1774" t="s">
        <v>1736</v>
      </c>
      <c r="K1774">
        <v>1</v>
      </c>
    </row>
    <row r="1775" spans="1:11" x14ac:dyDescent="0.25">
      <c r="A1775" t="s">
        <v>1737</v>
      </c>
      <c r="B1775">
        <v>265</v>
      </c>
      <c r="C1775" t="s">
        <v>1723</v>
      </c>
      <c r="D1775">
        <v>750</v>
      </c>
      <c r="E1775" t="s">
        <v>1711</v>
      </c>
      <c r="F1775" t="s">
        <v>1705</v>
      </c>
      <c r="G1775" t="s">
        <v>1715</v>
      </c>
      <c r="H1775">
        <v>2001532</v>
      </c>
      <c r="I1775">
        <f t="shared" si="46"/>
        <v>0</v>
      </c>
      <c r="J1775" t="s">
        <v>1736</v>
      </c>
      <c r="K1775">
        <v>54</v>
      </c>
    </row>
    <row r="1776" spans="1:11" x14ac:dyDescent="0.25">
      <c r="A1776" t="s">
        <v>1737</v>
      </c>
      <c r="B1776">
        <v>265</v>
      </c>
      <c r="C1776" t="s">
        <v>1723</v>
      </c>
      <c r="D1776">
        <v>750</v>
      </c>
      <c r="E1776" t="s">
        <v>1711</v>
      </c>
      <c r="F1776" t="s">
        <v>1705</v>
      </c>
      <c r="G1776" t="s">
        <v>1707</v>
      </c>
      <c r="H1776" t="s">
        <v>1392</v>
      </c>
      <c r="I1776">
        <f t="shared" si="46"/>
        <v>0</v>
      </c>
      <c r="J1776" t="s">
        <v>1736</v>
      </c>
      <c r="K1776">
        <v>1</v>
      </c>
    </row>
    <row r="1777" spans="1:11" x14ac:dyDescent="0.25">
      <c r="A1777" t="s">
        <v>1737</v>
      </c>
      <c r="B1777">
        <v>265</v>
      </c>
      <c r="C1777" t="s">
        <v>1723</v>
      </c>
      <c r="D1777">
        <v>750</v>
      </c>
      <c r="E1777" t="s">
        <v>1711</v>
      </c>
      <c r="F1777" t="s">
        <v>1705</v>
      </c>
      <c r="G1777" t="s">
        <v>1707</v>
      </c>
      <c r="H1777">
        <v>2001532</v>
      </c>
      <c r="I1777">
        <f t="shared" si="46"/>
        <v>0</v>
      </c>
      <c r="J1777" t="s">
        <v>1736</v>
      </c>
      <c r="K1777">
        <v>2</v>
      </c>
    </row>
    <row r="1778" spans="1:11" x14ac:dyDescent="0.25">
      <c r="A1778" t="s">
        <v>1737</v>
      </c>
      <c r="B1778">
        <v>265</v>
      </c>
      <c r="C1778" t="s">
        <v>1723</v>
      </c>
      <c r="D1778">
        <v>1000</v>
      </c>
      <c r="E1778" t="s">
        <v>1711</v>
      </c>
      <c r="F1778" t="s">
        <v>1705</v>
      </c>
      <c r="G1778" t="s">
        <v>1715</v>
      </c>
      <c r="H1778" t="s">
        <v>1392</v>
      </c>
      <c r="I1778">
        <f t="shared" si="46"/>
        <v>0</v>
      </c>
      <c r="J1778" t="s">
        <v>1736</v>
      </c>
      <c r="K1778">
        <v>2</v>
      </c>
    </row>
    <row r="1779" spans="1:11" x14ac:dyDescent="0.25">
      <c r="A1779" t="s">
        <v>1737</v>
      </c>
      <c r="B1779">
        <v>265</v>
      </c>
      <c r="C1779" t="s">
        <v>1723</v>
      </c>
      <c r="D1779">
        <v>1000</v>
      </c>
      <c r="E1779" t="s">
        <v>1711</v>
      </c>
      <c r="F1779" t="s">
        <v>1705</v>
      </c>
      <c r="G1779" t="s">
        <v>1715</v>
      </c>
      <c r="H1779">
        <v>2001533</v>
      </c>
      <c r="I1779">
        <f t="shared" si="46"/>
        <v>0</v>
      </c>
      <c r="J1779" t="s">
        <v>1736</v>
      </c>
      <c r="K1779">
        <v>5</v>
      </c>
    </row>
    <row r="1780" spans="1:11" x14ac:dyDescent="0.25">
      <c r="A1780" t="s">
        <v>1737</v>
      </c>
      <c r="B1780">
        <v>265</v>
      </c>
      <c r="C1780" t="s">
        <v>1723</v>
      </c>
      <c r="D1780">
        <v>1000</v>
      </c>
      <c r="E1780" t="s">
        <v>1711</v>
      </c>
      <c r="F1780" t="s">
        <v>1705</v>
      </c>
      <c r="G1780" t="s">
        <v>1707</v>
      </c>
      <c r="H1780" t="s">
        <v>1392</v>
      </c>
      <c r="I1780">
        <f t="shared" si="46"/>
        <v>0</v>
      </c>
      <c r="J1780" t="s">
        <v>1736</v>
      </c>
      <c r="K1780">
        <v>1</v>
      </c>
    </row>
    <row r="1781" spans="1:11" x14ac:dyDescent="0.25">
      <c r="A1781" t="s">
        <v>1737</v>
      </c>
      <c r="B1781">
        <v>265</v>
      </c>
      <c r="C1781" t="s">
        <v>1723</v>
      </c>
      <c r="D1781">
        <v>2000</v>
      </c>
      <c r="E1781" t="s">
        <v>1711</v>
      </c>
      <c r="F1781" t="s">
        <v>1705</v>
      </c>
      <c r="G1781" t="s">
        <v>1721</v>
      </c>
      <c r="H1781" t="s">
        <v>1392</v>
      </c>
      <c r="I1781">
        <f t="shared" si="46"/>
        <v>0</v>
      </c>
      <c r="J1781" t="s">
        <v>1736</v>
      </c>
      <c r="K1781">
        <v>1</v>
      </c>
    </row>
    <row r="1782" spans="1:11" x14ac:dyDescent="0.25">
      <c r="A1782" t="s">
        <v>1737</v>
      </c>
      <c r="B1782">
        <v>266</v>
      </c>
      <c r="C1782" t="s">
        <v>1723</v>
      </c>
      <c r="D1782">
        <v>75</v>
      </c>
      <c r="E1782" t="s">
        <v>1708</v>
      </c>
      <c r="F1782" t="s">
        <v>1705</v>
      </c>
      <c r="G1782" t="s">
        <v>1721</v>
      </c>
      <c r="H1782">
        <v>2001534</v>
      </c>
      <c r="I1782">
        <f t="shared" si="46"/>
        <v>0</v>
      </c>
      <c r="J1782" t="s">
        <v>1736</v>
      </c>
      <c r="K1782">
        <v>1</v>
      </c>
    </row>
    <row r="1783" spans="1:11" x14ac:dyDescent="0.25">
      <c r="A1783" t="s">
        <v>1737</v>
      </c>
      <c r="B1783">
        <v>266</v>
      </c>
      <c r="C1783" t="s">
        <v>1723</v>
      </c>
      <c r="D1783">
        <v>75</v>
      </c>
      <c r="E1783" t="s">
        <v>1711</v>
      </c>
      <c r="F1783" t="s">
        <v>1705</v>
      </c>
      <c r="G1783" t="s">
        <v>1715</v>
      </c>
      <c r="H1783">
        <v>2001534</v>
      </c>
      <c r="I1783">
        <f t="shared" si="46"/>
        <v>0</v>
      </c>
      <c r="J1783" t="s">
        <v>1736</v>
      </c>
      <c r="K1783">
        <v>1</v>
      </c>
    </row>
    <row r="1784" spans="1:11" x14ac:dyDescent="0.25">
      <c r="A1784" t="s">
        <v>1737</v>
      </c>
      <c r="B1784">
        <v>266</v>
      </c>
      <c r="C1784" t="s">
        <v>1723</v>
      </c>
      <c r="D1784">
        <v>75</v>
      </c>
      <c r="E1784" t="s">
        <v>1711</v>
      </c>
      <c r="F1784" t="s">
        <v>1705</v>
      </c>
      <c r="G1784" t="s">
        <v>1707</v>
      </c>
      <c r="H1784">
        <v>2001534</v>
      </c>
      <c r="I1784">
        <f t="shared" si="46"/>
        <v>0</v>
      </c>
      <c r="J1784" t="s">
        <v>1736</v>
      </c>
      <c r="K1784">
        <v>9</v>
      </c>
    </row>
    <row r="1785" spans="1:11" x14ac:dyDescent="0.25">
      <c r="A1785" t="s">
        <v>1737</v>
      </c>
      <c r="B1785">
        <v>266</v>
      </c>
      <c r="C1785" t="s">
        <v>1723</v>
      </c>
      <c r="D1785">
        <v>75</v>
      </c>
      <c r="E1785" t="s">
        <v>1711</v>
      </c>
      <c r="F1785" t="s">
        <v>1705</v>
      </c>
      <c r="G1785" t="s">
        <v>1721</v>
      </c>
      <c r="H1785" t="s">
        <v>1392</v>
      </c>
      <c r="I1785">
        <f t="shared" si="46"/>
        <v>0</v>
      </c>
      <c r="J1785" t="s">
        <v>1736</v>
      </c>
      <c r="K1785">
        <v>5</v>
      </c>
    </row>
    <row r="1786" spans="1:11" x14ac:dyDescent="0.25">
      <c r="A1786" t="s">
        <v>1737</v>
      </c>
      <c r="B1786">
        <v>266</v>
      </c>
      <c r="C1786" t="s">
        <v>1723</v>
      </c>
      <c r="D1786">
        <v>75</v>
      </c>
      <c r="E1786" t="s">
        <v>1711</v>
      </c>
      <c r="F1786" t="s">
        <v>1705</v>
      </c>
      <c r="G1786" t="s">
        <v>1721</v>
      </c>
      <c r="H1786">
        <v>2001534</v>
      </c>
      <c r="I1786">
        <f t="shared" si="46"/>
        <v>0</v>
      </c>
      <c r="J1786" t="s">
        <v>1736</v>
      </c>
      <c r="K1786">
        <v>90</v>
      </c>
    </row>
    <row r="1787" spans="1:11" x14ac:dyDescent="0.25">
      <c r="A1787" t="s">
        <v>1737</v>
      </c>
      <c r="B1787">
        <v>266</v>
      </c>
      <c r="C1787" t="s">
        <v>1723</v>
      </c>
      <c r="D1787">
        <v>150</v>
      </c>
      <c r="E1787" t="s">
        <v>1708</v>
      </c>
      <c r="F1787" t="s">
        <v>1705</v>
      </c>
      <c r="G1787" t="s">
        <v>1721</v>
      </c>
      <c r="H1787">
        <v>2001535</v>
      </c>
      <c r="I1787">
        <f t="shared" si="46"/>
        <v>0</v>
      </c>
      <c r="J1787" t="s">
        <v>1736</v>
      </c>
      <c r="K1787">
        <v>2</v>
      </c>
    </row>
    <row r="1788" spans="1:11" x14ac:dyDescent="0.25">
      <c r="A1788" t="s">
        <v>1737</v>
      </c>
      <c r="B1788">
        <v>266</v>
      </c>
      <c r="C1788" t="s">
        <v>1723</v>
      </c>
      <c r="D1788">
        <v>150</v>
      </c>
      <c r="E1788" t="s">
        <v>1711</v>
      </c>
      <c r="F1788" t="s">
        <v>1705</v>
      </c>
      <c r="G1788" t="s">
        <v>1707</v>
      </c>
      <c r="H1788">
        <v>2001535</v>
      </c>
      <c r="I1788">
        <f t="shared" si="46"/>
        <v>0</v>
      </c>
      <c r="J1788" t="s">
        <v>1736</v>
      </c>
      <c r="K1788">
        <v>8</v>
      </c>
    </row>
    <row r="1789" spans="1:11" x14ac:dyDescent="0.25">
      <c r="A1789" t="s">
        <v>1737</v>
      </c>
      <c r="B1789">
        <v>266</v>
      </c>
      <c r="C1789" t="s">
        <v>1723</v>
      </c>
      <c r="D1789">
        <v>150</v>
      </c>
      <c r="E1789" t="s">
        <v>1711</v>
      </c>
      <c r="F1789" t="s">
        <v>1705</v>
      </c>
      <c r="G1789" t="s">
        <v>1721</v>
      </c>
      <c r="H1789" t="s">
        <v>1392</v>
      </c>
      <c r="I1789">
        <f t="shared" si="46"/>
        <v>0</v>
      </c>
      <c r="J1789" t="s">
        <v>1736</v>
      </c>
      <c r="K1789">
        <v>4</v>
      </c>
    </row>
    <row r="1790" spans="1:11" x14ac:dyDescent="0.25">
      <c r="A1790" t="s">
        <v>1737</v>
      </c>
      <c r="B1790">
        <v>266</v>
      </c>
      <c r="C1790" t="s">
        <v>1723</v>
      </c>
      <c r="D1790">
        <v>150</v>
      </c>
      <c r="E1790" t="s">
        <v>1711</v>
      </c>
      <c r="F1790" t="s">
        <v>1705</v>
      </c>
      <c r="G1790" t="s">
        <v>1721</v>
      </c>
      <c r="H1790">
        <v>2001535</v>
      </c>
      <c r="I1790">
        <f t="shared" si="46"/>
        <v>0</v>
      </c>
      <c r="J1790" t="s">
        <v>1736</v>
      </c>
      <c r="K1790">
        <v>110</v>
      </c>
    </row>
    <row r="1791" spans="1:11" x14ac:dyDescent="0.25">
      <c r="A1791" t="s">
        <v>1737</v>
      </c>
      <c r="B1791">
        <v>266</v>
      </c>
      <c r="C1791" t="s">
        <v>1723</v>
      </c>
      <c r="D1791">
        <v>300</v>
      </c>
      <c r="E1791" t="s">
        <v>1708</v>
      </c>
      <c r="F1791" t="s">
        <v>1705</v>
      </c>
      <c r="G1791" t="s">
        <v>1707</v>
      </c>
      <c r="H1791">
        <v>2001536</v>
      </c>
      <c r="I1791">
        <f t="shared" si="46"/>
        <v>0</v>
      </c>
      <c r="J1791" t="s">
        <v>1736</v>
      </c>
      <c r="K1791">
        <v>1</v>
      </c>
    </row>
    <row r="1792" spans="1:11" x14ac:dyDescent="0.25">
      <c r="A1792" t="s">
        <v>1737</v>
      </c>
      <c r="B1792">
        <v>266</v>
      </c>
      <c r="C1792" t="s">
        <v>1723</v>
      </c>
      <c r="D1792">
        <v>300</v>
      </c>
      <c r="E1792" t="s">
        <v>1708</v>
      </c>
      <c r="F1792" t="s">
        <v>1705</v>
      </c>
      <c r="G1792" t="s">
        <v>1721</v>
      </c>
      <c r="H1792">
        <v>2001536</v>
      </c>
      <c r="I1792">
        <f t="shared" si="46"/>
        <v>0</v>
      </c>
      <c r="J1792" t="s">
        <v>1736</v>
      </c>
      <c r="K1792">
        <v>2</v>
      </c>
    </row>
    <row r="1793" spans="1:11" x14ac:dyDescent="0.25">
      <c r="A1793" t="s">
        <v>1737</v>
      </c>
      <c r="B1793">
        <v>266</v>
      </c>
      <c r="C1793" t="s">
        <v>1723</v>
      </c>
      <c r="D1793">
        <v>300</v>
      </c>
      <c r="E1793" t="s">
        <v>1711</v>
      </c>
      <c r="F1793" t="s">
        <v>1705</v>
      </c>
      <c r="G1793" t="s">
        <v>1715</v>
      </c>
      <c r="H1793">
        <v>2001536</v>
      </c>
      <c r="I1793">
        <f t="shared" si="46"/>
        <v>0</v>
      </c>
      <c r="J1793" t="s">
        <v>1736</v>
      </c>
      <c r="K1793">
        <v>1</v>
      </c>
    </row>
    <row r="1794" spans="1:11" x14ac:dyDescent="0.25">
      <c r="A1794" t="s">
        <v>1737</v>
      </c>
      <c r="B1794">
        <v>266</v>
      </c>
      <c r="C1794" t="s">
        <v>1723</v>
      </c>
      <c r="D1794">
        <v>300</v>
      </c>
      <c r="E1794" t="s">
        <v>1711</v>
      </c>
      <c r="F1794" t="s">
        <v>1705</v>
      </c>
      <c r="G1794" t="s">
        <v>1707</v>
      </c>
      <c r="H1794">
        <v>2001536</v>
      </c>
      <c r="I1794">
        <f t="shared" si="46"/>
        <v>0</v>
      </c>
      <c r="J1794" t="s">
        <v>1736</v>
      </c>
      <c r="K1794">
        <v>14</v>
      </c>
    </row>
    <row r="1795" spans="1:11" x14ac:dyDescent="0.25">
      <c r="A1795" t="s">
        <v>1737</v>
      </c>
      <c r="B1795">
        <v>266</v>
      </c>
      <c r="C1795" t="s">
        <v>1723</v>
      </c>
      <c r="D1795">
        <v>300</v>
      </c>
      <c r="E1795" t="s">
        <v>1711</v>
      </c>
      <c r="F1795" t="s">
        <v>1705</v>
      </c>
      <c r="G1795" t="s">
        <v>1721</v>
      </c>
      <c r="H1795">
        <v>2001536</v>
      </c>
      <c r="I1795">
        <f t="shared" ref="I1795:I1858" si="47">+_xlfn.XLOOKUP(H1795,AG:AG,AH:AH,0)</f>
        <v>0</v>
      </c>
      <c r="J1795" t="s">
        <v>1736</v>
      </c>
      <c r="K1795">
        <v>188</v>
      </c>
    </row>
    <row r="1796" spans="1:11" x14ac:dyDescent="0.25">
      <c r="A1796" t="s">
        <v>1737</v>
      </c>
      <c r="B1796">
        <v>266</v>
      </c>
      <c r="C1796" t="s">
        <v>1723</v>
      </c>
      <c r="D1796">
        <v>500</v>
      </c>
      <c r="E1796" t="s">
        <v>1711</v>
      </c>
      <c r="F1796" t="s">
        <v>1705</v>
      </c>
      <c r="G1796" t="s">
        <v>1707</v>
      </c>
      <c r="H1796" t="s">
        <v>1392</v>
      </c>
      <c r="I1796">
        <f t="shared" si="47"/>
        <v>0</v>
      </c>
      <c r="J1796" t="s">
        <v>1736</v>
      </c>
      <c r="K1796">
        <v>2</v>
      </c>
    </row>
    <row r="1797" spans="1:11" x14ac:dyDescent="0.25">
      <c r="A1797" t="s">
        <v>1737</v>
      </c>
      <c r="B1797">
        <v>266</v>
      </c>
      <c r="C1797" t="s">
        <v>1723</v>
      </c>
      <c r="D1797">
        <v>500</v>
      </c>
      <c r="E1797" t="s">
        <v>1711</v>
      </c>
      <c r="F1797" t="s">
        <v>1705</v>
      </c>
      <c r="G1797" t="s">
        <v>1707</v>
      </c>
      <c r="H1797">
        <v>2001537</v>
      </c>
      <c r="I1797">
        <f t="shared" si="47"/>
        <v>0</v>
      </c>
      <c r="J1797" t="s">
        <v>1736</v>
      </c>
      <c r="K1797">
        <v>6</v>
      </c>
    </row>
    <row r="1798" spans="1:11" x14ac:dyDescent="0.25">
      <c r="A1798" t="s">
        <v>1737</v>
      </c>
      <c r="B1798">
        <v>266</v>
      </c>
      <c r="C1798" t="s">
        <v>1723</v>
      </c>
      <c r="D1798">
        <v>500</v>
      </c>
      <c r="E1798" t="s">
        <v>1711</v>
      </c>
      <c r="F1798" t="s">
        <v>1705</v>
      </c>
      <c r="G1798" t="s">
        <v>1721</v>
      </c>
      <c r="H1798" t="s">
        <v>1392</v>
      </c>
      <c r="I1798">
        <f t="shared" si="47"/>
        <v>0</v>
      </c>
      <c r="J1798" t="s">
        <v>1736</v>
      </c>
      <c r="K1798">
        <v>6</v>
      </c>
    </row>
    <row r="1799" spans="1:11" x14ac:dyDescent="0.25">
      <c r="A1799" t="s">
        <v>1737</v>
      </c>
      <c r="B1799">
        <v>266</v>
      </c>
      <c r="C1799" t="s">
        <v>1723</v>
      </c>
      <c r="D1799">
        <v>500</v>
      </c>
      <c r="E1799" t="s">
        <v>1711</v>
      </c>
      <c r="F1799" t="s">
        <v>1705</v>
      </c>
      <c r="G1799" t="s">
        <v>1721</v>
      </c>
      <c r="H1799">
        <v>2001537</v>
      </c>
      <c r="I1799">
        <f t="shared" si="47"/>
        <v>0</v>
      </c>
      <c r="J1799" t="s">
        <v>1736</v>
      </c>
      <c r="K1799">
        <v>162</v>
      </c>
    </row>
    <row r="1800" spans="1:11" x14ac:dyDescent="0.25">
      <c r="A1800" t="s">
        <v>1737</v>
      </c>
      <c r="B1800">
        <v>266</v>
      </c>
      <c r="C1800" t="s">
        <v>1723</v>
      </c>
      <c r="D1800">
        <v>750</v>
      </c>
      <c r="E1800" t="s">
        <v>1711</v>
      </c>
      <c r="F1800" t="s">
        <v>1705</v>
      </c>
      <c r="G1800" t="s">
        <v>1707</v>
      </c>
      <c r="H1800">
        <v>2001538</v>
      </c>
      <c r="I1800">
        <f t="shared" si="47"/>
        <v>0</v>
      </c>
      <c r="J1800" t="s">
        <v>1736</v>
      </c>
      <c r="K1800">
        <v>10</v>
      </c>
    </row>
    <row r="1801" spans="1:11" x14ac:dyDescent="0.25">
      <c r="A1801" t="s">
        <v>1737</v>
      </c>
      <c r="B1801">
        <v>266</v>
      </c>
      <c r="C1801" t="s">
        <v>1723</v>
      </c>
      <c r="D1801">
        <v>750</v>
      </c>
      <c r="E1801" t="s">
        <v>1711</v>
      </c>
      <c r="F1801" t="s">
        <v>1705</v>
      </c>
      <c r="G1801" t="s">
        <v>1722</v>
      </c>
      <c r="H1801">
        <v>2001538</v>
      </c>
      <c r="I1801">
        <f t="shared" si="47"/>
        <v>0</v>
      </c>
      <c r="J1801" t="s">
        <v>1736</v>
      </c>
      <c r="K1801">
        <v>1</v>
      </c>
    </row>
    <row r="1802" spans="1:11" x14ac:dyDescent="0.25">
      <c r="A1802" t="s">
        <v>1737</v>
      </c>
      <c r="B1802">
        <v>266</v>
      </c>
      <c r="C1802" t="s">
        <v>1723</v>
      </c>
      <c r="D1802">
        <v>750</v>
      </c>
      <c r="E1802" t="s">
        <v>1711</v>
      </c>
      <c r="F1802" t="s">
        <v>1705</v>
      </c>
      <c r="G1802" t="s">
        <v>1721</v>
      </c>
      <c r="H1802" t="s">
        <v>1392</v>
      </c>
      <c r="I1802">
        <f t="shared" si="47"/>
        <v>0</v>
      </c>
      <c r="J1802" t="s">
        <v>1736</v>
      </c>
      <c r="K1802">
        <v>2</v>
      </c>
    </row>
    <row r="1803" spans="1:11" x14ac:dyDescent="0.25">
      <c r="A1803" t="s">
        <v>1737</v>
      </c>
      <c r="B1803">
        <v>266</v>
      </c>
      <c r="C1803" t="s">
        <v>1723</v>
      </c>
      <c r="D1803">
        <v>750</v>
      </c>
      <c r="E1803" t="s">
        <v>1711</v>
      </c>
      <c r="F1803" t="s">
        <v>1705</v>
      </c>
      <c r="G1803" t="s">
        <v>1721</v>
      </c>
      <c r="H1803">
        <v>2001538</v>
      </c>
      <c r="I1803">
        <f t="shared" si="47"/>
        <v>0</v>
      </c>
      <c r="J1803" t="s">
        <v>1736</v>
      </c>
      <c r="K1803">
        <v>137</v>
      </c>
    </row>
    <row r="1804" spans="1:11" x14ac:dyDescent="0.25">
      <c r="A1804" t="s">
        <v>1737</v>
      </c>
      <c r="B1804">
        <v>266</v>
      </c>
      <c r="C1804" t="s">
        <v>1723</v>
      </c>
      <c r="D1804">
        <v>1000</v>
      </c>
      <c r="E1804" t="s">
        <v>1704</v>
      </c>
      <c r="F1804" t="s">
        <v>1705</v>
      </c>
      <c r="G1804" t="s">
        <v>1721</v>
      </c>
      <c r="H1804">
        <v>2001539</v>
      </c>
      <c r="I1804">
        <f t="shared" si="47"/>
        <v>0</v>
      </c>
      <c r="J1804" t="s">
        <v>1736</v>
      </c>
      <c r="K1804">
        <v>1</v>
      </c>
    </row>
    <row r="1805" spans="1:11" x14ac:dyDescent="0.25">
      <c r="A1805" t="s">
        <v>1737</v>
      </c>
      <c r="B1805">
        <v>266</v>
      </c>
      <c r="C1805" t="s">
        <v>1723</v>
      </c>
      <c r="D1805">
        <v>1000</v>
      </c>
      <c r="E1805" t="s">
        <v>1708</v>
      </c>
      <c r="F1805" t="s">
        <v>1705</v>
      </c>
      <c r="G1805" t="s">
        <v>1721</v>
      </c>
      <c r="H1805">
        <v>2001539</v>
      </c>
      <c r="I1805">
        <f t="shared" si="47"/>
        <v>0</v>
      </c>
      <c r="J1805" t="s">
        <v>1736</v>
      </c>
      <c r="K1805">
        <v>1</v>
      </c>
    </row>
    <row r="1806" spans="1:11" x14ac:dyDescent="0.25">
      <c r="A1806" t="s">
        <v>1737</v>
      </c>
      <c r="B1806">
        <v>266</v>
      </c>
      <c r="C1806" t="s">
        <v>1723</v>
      </c>
      <c r="D1806">
        <v>1000</v>
      </c>
      <c r="E1806" t="s">
        <v>1711</v>
      </c>
      <c r="F1806" t="s">
        <v>1705</v>
      </c>
      <c r="G1806" t="s">
        <v>1707</v>
      </c>
      <c r="H1806">
        <v>2001539</v>
      </c>
      <c r="I1806">
        <f t="shared" si="47"/>
        <v>0</v>
      </c>
      <c r="J1806" t="s">
        <v>1736</v>
      </c>
      <c r="K1806">
        <v>6</v>
      </c>
    </row>
    <row r="1807" spans="1:11" x14ac:dyDescent="0.25">
      <c r="A1807" t="s">
        <v>1737</v>
      </c>
      <c r="B1807">
        <v>266</v>
      </c>
      <c r="C1807" t="s">
        <v>1723</v>
      </c>
      <c r="D1807">
        <v>1000</v>
      </c>
      <c r="E1807" t="s">
        <v>1711</v>
      </c>
      <c r="F1807" t="s">
        <v>1705</v>
      </c>
      <c r="G1807" t="s">
        <v>1721</v>
      </c>
      <c r="H1807">
        <v>2001539</v>
      </c>
      <c r="I1807">
        <f t="shared" si="47"/>
        <v>0</v>
      </c>
      <c r="J1807" t="s">
        <v>1736</v>
      </c>
      <c r="K1807">
        <v>102</v>
      </c>
    </row>
    <row r="1808" spans="1:11" x14ac:dyDescent="0.25">
      <c r="A1808" t="s">
        <v>1737</v>
      </c>
      <c r="B1808">
        <v>266</v>
      </c>
      <c r="C1808" t="s">
        <v>1723</v>
      </c>
      <c r="D1808">
        <v>1500</v>
      </c>
      <c r="E1808" t="s">
        <v>1708</v>
      </c>
      <c r="F1808" t="s">
        <v>1705</v>
      </c>
      <c r="G1808" t="s">
        <v>1721</v>
      </c>
      <c r="H1808">
        <v>2001540</v>
      </c>
      <c r="I1808">
        <f t="shared" si="47"/>
        <v>0</v>
      </c>
      <c r="J1808" t="s">
        <v>1736</v>
      </c>
      <c r="K1808">
        <v>5</v>
      </c>
    </row>
    <row r="1809" spans="1:11" x14ac:dyDescent="0.25">
      <c r="A1809" t="s">
        <v>1737</v>
      </c>
      <c r="B1809">
        <v>266</v>
      </c>
      <c r="C1809" t="s">
        <v>1723</v>
      </c>
      <c r="D1809">
        <v>1500</v>
      </c>
      <c r="E1809" t="s">
        <v>1711</v>
      </c>
      <c r="F1809" t="s">
        <v>1705</v>
      </c>
      <c r="G1809" t="s">
        <v>1707</v>
      </c>
      <c r="H1809">
        <v>2001540</v>
      </c>
      <c r="I1809">
        <f t="shared" si="47"/>
        <v>0</v>
      </c>
      <c r="J1809" t="s">
        <v>1736</v>
      </c>
      <c r="K1809">
        <v>6</v>
      </c>
    </row>
    <row r="1810" spans="1:11" x14ac:dyDescent="0.25">
      <c r="A1810" t="s">
        <v>1737</v>
      </c>
      <c r="B1810">
        <v>266</v>
      </c>
      <c r="C1810" t="s">
        <v>1723</v>
      </c>
      <c r="D1810">
        <v>1500</v>
      </c>
      <c r="E1810" t="s">
        <v>1711</v>
      </c>
      <c r="F1810" t="s">
        <v>1705</v>
      </c>
      <c r="G1810" t="s">
        <v>1721</v>
      </c>
      <c r="H1810">
        <v>2001540</v>
      </c>
      <c r="I1810">
        <f t="shared" si="47"/>
        <v>0</v>
      </c>
      <c r="J1810" t="s">
        <v>1736</v>
      </c>
      <c r="K1810">
        <v>101</v>
      </c>
    </row>
    <row r="1811" spans="1:11" x14ac:dyDescent="0.25">
      <c r="A1811" t="s">
        <v>1737</v>
      </c>
      <c r="B1811">
        <v>266</v>
      </c>
      <c r="C1811" t="s">
        <v>1723</v>
      </c>
      <c r="D1811">
        <v>2000</v>
      </c>
      <c r="E1811" t="s">
        <v>1711</v>
      </c>
      <c r="F1811" t="s">
        <v>1705</v>
      </c>
      <c r="G1811" t="s">
        <v>1715</v>
      </c>
      <c r="H1811">
        <v>2001541</v>
      </c>
      <c r="I1811">
        <f t="shared" si="47"/>
        <v>0</v>
      </c>
      <c r="J1811" t="s">
        <v>1736</v>
      </c>
      <c r="K1811">
        <v>1</v>
      </c>
    </row>
    <row r="1812" spans="1:11" x14ac:dyDescent="0.25">
      <c r="A1812" t="s">
        <v>1737</v>
      </c>
      <c r="B1812">
        <v>266</v>
      </c>
      <c r="C1812" t="s">
        <v>1723</v>
      </c>
      <c r="D1812">
        <v>2000</v>
      </c>
      <c r="E1812" t="s">
        <v>1711</v>
      </c>
      <c r="F1812" t="s">
        <v>1705</v>
      </c>
      <c r="G1812" t="s">
        <v>1707</v>
      </c>
      <c r="H1812">
        <v>2001541</v>
      </c>
      <c r="I1812">
        <f t="shared" si="47"/>
        <v>0</v>
      </c>
      <c r="J1812" t="s">
        <v>1736</v>
      </c>
      <c r="K1812">
        <v>1</v>
      </c>
    </row>
    <row r="1813" spans="1:11" x14ac:dyDescent="0.25">
      <c r="A1813" t="s">
        <v>1737</v>
      </c>
      <c r="B1813">
        <v>266</v>
      </c>
      <c r="C1813" t="s">
        <v>1723</v>
      </c>
      <c r="D1813">
        <v>2000</v>
      </c>
      <c r="E1813" t="s">
        <v>1711</v>
      </c>
      <c r="F1813" t="s">
        <v>1705</v>
      </c>
      <c r="G1813" t="s">
        <v>1721</v>
      </c>
      <c r="H1813">
        <v>2001541</v>
      </c>
      <c r="I1813">
        <f t="shared" si="47"/>
        <v>0</v>
      </c>
      <c r="J1813" t="s">
        <v>1736</v>
      </c>
      <c r="K1813">
        <v>85</v>
      </c>
    </row>
    <row r="1814" spans="1:11" x14ac:dyDescent="0.25">
      <c r="A1814" t="s">
        <v>1737</v>
      </c>
      <c r="B1814">
        <v>266</v>
      </c>
      <c r="C1814" t="s">
        <v>1723</v>
      </c>
      <c r="D1814">
        <v>2500</v>
      </c>
      <c r="E1814" t="s">
        <v>1711</v>
      </c>
      <c r="F1814" t="s">
        <v>1705</v>
      </c>
      <c r="G1814" t="s">
        <v>1721</v>
      </c>
      <c r="H1814" t="s">
        <v>1392</v>
      </c>
      <c r="I1814">
        <f t="shared" si="47"/>
        <v>0</v>
      </c>
      <c r="J1814" t="s">
        <v>1736</v>
      </c>
      <c r="K1814">
        <v>1</v>
      </c>
    </row>
    <row r="1815" spans="1:11" x14ac:dyDescent="0.25">
      <c r="A1815" t="s">
        <v>1737</v>
      </c>
      <c r="B1815">
        <v>266</v>
      </c>
      <c r="C1815" t="s">
        <v>1712</v>
      </c>
      <c r="D1815">
        <v>0</v>
      </c>
      <c r="E1815" t="s">
        <v>1704</v>
      </c>
      <c r="F1815" t="s">
        <v>1705</v>
      </c>
      <c r="G1815" t="s">
        <v>1707</v>
      </c>
      <c r="H1815" t="s">
        <v>1392</v>
      </c>
      <c r="I1815">
        <f t="shared" si="47"/>
        <v>0</v>
      </c>
      <c r="J1815" t="s">
        <v>1736</v>
      </c>
      <c r="K1815">
        <v>1</v>
      </c>
    </row>
    <row r="1816" spans="1:11" x14ac:dyDescent="0.25">
      <c r="A1816" t="s">
        <v>1737</v>
      </c>
      <c r="B1816">
        <v>266</v>
      </c>
      <c r="C1816" t="s">
        <v>1713</v>
      </c>
      <c r="D1816">
        <v>500</v>
      </c>
      <c r="E1816" t="s">
        <v>1711</v>
      </c>
      <c r="F1816" t="s">
        <v>1705</v>
      </c>
      <c r="G1816" t="s">
        <v>1721</v>
      </c>
      <c r="H1816" t="s">
        <v>1392</v>
      </c>
      <c r="I1816">
        <f t="shared" si="47"/>
        <v>0</v>
      </c>
      <c r="J1816" t="s">
        <v>1736</v>
      </c>
      <c r="K1816">
        <v>2</v>
      </c>
    </row>
    <row r="1817" spans="1:11" x14ac:dyDescent="0.25">
      <c r="A1817" t="s">
        <v>1737</v>
      </c>
      <c r="B1817">
        <v>266</v>
      </c>
      <c r="C1817" t="s">
        <v>1713</v>
      </c>
      <c r="D1817">
        <v>750</v>
      </c>
      <c r="E1817" t="s">
        <v>1711</v>
      </c>
      <c r="F1817" t="s">
        <v>1705</v>
      </c>
      <c r="G1817" t="s">
        <v>1721</v>
      </c>
      <c r="H1817" t="s">
        <v>1392</v>
      </c>
      <c r="I1817">
        <f t="shared" si="47"/>
        <v>0</v>
      </c>
      <c r="J1817" t="s">
        <v>1736</v>
      </c>
      <c r="K1817">
        <v>3</v>
      </c>
    </row>
    <row r="1818" spans="1:11" x14ac:dyDescent="0.25">
      <c r="A1818" t="s">
        <v>1737</v>
      </c>
      <c r="B1818">
        <v>266</v>
      </c>
      <c r="C1818" t="s">
        <v>1713</v>
      </c>
      <c r="D1818">
        <v>1000</v>
      </c>
      <c r="E1818" t="s">
        <v>1711</v>
      </c>
      <c r="F1818" t="s">
        <v>1705</v>
      </c>
      <c r="G1818" t="s">
        <v>1721</v>
      </c>
      <c r="H1818" t="s">
        <v>1392</v>
      </c>
      <c r="I1818">
        <f t="shared" si="47"/>
        <v>0</v>
      </c>
      <c r="J1818" t="s">
        <v>1736</v>
      </c>
      <c r="K1818">
        <v>1</v>
      </c>
    </row>
    <row r="1819" spans="1:11" x14ac:dyDescent="0.25">
      <c r="A1819" t="s">
        <v>1737</v>
      </c>
      <c r="B1819">
        <v>266</v>
      </c>
      <c r="C1819" t="s">
        <v>1713</v>
      </c>
      <c r="D1819">
        <v>1500</v>
      </c>
      <c r="E1819" t="s">
        <v>1711</v>
      </c>
      <c r="F1819" t="s">
        <v>1705</v>
      </c>
      <c r="G1819" t="s">
        <v>1721</v>
      </c>
      <c r="H1819" t="s">
        <v>1392</v>
      </c>
      <c r="I1819">
        <f t="shared" si="47"/>
        <v>0</v>
      </c>
      <c r="J1819" t="s">
        <v>1736</v>
      </c>
      <c r="K1819">
        <v>3</v>
      </c>
    </row>
    <row r="1820" spans="1:11" x14ac:dyDescent="0.25">
      <c r="A1820" t="s">
        <v>1737</v>
      </c>
      <c r="B1820">
        <v>267</v>
      </c>
      <c r="C1820" t="s">
        <v>1703</v>
      </c>
      <c r="D1820">
        <v>75</v>
      </c>
      <c r="E1820" t="s">
        <v>1704</v>
      </c>
      <c r="F1820" t="s">
        <v>1705</v>
      </c>
      <c r="G1820" t="s">
        <v>1715</v>
      </c>
      <c r="H1820">
        <v>2001542</v>
      </c>
      <c r="I1820">
        <f t="shared" si="47"/>
        <v>19870.7</v>
      </c>
      <c r="J1820" t="s">
        <v>1736</v>
      </c>
      <c r="K1820">
        <v>1</v>
      </c>
    </row>
    <row r="1821" spans="1:11" x14ac:dyDescent="0.25">
      <c r="A1821" t="s">
        <v>1737</v>
      </c>
      <c r="B1821">
        <v>267</v>
      </c>
      <c r="C1821" t="s">
        <v>1703</v>
      </c>
      <c r="D1821">
        <v>75</v>
      </c>
      <c r="E1821" t="s">
        <v>1711</v>
      </c>
      <c r="F1821" t="s">
        <v>1705</v>
      </c>
      <c r="G1821" t="s">
        <v>1707</v>
      </c>
      <c r="H1821">
        <v>2001542</v>
      </c>
      <c r="I1821">
        <f t="shared" si="47"/>
        <v>19870.7</v>
      </c>
      <c r="J1821" t="s">
        <v>1736</v>
      </c>
      <c r="K1821">
        <v>3</v>
      </c>
    </row>
    <row r="1822" spans="1:11" x14ac:dyDescent="0.25">
      <c r="A1822" t="s">
        <v>1737</v>
      </c>
      <c r="B1822">
        <v>267</v>
      </c>
      <c r="C1822" t="s">
        <v>1703</v>
      </c>
      <c r="D1822">
        <v>150</v>
      </c>
      <c r="E1822" t="s">
        <v>1704</v>
      </c>
      <c r="F1822" t="s">
        <v>1705</v>
      </c>
      <c r="G1822" t="s">
        <v>1715</v>
      </c>
      <c r="H1822">
        <v>2001543</v>
      </c>
      <c r="I1822">
        <f t="shared" si="47"/>
        <v>20312.13</v>
      </c>
      <c r="J1822" t="s">
        <v>1736</v>
      </c>
      <c r="K1822">
        <v>1</v>
      </c>
    </row>
    <row r="1823" spans="1:11" x14ac:dyDescent="0.25">
      <c r="A1823" t="s">
        <v>1737</v>
      </c>
      <c r="B1823">
        <v>267</v>
      </c>
      <c r="C1823" t="s">
        <v>1703</v>
      </c>
      <c r="D1823">
        <v>150</v>
      </c>
      <c r="E1823" t="s">
        <v>1711</v>
      </c>
      <c r="F1823" t="s">
        <v>1705</v>
      </c>
      <c r="G1823" t="s">
        <v>1715</v>
      </c>
      <c r="H1823">
        <v>2001543</v>
      </c>
      <c r="I1823">
        <f t="shared" si="47"/>
        <v>20312.13</v>
      </c>
      <c r="J1823" t="s">
        <v>1736</v>
      </c>
      <c r="K1823">
        <v>2</v>
      </c>
    </row>
    <row r="1824" spans="1:11" x14ac:dyDescent="0.25">
      <c r="A1824" t="s">
        <v>1737</v>
      </c>
      <c r="B1824">
        <v>267</v>
      </c>
      <c r="C1824" t="s">
        <v>1723</v>
      </c>
      <c r="D1824">
        <v>75</v>
      </c>
      <c r="E1824" t="s">
        <v>1720</v>
      </c>
      <c r="F1824" t="s">
        <v>1705</v>
      </c>
      <c r="G1824" t="s">
        <v>1715</v>
      </c>
      <c r="H1824">
        <v>2001542</v>
      </c>
      <c r="I1824">
        <f t="shared" si="47"/>
        <v>19870.7</v>
      </c>
      <c r="J1824" t="s">
        <v>1736</v>
      </c>
      <c r="K1824">
        <v>1</v>
      </c>
    </row>
    <row r="1825" spans="1:11" x14ac:dyDescent="0.25">
      <c r="A1825" t="s">
        <v>1737</v>
      </c>
      <c r="B1825">
        <v>267</v>
      </c>
      <c r="C1825" t="s">
        <v>1723</v>
      </c>
      <c r="D1825">
        <v>75</v>
      </c>
      <c r="E1825" t="s">
        <v>1719</v>
      </c>
      <c r="F1825" t="s">
        <v>1705</v>
      </c>
      <c r="G1825" t="s">
        <v>1715</v>
      </c>
      <c r="H1825">
        <v>2001542</v>
      </c>
      <c r="I1825">
        <f t="shared" si="47"/>
        <v>19870.7</v>
      </c>
      <c r="J1825" t="s">
        <v>1736</v>
      </c>
      <c r="K1825">
        <v>2</v>
      </c>
    </row>
    <row r="1826" spans="1:11" x14ac:dyDescent="0.25">
      <c r="A1826" t="s">
        <v>1737</v>
      </c>
      <c r="B1826">
        <v>267</v>
      </c>
      <c r="C1826" t="s">
        <v>1723</v>
      </c>
      <c r="D1826">
        <v>75</v>
      </c>
      <c r="E1826" t="s">
        <v>1710</v>
      </c>
      <c r="F1826" t="s">
        <v>1705</v>
      </c>
      <c r="G1826" t="s">
        <v>1715</v>
      </c>
      <c r="H1826">
        <v>2001542</v>
      </c>
      <c r="I1826">
        <f t="shared" si="47"/>
        <v>19870.7</v>
      </c>
      <c r="J1826" t="s">
        <v>1736</v>
      </c>
      <c r="K1826">
        <v>1</v>
      </c>
    </row>
    <row r="1827" spans="1:11" x14ac:dyDescent="0.25">
      <c r="A1827" t="s">
        <v>1737</v>
      </c>
      <c r="B1827">
        <v>267</v>
      </c>
      <c r="C1827" t="s">
        <v>1723</v>
      </c>
      <c r="D1827">
        <v>75</v>
      </c>
      <c r="E1827" t="s">
        <v>1704</v>
      </c>
      <c r="F1827" t="s">
        <v>1705</v>
      </c>
      <c r="G1827" t="s">
        <v>1715</v>
      </c>
      <c r="H1827">
        <v>2001542</v>
      </c>
      <c r="I1827">
        <f t="shared" si="47"/>
        <v>19870.7</v>
      </c>
      <c r="J1827" t="s">
        <v>1736</v>
      </c>
      <c r="K1827">
        <v>152</v>
      </c>
    </row>
    <row r="1828" spans="1:11" x14ac:dyDescent="0.25">
      <c r="A1828" t="s">
        <v>1737</v>
      </c>
      <c r="B1828">
        <v>267</v>
      </c>
      <c r="C1828" t="s">
        <v>1723</v>
      </c>
      <c r="D1828">
        <v>75</v>
      </c>
      <c r="E1828" t="s">
        <v>1708</v>
      </c>
      <c r="F1828" t="s">
        <v>1705</v>
      </c>
      <c r="G1828" t="s">
        <v>1715</v>
      </c>
      <c r="H1828">
        <v>2001542</v>
      </c>
      <c r="I1828">
        <f t="shared" si="47"/>
        <v>19870.7</v>
      </c>
      <c r="J1828" t="s">
        <v>1736</v>
      </c>
      <c r="K1828">
        <v>19</v>
      </c>
    </row>
    <row r="1829" spans="1:11" x14ac:dyDescent="0.25">
      <c r="A1829" t="s">
        <v>1737</v>
      </c>
      <c r="B1829">
        <v>267</v>
      </c>
      <c r="C1829" t="s">
        <v>1723</v>
      </c>
      <c r="D1829">
        <v>75</v>
      </c>
      <c r="E1829" t="s">
        <v>1708</v>
      </c>
      <c r="F1829" t="s">
        <v>1705</v>
      </c>
      <c r="G1829" t="s">
        <v>1707</v>
      </c>
      <c r="H1829">
        <v>2001542</v>
      </c>
      <c r="I1829">
        <f t="shared" si="47"/>
        <v>19870.7</v>
      </c>
      <c r="J1829" t="s">
        <v>1736</v>
      </c>
      <c r="K1829">
        <v>1</v>
      </c>
    </row>
    <row r="1830" spans="1:11" x14ac:dyDescent="0.25">
      <c r="A1830" t="s">
        <v>1737</v>
      </c>
      <c r="B1830">
        <v>267</v>
      </c>
      <c r="C1830" t="s">
        <v>1723</v>
      </c>
      <c r="D1830">
        <v>75</v>
      </c>
      <c r="E1830" t="s">
        <v>1711</v>
      </c>
      <c r="F1830" t="s">
        <v>1705</v>
      </c>
      <c r="G1830" t="s">
        <v>1715</v>
      </c>
      <c r="H1830" t="s">
        <v>1392</v>
      </c>
      <c r="I1830">
        <f t="shared" si="47"/>
        <v>0</v>
      </c>
      <c r="J1830" t="s">
        <v>1736</v>
      </c>
      <c r="K1830">
        <v>43</v>
      </c>
    </row>
    <row r="1831" spans="1:11" x14ac:dyDescent="0.25">
      <c r="A1831" t="s">
        <v>1737</v>
      </c>
      <c r="B1831">
        <v>267</v>
      </c>
      <c r="C1831" t="s">
        <v>1723</v>
      </c>
      <c r="D1831">
        <v>75</v>
      </c>
      <c r="E1831" t="s">
        <v>1711</v>
      </c>
      <c r="F1831" t="s">
        <v>1705</v>
      </c>
      <c r="G1831" t="s">
        <v>1715</v>
      </c>
      <c r="H1831">
        <v>2001542</v>
      </c>
      <c r="I1831">
        <f t="shared" si="47"/>
        <v>19870.7</v>
      </c>
      <c r="J1831" t="s">
        <v>1736</v>
      </c>
      <c r="K1831">
        <v>951</v>
      </c>
    </row>
    <row r="1832" spans="1:11" x14ac:dyDescent="0.25">
      <c r="A1832" t="s">
        <v>1737</v>
      </c>
      <c r="B1832">
        <v>267</v>
      </c>
      <c r="C1832" t="s">
        <v>1723</v>
      </c>
      <c r="D1832">
        <v>75</v>
      </c>
      <c r="E1832" t="s">
        <v>1711</v>
      </c>
      <c r="F1832" t="s">
        <v>1705</v>
      </c>
      <c r="G1832" t="s">
        <v>1707</v>
      </c>
      <c r="H1832" t="s">
        <v>1392</v>
      </c>
      <c r="I1832">
        <f t="shared" si="47"/>
        <v>0</v>
      </c>
      <c r="J1832" t="s">
        <v>1736</v>
      </c>
      <c r="K1832">
        <v>1</v>
      </c>
    </row>
    <row r="1833" spans="1:11" x14ac:dyDescent="0.25">
      <c r="A1833" t="s">
        <v>1737</v>
      </c>
      <c r="B1833">
        <v>267</v>
      </c>
      <c r="C1833" t="s">
        <v>1723</v>
      </c>
      <c r="D1833">
        <v>75</v>
      </c>
      <c r="E1833" t="s">
        <v>1711</v>
      </c>
      <c r="F1833" t="s">
        <v>1705</v>
      </c>
      <c r="G1833" t="s">
        <v>1707</v>
      </c>
      <c r="H1833">
        <v>2001542</v>
      </c>
      <c r="I1833">
        <f t="shared" si="47"/>
        <v>19870.7</v>
      </c>
      <c r="J1833" t="s">
        <v>1736</v>
      </c>
      <c r="K1833">
        <v>113</v>
      </c>
    </row>
    <row r="1834" spans="1:11" x14ac:dyDescent="0.25">
      <c r="A1834" t="s">
        <v>1737</v>
      </c>
      <c r="B1834">
        <v>267</v>
      </c>
      <c r="C1834" t="s">
        <v>1723</v>
      </c>
      <c r="D1834">
        <v>75</v>
      </c>
      <c r="E1834" t="s">
        <v>1711</v>
      </c>
      <c r="F1834" t="s">
        <v>1705</v>
      </c>
      <c r="G1834" t="s">
        <v>1721</v>
      </c>
      <c r="H1834">
        <v>2001542</v>
      </c>
      <c r="I1834">
        <f t="shared" si="47"/>
        <v>19870.7</v>
      </c>
      <c r="J1834" t="s">
        <v>1736</v>
      </c>
      <c r="K1834">
        <v>3</v>
      </c>
    </row>
    <row r="1835" spans="1:11" x14ac:dyDescent="0.25">
      <c r="A1835" t="s">
        <v>1737</v>
      </c>
      <c r="B1835">
        <v>267</v>
      </c>
      <c r="C1835" t="s">
        <v>1723</v>
      </c>
      <c r="D1835">
        <v>150</v>
      </c>
      <c r="E1835" t="s">
        <v>1719</v>
      </c>
      <c r="F1835" t="s">
        <v>1705</v>
      </c>
      <c r="G1835" t="s">
        <v>1715</v>
      </c>
      <c r="H1835">
        <v>2001543</v>
      </c>
      <c r="I1835">
        <f t="shared" si="47"/>
        <v>20312.13</v>
      </c>
      <c r="J1835" t="s">
        <v>1736</v>
      </c>
      <c r="K1835">
        <v>3</v>
      </c>
    </row>
    <row r="1836" spans="1:11" x14ac:dyDescent="0.25">
      <c r="A1836" t="s">
        <v>1737</v>
      </c>
      <c r="B1836">
        <v>267</v>
      </c>
      <c r="C1836" t="s">
        <v>1723</v>
      </c>
      <c r="D1836">
        <v>150</v>
      </c>
      <c r="E1836" t="s">
        <v>1710</v>
      </c>
      <c r="F1836" t="s">
        <v>1705</v>
      </c>
      <c r="G1836" t="s">
        <v>1715</v>
      </c>
      <c r="H1836">
        <v>2001543</v>
      </c>
      <c r="I1836">
        <f t="shared" si="47"/>
        <v>20312.13</v>
      </c>
      <c r="J1836" t="s">
        <v>1736</v>
      </c>
      <c r="K1836">
        <v>1</v>
      </c>
    </row>
    <row r="1837" spans="1:11" x14ac:dyDescent="0.25">
      <c r="A1837" t="s">
        <v>1737</v>
      </c>
      <c r="B1837">
        <v>267</v>
      </c>
      <c r="C1837" t="s">
        <v>1723</v>
      </c>
      <c r="D1837">
        <v>150</v>
      </c>
      <c r="E1837" t="s">
        <v>1704</v>
      </c>
      <c r="F1837" t="s">
        <v>1705</v>
      </c>
      <c r="G1837" t="s">
        <v>1715</v>
      </c>
      <c r="H1837">
        <v>2001543</v>
      </c>
      <c r="I1837">
        <f t="shared" si="47"/>
        <v>20312.13</v>
      </c>
      <c r="J1837" t="s">
        <v>1736</v>
      </c>
      <c r="K1837">
        <v>159</v>
      </c>
    </row>
    <row r="1838" spans="1:11" x14ac:dyDescent="0.25">
      <c r="A1838" t="s">
        <v>1737</v>
      </c>
      <c r="B1838">
        <v>267</v>
      </c>
      <c r="C1838" t="s">
        <v>1723</v>
      </c>
      <c r="D1838">
        <v>150</v>
      </c>
      <c r="E1838" t="s">
        <v>1708</v>
      </c>
      <c r="F1838" t="s">
        <v>1705</v>
      </c>
      <c r="G1838" t="s">
        <v>1715</v>
      </c>
      <c r="H1838">
        <v>2001543</v>
      </c>
      <c r="I1838">
        <f t="shared" si="47"/>
        <v>20312.13</v>
      </c>
      <c r="J1838" t="s">
        <v>1736</v>
      </c>
      <c r="K1838">
        <v>16</v>
      </c>
    </row>
    <row r="1839" spans="1:11" x14ac:dyDescent="0.25">
      <c r="A1839" t="s">
        <v>1737</v>
      </c>
      <c r="B1839">
        <v>267</v>
      </c>
      <c r="C1839" t="s">
        <v>1723</v>
      </c>
      <c r="D1839">
        <v>150</v>
      </c>
      <c r="E1839" t="s">
        <v>1708</v>
      </c>
      <c r="F1839" t="s">
        <v>1705</v>
      </c>
      <c r="G1839" t="s">
        <v>1707</v>
      </c>
      <c r="H1839">
        <v>2001543</v>
      </c>
      <c r="I1839">
        <f t="shared" si="47"/>
        <v>20312.13</v>
      </c>
      <c r="J1839" t="s">
        <v>1736</v>
      </c>
      <c r="K1839">
        <v>3</v>
      </c>
    </row>
    <row r="1840" spans="1:11" x14ac:dyDescent="0.25">
      <c r="A1840" t="s">
        <v>1737</v>
      </c>
      <c r="B1840">
        <v>267</v>
      </c>
      <c r="C1840" t="s">
        <v>1723</v>
      </c>
      <c r="D1840">
        <v>150</v>
      </c>
      <c r="E1840" t="s">
        <v>1711</v>
      </c>
      <c r="F1840" t="s">
        <v>1705</v>
      </c>
      <c r="G1840" t="s">
        <v>1715</v>
      </c>
      <c r="H1840" t="s">
        <v>1392</v>
      </c>
      <c r="I1840">
        <f t="shared" si="47"/>
        <v>0</v>
      </c>
      <c r="J1840" t="s">
        <v>1736</v>
      </c>
      <c r="K1840">
        <v>4</v>
      </c>
    </row>
    <row r="1841" spans="1:11" x14ac:dyDescent="0.25">
      <c r="A1841" t="s">
        <v>1737</v>
      </c>
      <c r="B1841">
        <v>267</v>
      </c>
      <c r="C1841" t="s">
        <v>1723</v>
      </c>
      <c r="D1841">
        <v>150</v>
      </c>
      <c r="E1841" t="s">
        <v>1711</v>
      </c>
      <c r="F1841" t="s">
        <v>1705</v>
      </c>
      <c r="G1841" t="s">
        <v>1715</v>
      </c>
      <c r="H1841">
        <v>2001528</v>
      </c>
      <c r="I1841">
        <f t="shared" si="47"/>
        <v>0</v>
      </c>
      <c r="J1841" t="s">
        <v>1736</v>
      </c>
      <c r="K1841">
        <v>1</v>
      </c>
    </row>
    <row r="1842" spans="1:11" x14ac:dyDescent="0.25">
      <c r="A1842" t="s">
        <v>1737</v>
      </c>
      <c r="B1842">
        <v>267</v>
      </c>
      <c r="C1842" t="s">
        <v>1723</v>
      </c>
      <c r="D1842">
        <v>150</v>
      </c>
      <c r="E1842" t="s">
        <v>1711</v>
      </c>
      <c r="F1842" t="s">
        <v>1705</v>
      </c>
      <c r="G1842" t="s">
        <v>1715</v>
      </c>
      <c r="H1842">
        <v>2001543</v>
      </c>
      <c r="I1842">
        <f t="shared" si="47"/>
        <v>20312.13</v>
      </c>
      <c r="J1842" t="s">
        <v>1736</v>
      </c>
      <c r="K1842">
        <v>1290</v>
      </c>
    </row>
    <row r="1843" spans="1:11" x14ac:dyDescent="0.25">
      <c r="A1843" t="s">
        <v>1737</v>
      </c>
      <c r="B1843">
        <v>267</v>
      </c>
      <c r="C1843" t="s">
        <v>1723</v>
      </c>
      <c r="D1843">
        <v>150</v>
      </c>
      <c r="E1843" t="s">
        <v>1711</v>
      </c>
      <c r="F1843" t="s">
        <v>1705</v>
      </c>
      <c r="G1843" t="s">
        <v>1707</v>
      </c>
      <c r="H1843">
        <v>2001543</v>
      </c>
      <c r="I1843">
        <f t="shared" si="47"/>
        <v>20312.13</v>
      </c>
      <c r="J1843" t="s">
        <v>1736</v>
      </c>
      <c r="K1843">
        <v>136</v>
      </c>
    </row>
    <row r="1844" spans="1:11" x14ac:dyDescent="0.25">
      <c r="A1844" t="s">
        <v>1737</v>
      </c>
      <c r="B1844">
        <v>267</v>
      </c>
      <c r="C1844" t="s">
        <v>1723</v>
      </c>
      <c r="D1844">
        <v>150</v>
      </c>
      <c r="E1844" t="s">
        <v>1711</v>
      </c>
      <c r="F1844" t="s">
        <v>1705</v>
      </c>
      <c r="G1844" t="s">
        <v>1721</v>
      </c>
      <c r="H1844">
        <v>2001543</v>
      </c>
      <c r="I1844">
        <f t="shared" si="47"/>
        <v>20312.13</v>
      </c>
      <c r="J1844" t="s">
        <v>1736</v>
      </c>
      <c r="K1844">
        <v>2</v>
      </c>
    </row>
    <row r="1845" spans="1:11" x14ac:dyDescent="0.25">
      <c r="A1845" t="s">
        <v>1737</v>
      </c>
      <c r="B1845">
        <v>267</v>
      </c>
      <c r="C1845" t="s">
        <v>1723</v>
      </c>
      <c r="D1845">
        <v>225</v>
      </c>
      <c r="E1845" t="s">
        <v>1719</v>
      </c>
      <c r="F1845" t="s">
        <v>1705</v>
      </c>
      <c r="G1845" t="s">
        <v>1715</v>
      </c>
      <c r="H1845">
        <v>2001544</v>
      </c>
      <c r="I1845">
        <f t="shared" si="47"/>
        <v>27107.23</v>
      </c>
      <c r="J1845" t="s">
        <v>1736</v>
      </c>
      <c r="K1845">
        <v>1</v>
      </c>
    </row>
    <row r="1846" spans="1:11" x14ac:dyDescent="0.25">
      <c r="A1846" t="s">
        <v>1737</v>
      </c>
      <c r="B1846">
        <v>267</v>
      </c>
      <c r="C1846" t="s">
        <v>1723</v>
      </c>
      <c r="D1846">
        <v>225</v>
      </c>
      <c r="E1846" t="s">
        <v>1704</v>
      </c>
      <c r="F1846" t="s">
        <v>1705</v>
      </c>
      <c r="G1846" t="s">
        <v>1715</v>
      </c>
      <c r="H1846">
        <v>2001543</v>
      </c>
      <c r="I1846">
        <f t="shared" si="47"/>
        <v>20312.13</v>
      </c>
      <c r="J1846" t="s">
        <v>1736</v>
      </c>
      <c r="K1846">
        <v>1</v>
      </c>
    </row>
    <row r="1847" spans="1:11" x14ac:dyDescent="0.25">
      <c r="A1847" t="s">
        <v>1737</v>
      </c>
      <c r="B1847">
        <v>267</v>
      </c>
      <c r="C1847" t="s">
        <v>1723</v>
      </c>
      <c r="D1847">
        <v>225</v>
      </c>
      <c r="E1847" t="s">
        <v>1704</v>
      </c>
      <c r="F1847" t="s">
        <v>1705</v>
      </c>
      <c r="G1847" t="s">
        <v>1715</v>
      </c>
      <c r="H1847">
        <v>2001544</v>
      </c>
      <c r="I1847">
        <f t="shared" si="47"/>
        <v>27107.23</v>
      </c>
      <c r="J1847" t="s">
        <v>1736</v>
      </c>
      <c r="K1847">
        <v>55</v>
      </c>
    </row>
    <row r="1848" spans="1:11" x14ac:dyDescent="0.25">
      <c r="A1848" t="s">
        <v>1737</v>
      </c>
      <c r="B1848">
        <v>267</v>
      </c>
      <c r="C1848" t="s">
        <v>1723</v>
      </c>
      <c r="D1848">
        <v>225</v>
      </c>
      <c r="E1848" t="s">
        <v>1708</v>
      </c>
      <c r="F1848" t="s">
        <v>1705</v>
      </c>
      <c r="G1848" t="s">
        <v>1715</v>
      </c>
      <c r="H1848">
        <v>2001544</v>
      </c>
      <c r="I1848">
        <f t="shared" si="47"/>
        <v>27107.23</v>
      </c>
      <c r="J1848" t="s">
        <v>1736</v>
      </c>
      <c r="K1848">
        <v>6</v>
      </c>
    </row>
    <row r="1849" spans="1:11" x14ac:dyDescent="0.25">
      <c r="A1849" t="s">
        <v>1737</v>
      </c>
      <c r="B1849">
        <v>267</v>
      </c>
      <c r="C1849" t="s">
        <v>1723</v>
      </c>
      <c r="D1849">
        <v>225</v>
      </c>
      <c r="E1849" t="s">
        <v>1711</v>
      </c>
      <c r="F1849" t="s">
        <v>1705</v>
      </c>
      <c r="G1849" t="s">
        <v>1715</v>
      </c>
      <c r="H1849" t="s">
        <v>1392</v>
      </c>
      <c r="I1849">
        <f t="shared" si="47"/>
        <v>0</v>
      </c>
      <c r="J1849" t="s">
        <v>1736</v>
      </c>
      <c r="K1849">
        <v>21</v>
      </c>
    </row>
    <row r="1850" spans="1:11" x14ac:dyDescent="0.25">
      <c r="A1850" t="s">
        <v>1737</v>
      </c>
      <c r="B1850">
        <v>267</v>
      </c>
      <c r="C1850" t="s">
        <v>1723</v>
      </c>
      <c r="D1850">
        <v>225</v>
      </c>
      <c r="E1850" t="s">
        <v>1711</v>
      </c>
      <c r="F1850" t="s">
        <v>1705</v>
      </c>
      <c r="G1850" t="s">
        <v>1715</v>
      </c>
      <c r="H1850">
        <v>2001530</v>
      </c>
      <c r="I1850">
        <f t="shared" si="47"/>
        <v>0</v>
      </c>
      <c r="J1850" t="s">
        <v>1736</v>
      </c>
      <c r="K1850">
        <v>1</v>
      </c>
    </row>
    <row r="1851" spans="1:11" x14ac:dyDescent="0.25">
      <c r="A1851" t="s">
        <v>1737</v>
      </c>
      <c r="B1851">
        <v>267</v>
      </c>
      <c r="C1851" t="s">
        <v>1723</v>
      </c>
      <c r="D1851">
        <v>225</v>
      </c>
      <c r="E1851" t="s">
        <v>1711</v>
      </c>
      <c r="F1851" t="s">
        <v>1705</v>
      </c>
      <c r="G1851" t="s">
        <v>1715</v>
      </c>
      <c r="H1851">
        <v>2001544</v>
      </c>
      <c r="I1851">
        <f t="shared" si="47"/>
        <v>27107.23</v>
      </c>
      <c r="J1851" t="s">
        <v>1736</v>
      </c>
      <c r="K1851">
        <v>548</v>
      </c>
    </row>
    <row r="1852" spans="1:11" x14ac:dyDescent="0.25">
      <c r="A1852" t="s">
        <v>1737</v>
      </c>
      <c r="B1852">
        <v>267</v>
      </c>
      <c r="C1852" t="s">
        <v>1723</v>
      </c>
      <c r="D1852">
        <v>225</v>
      </c>
      <c r="E1852" t="s">
        <v>1711</v>
      </c>
      <c r="F1852" t="s">
        <v>1705</v>
      </c>
      <c r="G1852" t="s">
        <v>1707</v>
      </c>
      <c r="H1852" t="s">
        <v>1392</v>
      </c>
      <c r="I1852">
        <f t="shared" si="47"/>
        <v>0</v>
      </c>
      <c r="J1852" t="s">
        <v>1736</v>
      </c>
      <c r="K1852">
        <v>2</v>
      </c>
    </row>
    <row r="1853" spans="1:11" x14ac:dyDescent="0.25">
      <c r="A1853" t="s">
        <v>1737</v>
      </c>
      <c r="B1853">
        <v>267</v>
      </c>
      <c r="C1853" t="s">
        <v>1723</v>
      </c>
      <c r="D1853">
        <v>225</v>
      </c>
      <c r="E1853" t="s">
        <v>1711</v>
      </c>
      <c r="F1853" t="s">
        <v>1705</v>
      </c>
      <c r="G1853" t="s">
        <v>1707</v>
      </c>
      <c r="H1853">
        <v>2001544</v>
      </c>
      <c r="I1853">
        <f t="shared" si="47"/>
        <v>27107.23</v>
      </c>
      <c r="J1853" t="s">
        <v>1736</v>
      </c>
      <c r="K1853">
        <v>42</v>
      </c>
    </row>
    <row r="1854" spans="1:11" x14ac:dyDescent="0.25">
      <c r="A1854" t="s">
        <v>1737</v>
      </c>
      <c r="B1854">
        <v>267</v>
      </c>
      <c r="C1854" t="s">
        <v>1723</v>
      </c>
      <c r="D1854">
        <v>300</v>
      </c>
      <c r="E1854" t="s">
        <v>1719</v>
      </c>
      <c r="F1854" t="s">
        <v>1705</v>
      </c>
      <c r="G1854" t="s">
        <v>1715</v>
      </c>
      <c r="H1854">
        <v>2001545</v>
      </c>
      <c r="I1854">
        <f t="shared" si="47"/>
        <v>29942.99</v>
      </c>
      <c r="J1854" t="s">
        <v>1736</v>
      </c>
      <c r="K1854">
        <v>1</v>
      </c>
    </row>
    <row r="1855" spans="1:11" x14ac:dyDescent="0.25">
      <c r="A1855" t="s">
        <v>1737</v>
      </c>
      <c r="B1855">
        <v>267</v>
      </c>
      <c r="C1855" t="s">
        <v>1723</v>
      </c>
      <c r="D1855">
        <v>300</v>
      </c>
      <c r="E1855" t="s">
        <v>1704</v>
      </c>
      <c r="F1855" t="s">
        <v>1705</v>
      </c>
      <c r="G1855" t="s">
        <v>1715</v>
      </c>
      <c r="H1855">
        <v>2001545</v>
      </c>
      <c r="I1855">
        <f t="shared" si="47"/>
        <v>29942.99</v>
      </c>
      <c r="J1855" t="s">
        <v>1736</v>
      </c>
      <c r="K1855">
        <v>63</v>
      </c>
    </row>
    <row r="1856" spans="1:11" x14ac:dyDescent="0.25">
      <c r="A1856" t="s">
        <v>1737</v>
      </c>
      <c r="B1856">
        <v>267</v>
      </c>
      <c r="C1856" t="s">
        <v>1723</v>
      </c>
      <c r="D1856">
        <v>300</v>
      </c>
      <c r="E1856" t="s">
        <v>1708</v>
      </c>
      <c r="F1856" t="s">
        <v>1705</v>
      </c>
      <c r="G1856" t="s">
        <v>1715</v>
      </c>
      <c r="H1856">
        <v>2001545</v>
      </c>
      <c r="I1856">
        <f t="shared" si="47"/>
        <v>29942.99</v>
      </c>
      <c r="J1856" t="s">
        <v>1736</v>
      </c>
      <c r="K1856">
        <v>10</v>
      </c>
    </row>
    <row r="1857" spans="1:11" x14ac:dyDescent="0.25">
      <c r="A1857" t="s">
        <v>1737</v>
      </c>
      <c r="B1857">
        <v>267</v>
      </c>
      <c r="C1857" t="s">
        <v>1723</v>
      </c>
      <c r="D1857">
        <v>300</v>
      </c>
      <c r="E1857" t="s">
        <v>1711</v>
      </c>
      <c r="F1857" t="s">
        <v>1705</v>
      </c>
      <c r="G1857" t="s">
        <v>1715</v>
      </c>
      <c r="H1857">
        <v>2001530</v>
      </c>
      <c r="I1857">
        <f t="shared" si="47"/>
        <v>0</v>
      </c>
      <c r="J1857" t="s">
        <v>1736</v>
      </c>
      <c r="K1857">
        <v>4</v>
      </c>
    </row>
    <row r="1858" spans="1:11" x14ac:dyDescent="0.25">
      <c r="A1858" t="s">
        <v>1737</v>
      </c>
      <c r="B1858">
        <v>267</v>
      </c>
      <c r="C1858" t="s">
        <v>1723</v>
      </c>
      <c r="D1858">
        <v>300</v>
      </c>
      <c r="E1858" t="s">
        <v>1711</v>
      </c>
      <c r="F1858" t="s">
        <v>1705</v>
      </c>
      <c r="G1858" t="s">
        <v>1715</v>
      </c>
      <c r="H1858">
        <v>2001545</v>
      </c>
      <c r="I1858">
        <f t="shared" si="47"/>
        <v>29942.99</v>
      </c>
      <c r="J1858" t="s">
        <v>1736</v>
      </c>
      <c r="K1858">
        <v>504</v>
      </c>
    </row>
    <row r="1859" spans="1:11" x14ac:dyDescent="0.25">
      <c r="A1859" t="s">
        <v>1737</v>
      </c>
      <c r="B1859">
        <v>267</v>
      </c>
      <c r="C1859" t="s">
        <v>1723</v>
      </c>
      <c r="D1859">
        <v>300</v>
      </c>
      <c r="E1859" t="s">
        <v>1711</v>
      </c>
      <c r="F1859" t="s">
        <v>1705</v>
      </c>
      <c r="G1859" t="s">
        <v>1715</v>
      </c>
      <c r="I1859">
        <f t="shared" ref="I1859:I1922" si="48">+_xlfn.XLOOKUP(H1859,AG:AG,AH:AH,0)</f>
        <v>0</v>
      </c>
      <c r="J1859" t="s">
        <v>1736</v>
      </c>
      <c r="K1859">
        <v>1</v>
      </c>
    </row>
    <row r="1860" spans="1:11" x14ac:dyDescent="0.25">
      <c r="A1860" t="s">
        <v>1737</v>
      </c>
      <c r="B1860">
        <v>267</v>
      </c>
      <c r="C1860" t="s">
        <v>1723</v>
      </c>
      <c r="D1860">
        <v>300</v>
      </c>
      <c r="E1860" t="s">
        <v>1711</v>
      </c>
      <c r="F1860" t="s">
        <v>1705</v>
      </c>
      <c r="G1860" t="s">
        <v>1707</v>
      </c>
      <c r="H1860">
        <v>2001545</v>
      </c>
      <c r="I1860">
        <f t="shared" si="48"/>
        <v>29942.99</v>
      </c>
      <c r="J1860" t="s">
        <v>1736</v>
      </c>
      <c r="K1860">
        <v>28</v>
      </c>
    </row>
    <row r="1861" spans="1:11" x14ac:dyDescent="0.25">
      <c r="A1861" t="s">
        <v>1737</v>
      </c>
      <c r="B1861">
        <v>267</v>
      </c>
      <c r="C1861" t="s">
        <v>1723</v>
      </c>
      <c r="D1861">
        <v>300</v>
      </c>
      <c r="E1861" t="s">
        <v>1711</v>
      </c>
      <c r="F1861" t="s">
        <v>1705</v>
      </c>
      <c r="G1861" t="s">
        <v>1721</v>
      </c>
      <c r="H1861">
        <v>2001545</v>
      </c>
      <c r="I1861">
        <f t="shared" si="48"/>
        <v>29942.99</v>
      </c>
      <c r="J1861" t="s">
        <v>1736</v>
      </c>
      <c r="K1861">
        <v>1</v>
      </c>
    </row>
    <row r="1862" spans="1:11" x14ac:dyDescent="0.25">
      <c r="A1862" t="s">
        <v>1737</v>
      </c>
      <c r="B1862">
        <v>267</v>
      </c>
      <c r="C1862" t="s">
        <v>1723</v>
      </c>
      <c r="D1862">
        <v>500</v>
      </c>
      <c r="E1862" t="s">
        <v>1710</v>
      </c>
      <c r="F1862" t="s">
        <v>1705</v>
      </c>
      <c r="G1862" t="s">
        <v>1715</v>
      </c>
      <c r="H1862">
        <v>2001546</v>
      </c>
      <c r="I1862">
        <f t="shared" si="48"/>
        <v>32840.089999999997</v>
      </c>
      <c r="J1862" t="s">
        <v>1736</v>
      </c>
      <c r="K1862">
        <v>1</v>
      </c>
    </row>
    <row r="1863" spans="1:11" x14ac:dyDescent="0.25">
      <c r="A1863" t="s">
        <v>1737</v>
      </c>
      <c r="B1863">
        <v>267</v>
      </c>
      <c r="C1863" t="s">
        <v>1723</v>
      </c>
      <c r="D1863">
        <v>500</v>
      </c>
      <c r="E1863" t="s">
        <v>1704</v>
      </c>
      <c r="F1863" t="s">
        <v>1705</v>
      </c>
      <c r="G1863" t="s">
        <v>1715</v>
      </c>
      <c r="H1863">
        <v>2001546</v>
      </c>
      <c r="I1863">
        <f t="shared" si="48"/>
        <v>32840.089999999997</v>
      </c>
      <c r="J1863" t="s">
        <v>1736</v>
      </c>
      <c r="K1863">
        <v>42</v>
      </c>
    </row>
    <row r="1864" spans="1:11" x14ac:dyDescent="0.25">
      <c r="A1864" t="s">
        <v>1737</v>
      </c>
      <c r="B1864">
        <v>267</v>
      </c>
      <c r="C1864" t="s">
        <v>1723</v>
      </c>
      <c r="D1864">
        <v>500</v>
      </c>
      <c r="E1864" t="s">
        <v>1704</v>
      </c>
      <c r="F1864" t="s">
        <v>1705</v>
      </c>
      <c r="G1864" t="s">
        <v>1715</v>
      </c>
      <c r="H1864">
        <v>2112562</v>
      </c>
      <c r="I1864">
        <f t="shared" si="48"/>
        <v>33419.07</v>
      </c>
      <c r="J1864" t="s">
        <v>1736</v>
      </c>
      <c r="K1864">
        <v>5</v>
      </c>
    </row>
    <row r="1865" spans="1:11" x14ac:dyDescent="0.25">
      <c r="A1865" t="s">
        <v>1737</v>
      </c>
      <c r="B1865">
        <v>267</v>
      </c>
      <c r="C1865" t="s">
        <v>1723</v>
      </c>
      <c r="D1865">
        <v>500</v>
      </c>
      <c r="E1865" t="s">
        <v>1708</v>
      </c>
      <c r="F1865" t="s">
        <v>1705</v>
      </c>
      <c r="G1865" t="s">
        <v>1715</v>
      </c>
      <c r="H1865">
        <v>2001546</v>
      </c>
      <c r="I1865">
        <f t="shared" si="48"/>
        <v>32840.089999999997</v>
      </c>
      <c r="J1865" t="s">
        <v>1736</v>
      </c>
      <c r="K1865">
        <v>5</v>
      </c>
    </row>
    <row r="1866" spans="1:11" x14ac:dyDescent="0.25">
      <c r="A1866" t="s">
        <v>1737</v>
      </c>
      <c r="B1866">
        <v>267</v>
      </c>
      <c r="C1866" t="s">
        <v>1723</v>
      </c>
      <c r="D1866">
        <v>500</v>
      </c>
      <c r="E1866" t="s">
        <v>1711</v>
      </c>
      <c r="F1866" t="s">
        <v>1705</v>
      </c>
      <c r="G1866" t="s">
        <v>1715</v>
      </c>
      <c r="H1866" t="s">
        <v>1392</v>
      </c>
      <c r="I1866">
        <f t="shared" si="48"/>
        <v>0</v>
      </c>
      <c r="J1866" t="s">
        <v>1736</v>
      </c>
      <c r="K1866">
        <v>12</v>
      </c>
    </row>
    <row r="1867" spans="1:11" x14ac:dyDescent="0.25">
      <c r="A1867" t="s">
        <v>1737</v>
      </c>
      <c r="B1867">
        <v>267</v>
      </c>
      <c r="C1867" t="s">
        <v>1723</v>
      </c>
      <c r="D1867">
        <v>500</v>
      </c>
      <c r="E1867" t="s">
        <v>1711</v>
      </c>
      <c r="F1867" t="s">
        <v>1705</v>
      </c>
      <c r="G1867" t="s">
        <v>1715</v>
      </c>
      <c r="H1867">
        <v>2001531</v>
      </c>
      <c r="I1867">
        <f t="shared" si="48"/>
        <v>0</v>
      </c>
      <c r="J1867" t="s">
        <v>1736</v>
      </c>
      <c r="K1867">
        <v>1</v>
      </c>
    </row>
    <row r="1868" spans="1:11" x14ac:dyDescent="0.25">
      <c r="A1868" t="s">
        <v>1737</v>
      </c>
      <c r="B1868">
        <v>267</v>
      </c>
      <c r="C1868" t="s">
        <v>1723</v>
      </c>
      <c r="D1868">
        <v>500</v>
      </c>
      <c r="E1868" t="s">
        <v>1711</v>
      </c>
      <c r="F1868" t="s">
        <v>1705</v>
      </c>
      <c r="G1868" t="s">
        <v>1715</v>
      </c>
      <c r="H1868">
        <v>2001546</v>
      </c>
      <c r="I1868">
        <f t="shared" si="48"/>
        <v>32840.089999999997</v>
      </c>
      <c r="J1868" t="s">
        <v>1736</v>
      </c>
      <c r="K1868">
        <v>301</v>
      </c>
    </row>
    <row r="1869" spans="1:11" x14ac:dyDescent="0.25">
      <c r="A1869" t="s">
        <v>1737</v>
      </c>
      <c r="B1869">
        <v>267</v>
      </c>
      <c r="C1869" t="s">
        <v>1723</v>
      </c>
      <c r="D1869">
        <v>500</v>
      </c>
      <c r="E1869" t="s">
        <v>1711</v>
      </c>
      <c r="F1869" t="s">
        <v>1705</v>
      </c>
      <c r="G1869" t="s">
        <v>1715</v>
      </c>
      <c r="H1869">
        <v>2112562</v>
      </c>
      <c r="I1869">
        <f t="shared" si="48"/>
        <v>33419.07</v>
      </c>
      <c r="J1869" t="s">
        <v>1736</v>
      </c>
      <c r="K1869">
        <v>8</v>
      </c>
    </row>
    <row r="1870" spans="1:11" x14ac:dyDescent="0.25">
      <c r="A1870" t="s">
        <v>1737</v>
      </c>
      <c r="B1870">
        <v>267</v>
      </c>
      <c r="C1870" t="s">
        <v>1723</v>
      </c>
      <c r="D1870">
        <v>500</v>
      </c>
      <c r="E1870" t="s">
        <v>1711</v>
      </c>
      <c r="F1870" t="s">
        <v>1705</v>
      </c>
      <c r="G1870" t="s">
        <v>1707</v>
      </c>
      <c r="H1870">
        <v>2001522</v>
      </c>
      <c r="I1870">
        <f t="shared" si="48"/>
        <v>9410.5300000000007</v>
      </c>
      <c r="J1870" t="s">
        <v>1736</v>
      </c>
      <c r="K1870">
        <v>1</v>
      </c>
    </row>
    <row r="1871" spans="1:11" x14ac:dyDescent="0.25">
      <c r="A1871" t="s">
        <v>1737</v>
      </c>
      <c r="B1871">
        <v>267</v>
      </c>
      <c r="C1871" t="s">
        <v>1723</v>
      </c>
      <c r="D1871">
        <v>500</v>
      </c>
      <c r="E1871" t="s">
        <v>1711</v>
      </c>
      <c r="F1871" t="s">
        <v>1705</v>
      </c>
      <c r="G1871" t="s">
        <v>1707</v>
      </c>
      <c r="H1871">
        <v>2001546</v>
      </c>
      <c r="I1871">
        <f t="shared" si="48"/>
        <v>32840.089999999997</v>
      </c>
      <c r="J1871" t="s">
        <v>1736</v>
      </c>
      <c r="K1871">
        <v>12</v>
      </c>
    </row>
    <row r="1872" spans="1:11" x14ac:dyDescent="0.25">
      <c r="A1872" t="s">
        <v>1737</v>
      </c>
      <c r="B1872">
        <v>267</v>
      </c>
      <c r="C1872" t="s">
        <v>1723</v>
      </c>
      <c r="D1872">
        <v>500</v>
      </c>
      <c r="E1872" t="s">
        <v>1711</v>
      </c>
      <c r="F1872" t="s">
        <v>1705</v>
      </c>
      <c r="G1872" t="s">
        <v>1721</v>
      </c>
      <c r="H1872">
        <v>2001546</v>
      </c>
      <c r="I1872">
        <f t="shared" si="48"/>
        <v>32840.089999999997</v>
      </c>
      <c r="J1872" t="s">
        <v>1736</v>
      </c>
      <c r="K1872">
        <v>3</v>
      </c>
    </row>
    <row r="1873" spans="1:11" x14ac:dyDescent="0.25">
      <c r="A1873" t="s">
        <v>1737</v>
      </c>
      <c r="B1873">
        <v>267</v>
      </c>
      <c r="C1873" t="s">
        <v>1723</v>
      </c>
      <c r="D1873">
        <v>750</v>
      </c>
      <c r="E1873" t="s">
        <v>1710</v>
      </c>
      <c r="F1873" t="s">
        <v>1705</v>
      </c>
      <c r="G1873" t="s">
        <v>1715</v>
      </c>
      <c r="H1873">
        <v>2001547</v>
      </c>
      <c r="I1873">
        <f t="shared" si="48"/>
        <v>47743.24</v>
      </c>
      <c r="J1873" t="s">
        <v>1736</v>
      </c>
      <c r="K1873">
        <v>2</v>
      </c>
    </row>
    <row r="1874" spans="1:11" x14ac:dyDescent="0.25">
      <c r="A1874" t="s">
        <v>1737</v>
      </c>
      <c r="B1874">
        <v>267</v>
      </c>
      <c r="C1874" t="s">
        <v>1723</v>
      </c>
      <c r="D1874">
        <v>750</v>
      </c>
      <c r="E1874" t="s">
        <v>1704</v>
      </c>
      <c r="F1874" t="s">
        <v>1705</v>
      </c>
      <c r="G1874" t="s">
        <v>1715</v>
      </c>
      <c r="H1874">
        <v>2001547</v>
      </c>
      <c r="I1874">
        <f t="shared" si="48"/>
        <v>47743.24</v>
      </c>
      <c r="J1874" t="s">
        <v>1736</v>
      </c>
      <c r="K1874">
        <v>18</v>
      </c>
    </row>
    <row r="1875" spans="1:11" x14ac:dyDescent="0.25">
      <c r="A1875" t="s">
        <v>1737</v>
      </c>
      <c r="B1875">
        <v>267</v>
      </c>
      <c r="C1875" t="s">
        <v>1723</v>
      </c>
      <c r="D1875">
        <v>750</v>
      </c>
      <c r="E1875" t="s">
        <v>1704</v>
      </c>
      <c r="F1875" t="s">
        <v>1705</v>
      </c>
      <c r="G1875" t="s">
        <v>1715</v>
      </c>
      <c r="H1875">
        <v>2001548</v>
      </c>
      <c r="I1875">
        <f t="shared" si="48"/>
        <v>42948.51</v>
      </c>
      <c r="J1875" t="s">
        <v>1736</v>
      </c>
      <c r="K1875">
        <v>13</v>
      </c>
    </row>
    <row r="1876" spans="1:11" x14ac:dyDescent="0.25">
      <c r="A1876" t="s">
        <v>1737</v>
      </c>
      <c r="B1876">
        <v>267</v>
      </c>
      <c r="C1876" t="s">
        <v>1723</v>
      </c>
      <c r="D1876">
        <v>750</v>
      </c>
      <c r="E1876" t="s">
        <v>1708</v>
      </c>
      <c r="F1876" t="s">
        <v>1705</v>
      </c>
      <c r="G1876" t="s">
        <v>1715</v>
      </c>
      <c r="H1876">
        <v>2001547</v>
      </c>
      <c r="I1876">
        <f t="shared" si="48"/>
        <v>47743.24</v>
      </c>
      <c r="J1876" t="s">
        <v>1736</v>
      </c>
      <c r="K1876">
        <v>2</v>
      </c>
    </row>
    <row r="1877" spans="1:11" x14ac:dyDescent="0.25">
      <c r="A1877" t="s">
        <v>1737</v>
      </c>
      <c r="B1877">
        <v>267</v>
      </c>
      <c r="C1877" t="s">
        <v>1723</v>
      </c>
      <c r="D1877">
        <v>750</v>
      </c>
      <c r="E1877" t="s">
        <v>1711</v>
      </c>
      <c r="F1877" t="s">
        <v>1705</v>
      </c>
      <c r="G1877" t="s">
        <v>1715</v>
      </c>
      <c r="H1877" t="s">
        <v>1392</v>
      </c>
      <c r="I1877">
        <f t="shared" si="48"/>
        <v>0</v>
      </c>
      <c r="J1877" t="s">
        <v>1736</v>
      </c>
      <c r="K1877">
        <v>3</v>
      </c>
    </row>
    <row r="1878" spans="1:11" x14ac:dyDescent="0.25">
      <c r="A1878" t="s">
        <v>1737</v>
      </c>
      <c r="B1878">
        <v>267</v>
      </c>
      <c r="C1878" t="s">
        <v>1723</v>
      </c>
      <c r="D1878">
        <v>750</v>
      </c>
      <c r="E1878" t="s">
        <v>1711</v>
      </c>
      <c r="F1878" t="s">
        <v>1705</v>
      </c>
      <c r="G1878" t="s">
        <v>1715</v>
      </c>
      <c r="H1878">
        <v>2001547</v>
      </c>
      <c r="I1878">
        <f t="shared" si="48"/>
        <v>47743.24</v>
      </c>
      <c r="J1878" t="s">
        <v>1736</v>
      </c>
      <c r="K1878">
        <v>135</v>
      </c>
    </row>
    <row r="1879" spans="1:11" x14ac:dyDescent="0.25">
      <c r="A1879" t="s">
        <v>1737</v>
      </c>
      <c r="B1879">
        <v>267</v>
      </c>
      <c r="C1879" t="s">
        <v>1723</v>
      </c>
      <c r="D1879">
        <v>750</v>
      </c>
      <c r="E1879" t="s">
        <v>1711</v>
      </c>
      <c r="F1879" t="s">
        <v>1705</v>
      </c>
      <c r="G1879" t="s">
        <v>1715</v>
      </c>
      <c r="H1879">
        <v>2001548</v>
      </c>
      <c r="I1879">
        <f t="shared" si="48"/>
        <v>42948.51</v>
      </c>
      <c r="J1879" t="s">
        <v>1736</v>
      </c>
      <c r="K1879">
        <v>21</v>
      </c>
    </row>
    <row r="1880" spans="1:11" x14ac:dyDescent="0.25">
      <c r="A1880" t="s">
        <v>1737</v>
      </c>
      <c r="B1880">
        <v>267</v>
      </c>
      <c r="C1880" t="s">
        <v>1723</v>
      </c>
      <c r="D1880">
        <v>750</v>
      </c>
      <c r="E1880" t="s">
        <v>1711</v>
      </c>
      <c r="F1880" t="s">
        <v>1705</v>
      </c>
      <c r="G1880" t="s">
        <v>1707</v>
      </c>
      <c r="H1880">
        <v>2001547</v>
      </c>
      <c r="I1880">
        <f t="shared" si="48"/>
        <v>47743.24</v>
      </c>
      <c r="J1880" t="s">
        <v>1736</v>
      </c>
      <c r="K1880">
        <v>8</v>
      </c>
    </row>
    <row r="1881" spans="1:11" x14ac:dyDescent="0.25">
      <c r="A1881" t="s">
        <v>1737</v>
      </c>
      <c r="B1881">
        <v>267</v>
      </c>
      <c r="C1881" t="s">
        <v>1723</v>
      </c>
      <c r="D1881">
        <v>750</v>
      </c>
      <c r="E1881" t="s">
        <v>1711</v>
      </c>
      <c r="F1881" t="s">
        <v>1705</v>
      </c>
      <c r="G1881" t="s">
        <v>1721</v>
      </c>
      <c r="H1881">
        <v>2001547</v>
      </c>
      <c r="I1881">
        <f t="shared" si="48"/>
        <v>47743.24</v>
      </c>
      <c r="J1881" t="s">
        <v>1736</v>
      </c>
      <c r="K1881">
        <v>1</v>
      </c>
    </row>
    <row r="1882" spans="1:11" x14ac:dyDescent="0.25">
      <c r="A1882" t="s">
        <v>1737</v>
      </c>
      <c r="B1882">
        <v>267</v>
      </c>
      <c r="C1882" t="s">
        <v>1723</v>
      </c>
      <c r="D1882">
        <v>1000</v>
      </c>
      <c r="E1882" t="s">
        <v>1704</v>
      </c>
      <c r="F1882" t="s">
        <v>1705</v>
      </c>
      <c r="G1882" t="s">
        <v>1715</v>
      </c>
      <c r="H1882">
        <v>2001549</v>
      </c>
      <c r="I1882">
        <f t="shared" si="48"/>
        <v>42750.75</v>
      </c>
      <c r="J1882" t="s">
        <v>1736</v>
      </c>
      <c r="K1882">
        <v>11</v>
      </c>
    </row>
    <row r="1883" spans="1:11" x14ac:dyDescent="0.25">
      <c r="A1883" t="s">
        <v>1737</v>
      </c>
      <c r="B1883">
        <v>267</v>
      </c>
      <c r="C1883" t="s">
        <v>1723</v>
      </c>
      <c r="D1883">
        <v>1000</v>
      </c>
      <c r="E1883" t="s">
        <v>1704</v>
      </c>
      <c r="F1883" t="s">
        <v>1705</v>
      </c>
      <c r="G1883" t="s">
        <v>1715</v>
      </c>
      <c r="H1883">
        <v>2001550</v>
      </c>
      <c r="I1883">
        <f t="shared" si="48"/>
        <v>46298.43</v>
      </c>
      <c r="J1883" t="s">
        <v>1736</v>
      </c>
      <c r="K1883">
        <v>15</v>
      </c>
    </row>
    <row r="1884" spans="1:11" x14ac:dyDescent="0.25">
      <c r="A1884" t="s">
        <v>1737</v>
      </c>
      <c r="B1884">
        <v>267</v>
      </c>
      <c r="C1884" t="s">
        <v>1723</v>
      </c>
      <c r="D1884">
        <v>1000</v>
      </c>
      <c r="E1884" t="s">
        <v>1708</v>
      </c>
      <c r="F1884" t="s">
        <v>1705</v>
      </c>
      <c r="G1884" t="s">
        <v>1715</v>
      </c>
      <c r="H1884">
        <v>2001550</v>
      </c>
      <c r="I1884">
        <f t="shared" si="48"/>
        <v>46298.43</v>
      </c>
      <c r="J1884" t="s">
        <v>1736</v>
      </c>
      <c r="K1884">
        <v>2</v>
      </c>
    </row>
    <row r="1885" spans="1:11" x14ac:dyDescent="0.25">
      <c r="A1885" t="s">
        <v>1737</v>
      </c>
      <c r="B1885">
        <v>267</v>
      </c>
      <c r="C1885" t="s">
        <v>1723</v>
      </c>
      <c r="D1885">
        <v>1000</v>
      </c>
      <c r="E1885" t="s">
        <v>1711</v>
      </c>
      <c r="F1885" t="s">
        <v>1705</v>
      </c>
      <c r="G1885" t="s">
        <v>1715</v>
      </c>
      <c r="H1885" t="s">
        <v>1392</v>
      </c>
      <c r="I1885">
        <f t="shared" si="48"/>
        <v>0</v>
      </c>
      <c r="J1885" t="s">
        <v>1736</v>
      </c>
      <c r="K1885">
        <v>5</v>
      </c>
    </row>
    <row r="1886" spans="1:11" x14ac:dyDescent="0.25">
      <c r="A1886" t="s">
        <v>1737</v>
      </c>
      <c r="B1886">
        <v>267</v>
      </c>
      <c r="C1886" t="s">
        <v>1723</v>
      </c>
      <c r="D1886">
        <v>1000</v>
      </c>
      <c r="E1886" t="s">
        <v>1711</v>
      </c>
      <c r="F1886" t="s">
        <v>1705</v>
      </c>
      <c r="G1886" t="s">
        <v>1715</v>
      </c>
      <c r="H1886">
        <v>2001548</v>
      </c>
      <c r="I1886">
        <f t="shared" si="48"/>
        <v>42948.51</v>
      </c>
      <c r="J1886" t="s">
        <v>1736</v>
      </c>
      <c r="K1886">
        <v>1</v>
      </c>
    </row>
    <row r="1887" spans="1:11" x14ac:dyDescent="0.25">
      <c r="A1887" t="s">
        <v>1737</v>
      </c>
      <c r="B1887">
        <v>267</v>
      </c>
      <c r="C1887" t="s">
        <v>1723</v>
      </c>
      <c r="D1887">
        <v>1000</v>
      </c>
      <c r="E1887" t="s">
        <v>1711</v>
      </c>
      <c r="F1887" t="s">
        <v>1705</v>
      </c>
      <c r="G1887" t="s">
        <v>1715</v>
      </c>
      <c r="H1887">
        <v>2001549</v>
      </c>
      <c r="I1887">
        <f t="shared" si="48"/>
        <v>42750.75</v>
      </c>
      <c r="J1887" t="s">
        <v>1736</v>
      </c>
      <c r="K1887">
        <v>19</v>
      </c>
    </row>
    <row r="1888" spans="1:11" x14ac:dyDescent="0.25">
      <c r="A1888" t="s">
        <v>1737</v>
      </c>
      <c r="B1888">
        <v>267</v>
      </c>
      <c r="C1888" t="s">
        <v>1723</v>
      </c>
      <c r="D1888">
        <v>1000</v>
      </c>
      <c r="E1888" t="s">
        <v>1711</v>
      </c>
      <c r="F1888" t="s">
        <v>1705</v>
      </c>
      <c r="G1888" t="s">
        <v>1715</v>
      </c>
      <c r="H1888">
        <v>2001550</v>
      </c>
      <c r="I1888">
        <f t="shared" si="48"/>
        <v>46298.43</v>
      </c>
      <c r="J1888" t="s">
        <v>1736</v>
      </c>
      <c r="K1888">
        <v>5</v>
      </c>
    </row>
    <row r="1889" spans="1:11" x14ac:dyDescent="0.25">
      <c r="A1889" t="s">
        <v>1737</v>
      </c>
      <c r="B1889">
        <v>267</v>
      </c>
      <c r="C1889" t="s">
        <v>1723</v>
      </c>
      <c r="D1889">
        <v>1000</v>
      </c>
      <c r="E1889" t="s">
        <v>1711</v>
      </c>
      <c r="F1889" t="s">
        <v>1705</v>
      </c>
      <c r="G1889" t="s">
        <v>1721</v>
      </c>
      <c r="H1889">
        <v>2001549</v>
      </c>
      <c r="I1889">
        <f t="shared" si="48"/>
        <v>42750.75</v>
      </c>
      <c r="J1889" t="s">
        <v>1736</v>
      </c>
      <c r="K1889">
        <v>1</v>
      </c>
    </row>
    <row r="1890" spans="1:11" x14ac:dyDescent="0.25">
      <c r="A1890" t="s">
        <v>1737</v>
      </c>
      <c r="B1890">
        <v>267</v>
      </c>
      <c r="C1890" t="s">
        <v>1724</v>
      </c>
      <c r="D1890">
        <v>300</v>
      </c>
      <c r="E1890" t="s">
        <v>1704</v>
      </c>
      <c r="F1890" t="s">
        <v>1705</v>
      </c>
      <c r="G1890" t="s">
        <v>1715</v>
      </c>
      <c r="H1890">
        <v>2001545</v>
      </c>
      <c r="I1890">
        <f t="shared" si="48"/>
        <v>29942.99</v>
      </c>
      <c r="J1890" t="s">
        <v>1736</v>
      </c>
      <c r="K1890">
        <v>1</v>
      </c>
    </row>
    <row r="1891" spans="1:11" x14ac:dyDescent="0.25">
      <c r="A1891" t="s">
        <v>1737</v>
      </c>
      <c r="B1891">
        <v>268</v>
      </c>
      <c r="C1891" t="s">
        <v>1703</v>
      </c>
      <c r="D1891">
        <v>75</v>
      </c>
      <c r="E1891" t="s">
        <v>1704</v>
      </c>
      <c r="F1891" t="s">
        <v>1705</v>
      </c>
      <c r="G1891" t="s">
        <v>1721</v>
      </c>
      <c r="H1891">
        <v>2001551</v>
      </c>
      <c r="I1891">
        <f t="shared" si="48"/>
        <v>19500.8</v>
      </c>
      <c r="J1891" t="s">
        <v>1736</v>
      </c>
      <c r="K1891">
        <v>1</v>
      </c>
    </row>
    <row r="1892" spans="1:11" x14ac:dyDescent="0.25">
      <c r="A1892" t="s">
        <v>1737</v>
      </c>
      <c r="B1892">
        <v>268</v>
      </c>
      <c r="C1892" t="s">
        <v>1703</v>
      </c>
      <c r="D1892">
        <v>75</v>
      </c>
      <c r="E1892" t="s">
        <v>1711</v>
      </c>
      <c r="F1892" t="s">
        <v>1705</v>
      </c>
      <c r="G1892" t="s">
        <v>1721</v>
      </c>
      <c r="H1892">
        <v>2001551</v>
      </c>
      <c r="I1892">
        <f t="shared" si="48"/>
        <v>19500.8</v>
      </c>
      <c r="J1892" t="s">
        <v>1736</v>
      </c>
      <c r="K1892">
        <v>1</v>
      </c>
    </row>
    <row r="1893" spans="1:11" x14ac:dyDescent="0.25">
      <c r="A1893" t="s">
        <v>1737</v>
      </c>
      <c r="B1893">
        <v>268</v>
      </c>
      <c r="C1893" t="s">
        <v>1723</v>
      </c>
      <c r="D1893">
        <v>75</v>
      </c>
      <c r="E1893" t="s">
        <v>1720</v>
      </c>
      <c r="F1893" t="s">
        <v>1705</v>
      </c>
      <c r="G1893" t="s">
        <v>1721</v>
      </c>
      <c r="H1893">
        <v>2001551</v>
      </c>
      <c r="I1893">
        <f t="shared" si="48"/>
        <v>19500.8</v>
      </c>
      <c r="J1893" t="s">
        <v>1736</v>
      </c>
      <c r="K1893">
        <v>1</v>
      </c>
    </row>
    <row r="1894" spans="1:11" x14ac:dyDescent="0.25">
      <c r="A1894" t="s">
        <v>1737</v>
      </c>
      <c r="B1894">
        <v>268</v>
      </c>
      <c r="C1894" t="s">
        <v>1723</v>
      </c>
      <c r="D1894">
        <v>75</v>
      </c>
      <c r="E1894" t="s">
        <v>1710</v>
      </c>
      <c r="F1894" t="s">
        <v>1705</v>
      </c>
      <c r="G1894" t="s">
        <v>1721</v>
      </c>
      <c r="H1894">
        <v>2001551</v>
      </c>
      <c r="I1894">
        <f t="shared" si="48"/>
        <v>19500.8</v>
      </c>
      <c r="J1894" t="s">
        <v>1736</v>
      </c>
      <c r="K1894">
        <v>3</v>
      </c>
    </row>
    <row r="1895" spans="1:11" x14ac:dyDescent="0.25">
      <c r="A1895" t="s">
        <v>1737</v>
      </c>
      <c r="B1895">
        <v>268</v>
      </c>
      <c r="C1895" t="s">
        <v>1723</v>
      </c>
      <c r="D1895">
        <v>75</v>
      </c>
      <c r="E1895" t="s">
        <v>1704</v>
      </c>
      <c r="F1895" t="s">
        <v>1705</v>
      </c>
      <c r="G1895" t="s">
        <v>1721</v>
      </c>
      <c r="H1895">
        <v>2001551</v>
      </c>
      <c r="I1895">
        <f t="shared" si="48"/>
        <v>19500.8</v>
      </c>
      <c r="J1895" t="s">
        <v>1736</v>
      </c>
      <c r="K1895">
        <v>88</v>
      </c>
    </row>
    <row r="1896" spans="1:11" x14ac:dyDescent="0.25">
      <c r="A1896" t="s">
        <v>1737</v>
      </c>
      <c r="B1896">
        <v>268</v>
      </c>
      <c r="C1896" t="s">
        <v>1723</v>
      </c>
      <c r="D1896">
        <v>75</v>
      </c>
      <c r="E1896" t="s">
        <v>1708</v>
      </c>
      <c r="F1896" t="s">
        <v>1705</v>
      </c>
      <c r="G1896" t="s">
        <v>1721</v>
      </c>
      <c r="H1896">
        <v>2001551</v>
      </c>
      <c r="I1896">
        <f t="shared" si="48"/>
        <v>19500.8</v>
      </c>
      <c r="J1896" t="s">
        <v>1736</v>
      </c>
      <c r="K1896">
        <v>15</v>
      </c>
    </row>
    <row r="1897" spans="1:11" x14ac:dyDescent="0.25">
      <c r="A1897" t="s">
        <v>1737</v>
      </c>
      <c r="B1897">
        <v>268</v>
      </c>
      <c r="C1897" t="s">
        <v>1723</v>
      </c>
      <c r="D1897">
        <v>75</v>
      </c>
      <c r="E1897" t="s">
        <v>1711</v>
      </c>
      <c r="F1897" t="s">
        <v>1705</v>
      </c>
      <c r="G1897" t="s">
        <v>1715</v>
      </c>
      <c r="H1897">
        <v>2001551</v>
      </c>
      <c r="I1897">
        <f t="shared" si="48"/>
        <v>19500.8</v>
      </c>
      <c r="J1897" t="s">
        <v>1736</v>
      </c>
      <c r="K1897">
        <v>2</v>
      </c>
    </row>
    <row r="1898" spans="1:11" x14ac:dyDescent="0.25">
      <c r="A1898" t="s">
        <v>1737</v>
      </c>
      <c r="B1898">
        <v>268</v>
      </c>
      <c r="C1898" t="s">
        <v>1723</v>
      </c>
      <c r="D1898">
        <v>75</v>
      </c>
      <c r="E1898" t="s">
        <v>1711</v>
      </c>
      <c r="F1898" t="s">
        <v>1705</v>
      </c>
      <c r="G1898" t="s">
        <v>1707</v>
      </c>
      <c r="H1898" t="s">
        <v>1392</v>
      </c>
      <c r="I1898">
        <f t="shared" si="48"/>
        <v>0</v>
      </c>
      <c r="J1898" t="s">
        <v>1736</v>
      </c>
      <c r="K1898">
        <v>1</v>
      </c>
    </row>
    <row r="1899" spans="1:11" x14ac:dyDescent="0.25">
      <c r="A1899" t="s">
        <v>1737</v>
      </c>
      <c r="B1899">
        <v>268</v>
      </c>
      <c r="C1899" t="s">
        <v>1723</v>
      </c>
      <c r="D1899">
        <v>75</v>
      </c>
      <c r="E1899" t="s">
        <v>1711</v>
      </c>
      <c r="F1899" t="s">
        <v>1705</v>
      </c>
      <c r="G1899" t="s">
        <v>1707</v>
      </c>
      <c r="H1899">
        <v>2001551</v>
      </c>
      <c r="I1899">
        <f t="shared" si="48"/>
        <v>19500.8</v>
      </c>
      <c r="J1899" t="s">
        <v>1736</v>
      </c>
      <c r="K1899">
        <v>18</v>
      </c>
    </row>
    <row r="1900" spans="1:11" x14ac:dyDescent="0.25">
      <c r="A1900" t="s">
        <v>1737</v>
      </c>
      <c r="B1900">
        <v>268</v>
      </c>
      <c r="C1900" t="s">
        <v>1723</v>
      </c>
      <c r="D1900">
        <v>75</v>
      </c>
      <c r="E1900" t="s">
        <v>1711</v>
      </c>
      <c r="F1900" t="s">
        <v>1705</v>
      </c>
      <c r="G1900" t="s">
        <v>1721</v>
      </c>
      <c r="H1900" t="s">
        <v>1392</v>
      </c>
      <c r="I1900">
        <f t="shared" si="48"/>
        <v>0</v>
      </c>
      <c r="J1900" t="s">
        <v>1736</v>
      </c>
      <c r="K1900">
        <v>21</v>
      </c>
    </row>
    <row r="1901" spans="1:11" x14ac:dyDescent="0.25">
      <c r="A1901" t="s">
        <v>1737</v>
      </c>
      <c r="B1901">
        <v>268</v>
      </c>
      <c r="C1901" t="s">
        <v>1723</v>
      </c>
      <c r="D1901">
        <v>75</v>
      </c>
      <c r="E1901" t="s">
        <v>1711</v>
      </c>
      <c r="F1901" t="s">
        <v>1705</v>
      </c>
      <c r="G1901" t="s">
        <v>1721</v>
      </c>
      <c r="H1901">
        <v>2001542</v>
      </c>
      <c r="I1901">
        <f t="shared" si="48"/>
        <v>19870.7</v>
      </c>
      <c r="J1901" t="s">
        <v>1736</v>
      </c>
      <c r="K1901">
        <v>1</v>
      </c>
    </row>
    <row r="1902" spans="1:11" x14ac:dyDescent="0.25">
      <c r="A1902" t="s">
        <v>1737</v>
      </c>
      <c r="B1902">
        <v>268</v>
      </c>
      <c r="C1902" t="s">
        <v>1723</v>
      </c>
      <c r="D1902">
        <v>75</v>
      </c>
      <c r="E1902" t="s">
        <v>1711</v>
      </c>
      <c r="F1902" t="s">
        <v>1705</v>
      </c>
      <c r="G1902" t="s">
        <v>1721</v>
      </c>
      <c r="H1902">
        <v>2001551</v>
      </c>
      <c r="I1902">
        <f t="shared" si="48"/>
        <v>19500.8</v>
      </c>
      <c r="J1902" t="s">
        <v>1736</v>
      </c>
      <c r="K1902">
        <v>426</v>
      </c>
    </row>
    <row r="1903" spans="1:11" x14ac:dyDescent="0.25">
      <c r="A1903" t="s">
        <v>1737</v>
      </c>
      <c r="B1903">
        <v>268</v>
      </c>
      <c r="C1903" t="s">
        <v>1723</v>
      </c>
      <c r="D1903">
        <v>75</v>
      </c>
      <c r="E1903" t="s">
        <v>1711</v>
      </c>
      <c r="F1903" t="s">
        <v>1705</v>
      </c>
      <c r="G1903" t="s">
        <v>1721</v>
      </c>
      <c r="H1903">
        <v>2001555</v>
      </c>
      <c r="I1903">
        <f t="shared" si="48"/>
        <v>14625.5</v>
      </c>
      <c r="J1903" t="s">
        <v>1736</v>
      </c>
      <c r="K1903">
        <v>11</v>
      </c>
    </row>
    <row r="1904" spans="1:11" x14ac:dyDescent="0.25">
      <c r="A1904" t="s">
        <v>1737</v>
      </c>
      <c r="B1904">
        <v>268</v>
      </c>
      <c r="C1904" t="s">
        <v>1723</v>
      </c>
      <c r="D1904">
        <v>150</v>
      </c>
      <c r="E1904" t="s">
        <v>1719</v>
      </c>
      <c r="F1904" t="s">
        <v>1705</v>
      </c>
      <c r="G1904" t="s">
        <v>1721</v>
      </c>
      <c r="H1904">
        <v>2001552</v>
      </c>
      <c r="I1904">
        <f t="shared" si="48"/>
        <v>24151.21</v>
      </c>
      <c r="J1904" t="s">
        <v>1736</v>
      </c>
      <c r="K1904">
        <v>2</v>
      </c>
    </row>
    <row r="1905" spans="1:11" x14ac:dyDescent="0.25">
      <c r="A1905" t="s">
        <v>1737</v>
      </c>
      <c r="B1905">
        <v>268</v>
      </c>
      <c r="C1905" t="s">
        <v>1723</v>
      </c>
      <c r="D1905">
        <v>150</v>
      </c>
      <c r="E1905" t="s">
        <v>1710</v>
      </c>
      <c r="F1905" t="s">
        <v>1705</v>
      </c>
      <c r="G1905" t="s">
        <v>1721</v>
      </c>
      <c r="H1905">
        <v>2001552</v>
      </c>
      <c r="I1905">
        <f t="shared" si="48"/>
        <v>24151.21</v>
      </c>
      <c r="J1905" t="s">
        <v>1736</v>
      </c>
      <c r="K1905">
        <v>1</v>
      </c>
    </row>
    <row r="1906" spans="1:11" x14ac:dyDescent="0.25">
      <c r="A1906" t="s">
        <v>1737</v>
      </c>
      <c r="B1906">
        <v>268</v>
      </c>
      <c r="C1906" t="s">
        <v>1723</v>
      </c>
      <c r="D1906">
        <v>150</v>
      </c>
      <c r="E1906" t="s">
        <v>1704</v>
      </c>
      <c r="F1906" t="s">
        <v>1705</v>
      </c>
      <c r="G1906" t="s">
        <v>1721</v>
      </c>
      <c r="H1906">
        <v>2001552</v>
      </c>
      <c r="I1906">
        <f t="shared" si="48"/>
        <v>24151.21</v>
      </c>
      <c r="J1906" t="s">
        <v>1736</v>
      </c>
      <c r="K1906">
        <v>25</v>
      </c>
    </row>
    <row r="1907" spans="1:11" x14ac:dyDescent="0.25">
      <c r="A1907" t="s">
        <v>1737</v>
      </c>
      <c r="B1907">
        <v>268</v>
      </c>
      <c r="C1907" t="s">
        <v>1723</v>
      </c>
      <c r="D1907">
        <v>150</v>
      </c>
      <c r="E1907" t="s">
        <v>1708</v>
      </c>
      <c r="F1907" t="s">
        <v>1705</v>
      </c>
      <c r="G1907" t="s">
        <v>1721</v>
      </c>
      <c r="H1907">
        <v>2001552</v>
      </c>
      <c r="I1907">
        <f t="shared" si="48"/>
        <v>24151.21</v>
      </c>
      <c r="J1907" t="s">
        <v>1736</v>
      </c>
      <c r="K1907">
        <v>8</v>
      </c>
    </row>
    <row r="1908" spans="1:11" x14ac:dyDescent="0.25">
      <c r="A1908" t="s">
        <v>1737</v>
      </c>
      <c r="B1908">
        <v>268</v>
      </c>
      <c r="C1908" t="s">
        <v>1723</v>
      </c>
      <c r="D1908">
        <v>150</v>
      </c>
      <c r="E1908" t="s">
        <v>1711</v>
      </c>
      <c r="F1908" t="s">
        <v>1705</v>
      </c>
      <c r="G1908" t="s">
        <v>1715</v>
      </c>
      <c r="H1908">
        <v>2001552</v>
      </c>
      <c r="I1908">
        <f t="shared" si="48"/>
        <v>24151.21</v>
      </c>
      <c r="J1908" t="s">
        <v>1736</v>
      </c>
      <c r="K1908">
        <v>2</v>
      </c>
    </row>
    <row r="1909" spans="1:11" x14ac:dyDescent="0.25">
      <c r="A1909" t="s">
        <v>1737</v>
      </c>
      <c r="B1909">
        <v>268</v>
      </c>
      <c r="C1909" t="s">
        <v>1723</v>
      </c>
      <c r="D1909">
        <v>150</v>
      </c>
      <c r="E1909" t="s">
        <v>1711</v>
      </c>
      <c r="F1909" t="s">
        <v>1705</v>
      </c>
      <c r="G1909" t="s">
        <v>1707</v>
      </c>
      <c r="H1909">
        <v>2001552</v>
      </c>
      <c r="I1909">
        <f t="shared" si="48"/>
        <v>24151.21</v>
      </c>
      <c r="J1909" t="s">
        <v>1736</v>
      </c>
      <c r="K1909">
        <v>18</v>
      </c>
    </row>
    <row r="1910" spans="1:11" x14ac:dyDescent="0.25">
      <c r="A1910" t="s">
        <v>1737</v>
      </c>
      <c r="B1910">
        <v>268</v>
      </c>
      <c r="C1910" t="s">
        <v>1723</v>
      </c>
      <c r="D1910">
        <v>150</v>
      </c>
      <c r="E1910" t="s">
        <v>1711</v>
      </c>
      <c r="F1910" t="s">
        <v>1705</v>
      </c>
      <c r="G1910" t="s">
        <v>1722</v>
      </c>
      <c r="H1910">
        <v>2001552</v>
      </c>
      <c r="I1910">
        <f t="shared" si="48"/>
        <v>24151.21</v>
      </c>
      <c r="J1910" t="s">
        <v>1736</v>
      </c>
      <c r="K1910">
        <v>1</v>
      </c>
    </row>
    <row r="1911" spans="1:11" x14ac:dyDescent="0.25">
      <c r="A1911" t="s">
        <v>1737</v>
      </c>
      <c r="B1911">
        <v>268</v>
      </c>
      <c r="C1911" t="s">
        <v>1723</v>
      </c>
      <c r="D1911">
        <v>150</v>
      </c>
      <c r="E1911" t="s">
        <v>1711</v>
      </c>
      <c r="F1911" t="s">
        <v>1705</v>
      </c>
      <c r="G1911" t="s">
        <v>1721</v>
      </c>
      <c r="H1911">
        <v>2001552</v>
      </c>
      <c r="I1911">
        <f t="shared" si="48"/>
        <v>24151.21</v>
      </c>
      <c r="J1911" t="s">
        <v>1736</v>
      </c>
      <c r="K1911">
        <v>263</v>
      </c>
    </row>
    <row r="1912" spans="1:11" x14ac:dyDescent="0.25">
      <c r="A1912" t="s">
        <v>1737</v>
      </c>
      <c r="B1912">
        <v>268</v>
      </c>
      <c r="C1912" t="s">
        <v>1723</v>
      </c>
      <c r="D1912">
        <v>225</v>
      </c>
      <c r="E1912" t="s">
        <v>1711</v>
      </c>
      <c r="F1912" t="s">
        <v>1705</v>
      </c>
      <c r="G1912" t="s">
        <v>1715</v>
      </c>
      <c r="H1912" t="s">
        <v>1392</v>
      </c>
      <c r="I1912">
        <f t="shared" si="48"/>
        <v>0</v>
      </c>
      <c r="J1912" t="s">
        <v>1736</v>
      </c>
      <c r="K1912">
        <v>1</v>
      </c>
    </row>
    <row r="1913" spans="1:11" x14ac:dyDescent="0.25">
      <c r="A1913" t="s">
        <v>1737</v>
      </c>
      <c r="B1913">
        <v>268</v>
      </c>
      <c r="C1913" t="s">
        <v>1723</v>
      </c>
      <c r="D1913">
        <v>300</v>
      </c>
      <c r="E1913" t="s">
        <v>1704</v>
      </c>
      <c r="F1913" t="s">
        <v>1705</v>
      </c>
      <c r="G1913" t="s">
        <v>1721</v>
      </c>
      <c r="H1913">
        <v>2001553</v>
      </c>
      <c r="I1913">
        <f t="shared" si="48"/>
        <v>32402.65</v>
      </c>
      <c r="J1913" t="s">
        <v>1736</v>
      </c>
      <c r="K1913">
        <v>63</v>
      </c>
    </row>
    <row r="1914" spans="1:11" x14ac:dyDescent="0.25">
      <c r="A1914" t="s">
        <v>1737</v>
      </c>
      <c r="B1914">
        <v>268</v>
      </c>
      <c r="C1914" t="s">
        <v>1723</v>
      </c>
      <c r="D1914">
        <v>300</v>
      </c>
      <c r="E1914" t="s">
        <v>1704</v>
      </c>
      <c r="F1914" t="s">
        <v>1705</v>
      </c>
      <c r="G1914" t="s">
        <v>1721</v>
      </c>
      <c r="H1914">
        <v>2001554</v>
      </c>
      <c r="I1914">
        <f t="shared" si="48"/>
        <v>33624.269999999997</v>
      </c>
      <c r="J1914" t="s">
        <v>1736</v>
      </c>
      <c r="K1914">
        <v>5</v>
      </c>
    </row>
    <row r="1915" spans="1:11" x14ac:dyDescent="0.25">
      <c r="A1915" t="s">
        <v>1737</v>
      </c>
      <c r="B1915">
        <v>268</v>
      </c>
      <c r="C1915" t="s">
        <v>1723</v>
      </c>
      <c r="D1915">
        <v>300</v>
      </c>
      <c r="E1915" t="s">
        <v>1708</v>
      </c>
      <c r="F1915" t="s">
        <v>1705</v>
      </c>
      <c r="G1915" t="s">
        <v>1707</v>
      </c>
      <c r="H1915">
        <v>2001553</v>
      </c>
      <c r="I1915">
        <f t="shared" si="48"/>
        <v>32402.65</v>
      </c>
      <c r="J1915" t="s">
        <v>1736</v>
      </c>
      <c r="K1915">
        <v>2</v>
      </c>
    </row>
    <row r="1916" spans="1:11" x14ac:dyDescent="0.25">
      <c r="A1916" t="s">
        <v>1737</v>
      </c>
      <c r="B1916">
        <v>268</v>
      </c>
      <c r="C1916" t="s">
        <v>1723</v>
      </c>
      <c r="D1916">
        <v>300</v>
      </c>
      <c r="E1916" t="s">
        <v>1708</v>
      </c>
      <c r="F1916" t="s">
        <v>1705</v>
      </c>
      <c r="G1916" t="s">
        <v>1721</v>
      </c>
      <c r="H1916">
        <v>2001553</v>
      </c>
      <c r="I1916">
        <f t="shared" si="48"/>
        <v>32402.65</v>
      </c>
      <c r="J1916" t="s">
        <v>1736</v>
      </c>
      <c r="K1916">
        <v>10</v>
      </c>
    </row>
    <row r="1917" spans="1:11" x14ac:dyDescent="0.25">
      <c r="A1917" t="s">
        <v>1737</v>
      </c>
      <c r="B1917">
        <v>268</v>
      </c>
      <c r="C1917" t="s">
        <v>1723</v>
      </c>
      <c r="D1917">
        <v>300</v>
      </c>
      <c r="E1917" t="s">
        <v>1708</v>
      </c>
      <c r="F1917" t="s">
        <v>1705</v>
      </c>
      <c r="G1917" t="s">
        <v>1721</v>
      </c>
      <c r="H1917">
        <v>2001554</v>
      </c>
      <c r="I1917">
        <f t="shared" si="48"/>
        <v>33624.269999999997</v>
      </c>
      <c r="J1917" t="s">
        <v>1736</v>
      </c>
      <c r="K1917">
        <v>1</v>
      </c>
    </row>
    <row r="1918" spans="1:11" x14ac:dyDescent="0.25">
      <c r="A1918" t="s">
        <v>1737</v>
      </c>
      <c r="B1918">
        <v>268</v>
      </c>
      <c r="C1918" t="s">
        <v>1723</v>
      </c>
      <c r="D1918">
        <v>300</v>
      </c>
      <c r="E1918" t="s">
        <v>1711</v>
      </c>
      <c r="F1918" t="s">
        <v>1705</v>
      </c>
      <c r="G1918" t="s">
        <v>1715</v>
      </c>
      <c r="H1918">
        <v>2001553</v>
      </c>
      <c r="I1918">
        <f t="shared" si="48"/>
        <v>32402.65</v>
      </c>
      <c r="J1918" t="s">
        <v>1736</v>
      </c>
      <c r="K1918">
        <v>7</v>
      </c>
    </row>
    <row r="1919" spans="1:11" x14ac:dyDescent="0.25">
      <c r="A1919" t="s">
        <v>1737</v>
      </c>
      <c r="B1919">
        <v>268</v>
      </c>
      <c r="C1919" t="s">
        <v>1723</v>
      </c>
      <c r="D1919">
        <v>300</v>
      </c>
      <c r="E1919" t="s">
        <v>1711</v>
      </c>
      <c r="F1919" t="s">
        <v>1705</v>
      </c>
      <c r="G1919" t="s">
        <v>1707</v>
      </c>
      <c r="H1919">
        <v>2001553</v>
      </c>
      <c r="I1919">
        <f t="shared" si="48"/>
        <v>32402.65</v>
      </c>
      <c r="J1919" t="s">
        <v>1736</v>
      </c>
      <c r="K1919">
        <v>25</v>
      </c>
    </row>
    <row r="1920" spans="1:11" x14ac:dyDescent="0.25">
      <c r="A1920" t="s">
        <v>1737</v>
      </c>
      <c r="B1920">
        <v>268</v>
      </c>
      <c r="C1920" t="s">
        <v>1723</v>
      </c>
      <c r="D1920">
        <v>300</v>
      </c>
      <c r="E1920" t="s">
        <v>1711</v>
      </c>
      <c r="F1920" t="s">
        <v>1705</v>
      </c>
      <c r="G1920" t="s">
        <v>1722</v>
      </c>
      <c r="H1920">
        <v>2001553</v>
      </c>
      <c r="I1920">
        <f t="shared" si="48"/>
        <v>32402.65</v>
      </c>
      <c r="J1920" t="s">
        <v>1736</v>
      </c>
      <c r="K1920">
        <v>2</v>
      </c>
    </row>
    <row r="1921" spans="1:11" x14ac:dyDescent="0.25">
      <c r="A1921" t="s">
        <v>1737</v>
      </c>
      <c r="B1921">
        <v>268</v>
      </c>
      <c r="C1921" t="s">
        <v>1723</v>
      </c>
      <c r="D1921">
        <v>300</v>
      </c>
      <c r="E1921" t="s">
        <v>1711</v>
      </c>
      <c r="F1921" t="s">
        <v>1705</v>
      </c>
      <c r="G1921" t="s">
        <v>1721</v>
      </c>
      <c r="H1921">
        <v>2001553</v>
      </c>
      <c r="I1921">
        <f t="shared" si="48"/>
        <v>32402.65</v>
      </c>
      <c r="J1921" t="s">
        <v>1736</v>
      </c>
      <c r="K1921">
        <v>467</v>
      </c>
    </row>
    <row r="1922" spans="1:11" x14ac:dyDescent="0.25">
      <c r="A1922" t="s">
        <v>1737</v>
      </c>
      <c r="B1922">
        <v>268</v>
      </c>
      <c r="C1922" t="s">
        <v>1723</v>
      </c>
      <c r="D1922">
        <v>300</v>
      </c>
      <c r="E1922" t="s">
        <v>1711</v>
      </c>
      <c r="F1922" t="s">
        <v>1705</v>
      </c>
      <c r="G1922" t="s">
        <v>1721</v>
      </c>
      <c r="H1922">
        <v>2001554</v>
      </c>
      <c r="I1922">
        <f t="shared" si="48"/>
        <v>33624.269999999997</v>
      </c>
      <c r="J1922" t="s">
        <v>1736</v>
      </c>
      <c r="K1922">
        <v>9</v>
      </c>
    </row>
    <row r="1923" spans="1:11" x14ac:dyDescent="0.25">
      <c r="A1923" t="s">
        <v>1737</v>
      </c>
      <c r="B1923">
        <v>268</v>
      </c>
      <c r="C1923" t="s">
        <v>1723</v>
      </c>
      <c r="D1923">
        <v>500</v>
      </c>
      <c r="E1923" t="s">
        <v>1710</v>
      </c>
      <c r="F1923" t="s">
        <v>1705</v>
      </c>
      <c r="G1923" t="s">
        <v>1721</v>
      </c>
      <c r="H1923">
        <v>2001556</v>
      </c>
      <c r="I1923">
        <f t="shared" ref="I1923:I1986" si="49">+_xlfn.XLOOKUP(H1923,AG:AG,AH:AH,0)</f>
        <v>29769.49</v>
      </c>
      <c r="J1923" t="s">
        <v>1736</v>
      </c>
      <c r="K1923">
        <v>1</v>
      </c>
    </row>
    <row r="1924" spans="1:11" x14ac:dyDescent="0.25">
      <c r="A1924" t="s">
        <v>1737</v>
      </c>
      <c r="B1924">
        <v>268</v>
      </c>
      <c r="C1924" t="s">
        <v>1723</v>
      </c>
      <c r="D1924">
        <v>500</v>
      </c>
      <c r="E1924" t="s">
        <v>1704</v>
      </c>
      <c r="F1924" t="s">
        <v>1705</v>
      </c>
      <c r="G1924" t="s">
        <v>1721</v>
      </c>
      <c r="H1924">
        <v>2001556</v>
      </c>
      <c r="I1924">
        <f t="shared" si="49"/>
        <v>29769.49</v>
      </c>
      <c r="J1924" t="s">
        <v>1736</v>
      </c>
      <c r="K1924">
        <v>39</v>
      </c>
    </row>
    <row r="1925" spans="1:11" x14ac:dyDescent="0.25">
      <c r="A1925" t="s">
        <v>1737</v>
      </c>
      <c r="B1925">
        <v>268</v>
      </c>
      <c r="C1925" t="s">
        <v>1723</v>
      </c>
      <c r="D1925">
        <v>500</v>
      </c>
      <c r="E1925" t="s">
        <v>1704</v>
      </c>
      <c r="F1925" t="s">
        <v>1705</v>
      </c>
      <c r="G1925" t="s">
        <v>1721</v>
      </c>
      <c r="H1925">
        <v>2001558</v>
      </c>
      <c r="I1925">
        <f t="shared" si="49"/>
        <v>25602.04</v>
      </c>
      <c r="J1925" t="s">
        <v>1736</v>
      </c>
      <c r="K1925">
        <v>8</v>
      </c>
    </row>
    <row r="1926" spans="1:11" x14ac:dyDescent="0.25">
      <c r="A1926" t="s">
        <v>1737</v>
      </c>
      <c r="B1926">
        <v>268</v>
      </c>
      <c r="C1926" t="s">
        <v>1723</v>
      </c>
      <c r="D1926">
        <v>500</v>
      </c>
      <c r="E1926" t="s">
        <v>1708</v>
      </c>
      <c r="F1926" t="s">
        <v>1705</v>
      </c>
      <c r="G1926" t="s">
        <v>1715</v>
      </c>
      <c r="H1926">
        <v>2001556</v>
      </c>
      <c r="I1926">
        <f t="shared" si="49"/>
        <v>29769.49</v>
      </c>
      <c r="J1926" t="s">
        <v>1736</v>
      </c>
      <c r="K1926">
        <v>1</v>
      </c>
    </row>
    <row r="1927" spans="1:11" x14ac:dyDescent="0.25">
      <c r="A1927" t="s">
        <v>1737</v>
      </c>
      <c r="B1927">
        <v>268</v>
      </c>
      <c r="C1927" t="s">
        <v>1723</v>
      </c>
      <c r="D1927">
        <v>500</v>
      </c>
      <c r="E1927" t="s">
        <v>1708</v>
      </c>
      <c r="F1927" t="s">
        <v>1705</v>
      </c>
      <c r="G1927" t="s">
        <v>1707</v>
      </c>
      <c r="H1927">
        <v>2001556</v>
      </c>
      <c r="I1927">
        <f t="shared" si="49"/>
        <v>29769.49</v>
      </c>
      <c r="J1927" t="s">
        <v>1736</v>
      </c>
      <c r="K1927">
        <v>1</v>
      </c>
    </row>
    <row r="1928" spans="1:11" x14ac:dyDescent="0.25">
      <c r="A1928" t="s">
        <v>1737</v>
      </c>
      <c r="B1928">
        <v>268</v>
      </c>
      <c r="C1928" t="s">
        <v>1723</v>
      </c>
      <c r="D1928">
        <v>500</v>
      </c>
      <c r="E1928" t="s">
        <v>1708</v>
      </c>
      <c r="F1928" t="s">
        <v>1705</v>
      </c>
      <c r="G1928" t="s">
        <v>1721</v>
      </c>
      <c r="H1928">
        <v>2001556</v>
      </c>
      <c r="I1928">
        <f t="shared" si="49"/>
        <v>29769.49</v>
      </c>
      <c r="J1928" t="s">
        <v>1736</v>
      </c>
      <c r="K1928">
        <v>10</v>
      </c>
    </row>
    <row r="1929" spans="1:11" x14ac:dyDescent="0.25">
      <c r="A1929" t="s">
        <v>1737</v>
      </c>
      <c r="B1929">
        <v>268</v>
      </c>
      <c r="C1929" t="s">
        <v>1723</v>
      </c>
      <c r="D1929">
        <v>500</v>
      </c>
      <c r="E1929" t="s">
        <v>1711</v>
      </c>
      <c r="F1929" t="s">
        <v>1705</v>
      </c>
      <c r="G1929" t="s">
        <v>1715</v>
      </c>
      <c r="H1929">
        <v>2001556</v>
      </c>
      <c r="I1929">
        <f t="shared" si="49"/>
        <v>29769.49</v>
      </c>
      <c r="J1929" t="s">
        <v>1736</v>
      </c>
      <c r="K1929">
        <v>3</v>
      </c>
    </row>
    <row r="1930" spans="1:11" x14ac:dyDescent="0.25">
      <c r="A1930" t="s">
        <v>1737</v>
      </c>
      <c r="B1930">
        <v>268</v>
      </c>
      <c r="C1930" t="s">
        <v>1723</v>
      </c>
      <c r="D1930">
        <v>500</v>
      </c>
      <c r="E1930" t="s">
        <v>1711</v>
      </c>
      <c r="F1930" t="s">
        <v>1705</v>
      </c>
      <c r="G1930" t="s">
        <v>1707</v>
      </c>
      <c r="H1930">
        <v>2001556</v>
      </c>
      <c r="I1930">
        <f t="shared" si="49"/>
        <v>29769.49</v>
      </c>
      <c r="J1930" t="s">
        <v>1736</v>
      </c>
      <c r="K1930">
        <v>26</v>
      </c>
    </row>
    <row r="1931" spans="1:11" x14ac:dyDescent="0.25">
      <c r="A1931" t="s">
        <v>1737</v>
      </c>
      <c r="B1931">
        <v>268</v>
      </c>
      <c r="C1931" t="s">
        <v>1723</v>
      </c>
      <c r="D1931">
        <v>500</v>
      </c>
      <c r="E1931" t="s">
        <v>1711</v>
      </c>
      <c r="F1931" t="s">
        <v>1705</v>
      </c>
      <c r="G1931" t="s">
        <v>1722</v>
      </c>
      <c r="H1931">
        <v>2001556</v>
      </c>
      <c r="I1931">
        <f t="shared" si="49"/>
        <v>29769.49</v>
      </c>
      <c r="J1931" t="s">
        <v>1736</v>
      </c>
      <c r="K1931">
        <v>1</v>
      </c>
    </row>
    <row r="1932" spans="1:11" x14ac:dyDescent="0.25">
      <c r="A1932" t="s">
        <v>1737</v>
      </c>
      <c r="B1932">
        <v>268</v>
      </c>
      <c r="C1932" t="s">
        <v>1723</v>
      </c>
      <c r="D1932">
        <v>500</v>
      </c>
      <c r="E1932" t="s">
        <v>1711</v>
      </c>
      <c r="F1932" t="s">
        <v>1705</v>
      </c>
      <c r="G1932" t="s">
        <v>1721</v>
      </c>
      <c r="H1932" t="s">
        <v>1392</v>
      </c>
      <c r="I1932">
        <f t="shared" si="49"/>
        <v>0</v>
      </c>
      <c r="J1932" t="s">
        <v>1736</v>
      </c>
      <c r="K1932">
        <v>1</v>
      </c>
    </row>
    <row r="1933" spans="1:11" x14ac:dyDescent="0.25">
      <c r="A1933" t="s">
        <v>1737</v>
      </c>
      <c r="B1933">
        <v>268</v>
      </c>
      <c r="C1933" t="s">
        <v>1723</v>
      </c>
      <c r="D1933">
        <v>500</v>
      </c>
      <c r="E1933" t="s">
        <v>1711</v>
      </c>
      <c r="F1933" t="s">
        <v>1705</v>
      </c>
      <c r="G1933" t="s">
        <v>1721</v>
      </c>
      <c r="H1933">
        <v>2001543</v>
      </c>
      <c r="I1933">
        <f t="shared" si="49"/>
        <v>20312.13</v>
      </c>
      <c r="J1933" t="s">
        <v>1736</v>
      </c>
      <c r="K1933">
        <v>1</v>
      </c>
    </row>
    <row r="1934" spans="1:11" x14ac:dyDescent="0.25">
      <c r="A1934" t="s">
        <v>1737</v>
      </c>
      <c r="B1934">
        <v>268</v>
      </c>
      <c r="C1934" t="s">
        <v>1723</v>
      </c>
      <c r="D1934">
        <v>500</v>
      </c>
      <c r="E1934" t="s">
        <v>1711</v>
      </c>
      <c r="F1934" t="s">
        <v>1705</v>
      </c>
      <c r="G1934" t="s">
        <v>1721</v>
      </c>
      <c r="H1934">
        <v>2001553</v>
      </c>
      <c r="I1934">
        <f t="shared" si="49"/>
        <v>32402.65</v>
      </c>
      <c r="J1934" t="s">
        <v>1736</v>
      </c>
      <c r="K1934">
        <v>1</v>
      </c>
    </row>
    <row r="1935" spans="1:11" x14ac:dyDescent="0.25">
      <c r="A1935" t="s">
        <v>1737</v>
      </c>
      <c r="B1935">
        <v>268</v>
      </c>
      <c r="C1935" t="s">
        <v>1723</v>
      </c>
      <c r="D1935">
        <v>500</v>
      </c>
      <c r="E1935" t="s">
        <v>1711</v>
      </c>
      <c r="F1935" t="s">
        <v>1705</v>
      </c>
      <c r="G1935" t="s">
        <v>1721</v>
      </c>
      <c r="H1935">
        <v>2001556</v>
      </c>
      <c r="I1935">
        <f t="shared" si="49"/>
        <v>29769.49</v>
      </c>
      <c r="J1935" t="s">
        <v>1736</v>
      </c>
      <c r="K1935">
        <v>436</v>
      </c>
    </row>
    <row r="1936" spans="1:11" x14ac:dyDescent="0.25">
      <c r="A1936" t="s">
        <v>1737</v>
      </c>
      <c r="B1936">
        <v>268</v>
      </c>
      <c r="C1936" t="s">
        <v>1723</v>
      </c>
      <c r="D1936">
        <v>500</v>
      </c>
      <c r="E1936" t="s">
        <v>1711</v>
      </c>
      <c r="F1936" t="s">
        <v>1705</v>
      </c>
      <c r="G1936" t="s">
        <v>1721</v>
      </c>
      <c r="H1936">
        <v>2001558</v>
      </c>
      <c r="I1936">
        <f t="shared" si="49"/>
        <v>25602.04</v>
      </c>
      <c r="J1936" t="s">
        <v>1736</v>
      </c>
      <c r="K1936">
        <v>15</v>
      </c>
    </row>
    <row r="1937" spans="1:11" x14ac:dyDescent="0.25">
      <c r="A1937" t="s">
        <v>1737</v>
      </c>
      <c r="B1937">
        <v>268</v>
      </c>
      <c r="C1937" t="s">
        <v>1723</v>
      </c>
      <c r="D1937">
        <v>750</v>
      </c>
      <c r="E1937" t="s">
        <v>1704</v>
      </c>
      <c r="F1937" t="s">
        <v>1705</v>
      </c>
      <c r="G1937" t="s">
        <v>1721</v>
      </c>
      <c r="H1937">
        <v>2001556</v>
      </c>
      <c r="I1937">
        <f t="shared" si="49"/>
        <v>29769.49</v>
      </c>
      <c r="J1937" t="s">
        <v>1736</v>
      </c>
      <c r="K1937">
        <v>1</v>
      </c>
    </row>
    <row r="1938" spans="1:11" x14ac:dyDescent="0.25">
      <c r="A1938" t="s">
        <v>1737</v>
      </c>
      <c r="B1938">
        <v>268</v>
      </c>
      <c r="C1938" t="s">
        <v>1723</v>
      </c>
      <c r="D1938">
        <v>750</v>
      </c>
      <c r="E1938" t="s">
        <v>1704</v>
      </c>
      <c r="F1938" t="s">
        <v>1705</v>
      </c>
      <c r="G1938" t="s">
        <v>1721</v>
      </c>
      <c r="H1938">
        <v>2001559</v>
      </c>
      <c r="I1938">
        <f t="shared" si="49"/>
        <v>52013.97</v>
      </c>
      <c r="J1938" t="s">
        <v>1736</v>
      </c>
      <c r="K1938">
        <v>30</v>
      </c>
    </row>
    <row r="1939" spans="1:11" x14ac:dyDescent="0.25">
      <c r="A1939" t="s">
        <v>1737</v>
      </c>
      <c r="B1939">
        <v>268</v>
      </c>
      <c r="C1939" t="s">
        <v>1723</v>
      </c>
      <c r="D1939">
        <v>750</v>
      </c>
      <c r="E1939" t="s">
        <v>1704</v>
      </c>
      <c r="F1939" t="s">
        <v>1705</v>
      </c>
      <c r="G1939" t="s">
        <v>1721</v>
      </c>
      <c r="H1939">
        <v>2001560</v>
      </c>
      <c r="I1939">
        <f t="shared" si="49"/>
        <v>38003.1</v>
      </c>
      <c r="J1939" t="s">
        <v>1736</v>
      </c>
      <c r="K1939">
        <v>3</v>
      </c>
    </row>
    <row r="1940" spans="1:11" x14ac:dyDescent="0.25">
      <c r="A1940" t="s">
        <v>1737</v>
      </c>
      <c r="B1940">
        <v>268</v>
      </c>
      <c r="C1940" t="s">
        <v>1723</v>
      </c>
      <c r="D1940">
        <v>750</v>
      </c>
      <c r="E1940" t="s">
        <v>1708</v>
      </c>
      <c r="F1940" t="s">
        <v>1705</v>
      </c>
      <c r="G1940" t="s">
        <v>1721</v>
      </c>
      <c r="H1940">
        <v>2001559</v>
      </c>
      <c r="I1940">
        <f t="shared" si="49"/>
        <v>52013.97</v>
      </c>
      <c r="J1940" t="s">
        <v>1736</v>
      </c>
      <c r="K1940">
        <v>7</v>
      </c>
    </row>
    <row r="1941" spans="1:11" x14ac:dyDescent="0.25">
      <c r="A1941" t="s">
        <v>1737</v>
      </c>
      <c r="B1941">
        <v>268</v>
      </c>
      <c r="C1941" t="s">
        <v>1723</v>
      </c>
      <c r="D1941">
        <v>750</v>
      </c>
      <c r="E1941" t="s">
        <v>1711</v>
      </c>
      <c r="F1941" t="s">
        <v>1705</v>
      </c>
      <c r="G1941" t="s">
        <v>1715</v>
      </c>
      <c r="H1941">
        <v>2001559</v>
      </c>
      <c r="I1941">
        <f t="shared" si="49"/>
        <v>52013.97</v>
      </c>
      <c r="J1941" t="s">
        <v>1736</v>
      </c>
      <c r="K1941">
        <v>1</v>
      </c>
    </row>
    <row r="1942" spans="1:11" x14ac:dyDescent="0.25">
      <c r="A1942" t="s">
        <v>1737</v>
      </c>
      <c r="B1942">
        <v>268</v>
      </c>
      <c r="C1942" t="s">
        <v>1723</v>
      </c>
      <c r="D1942">
        <v>750</v>
      </c>
      <c r="E1942" t="s">
        <v>1711</v>
      </c>
      <c r="F1942" t="s">
        <v>1705</v>
      </c>
      <c r="G1942" t="s">
        <v>1707</v>
      </c>
      <c r="H1942">
        <v>2001559</v>
      </c>
      <c r="I1942">
        <f t="shared" si="49"/>
        <v>52013.97</v>
      </c>
      <c r="J1942" t="s">
        <v>1736</v>
      </c>
      <c r="K1942">
        <v>22</v>
      </c>
    </row>
    <row r="1943" spans="1:11" x14ac:dyDescent="0.25">
      <c r="A1943" t="s">
        <v>1737</v>
      </c>
      <c r="B1943">
        <v>268</v>
      </c>
      <c r="C1943" t="s">
        <v>1723</v>
      </c>
      <c r="D1943">
        <v>750</v>
      </c>
      <c r="E1943" t="s">
        <v>1711</v>
      </c>
      <c r="F1943" t="s">
        <v>1705</v>
      </c>
      <c r="G1943" t="s">
        <v>1721</v>
      </c>
      <c r="H1943">
        <v>2001559</v>
      </c>
      <c r="I1943">
        <f t="shared" si="49"/>
        <v>52013.97</v>
      </c>
      <c r="J1943" t="s">
        <v>1736</v>
      </c>
      <c r="K1943">
        <v>298</v>
      </c>
    </row>
    <row r="1944" spans="1:11" x14ac:dyDescent="0.25">
      <c r="A1944" t="s">
        <v>1737</v>
      </c>
      <c r="B1944">
        <v>268</v>
      </c>
      <c r="C1944" t="s">
        <v>1723</v>
      </c>
      <c r="D1944">
        <v>750</v>
      </c>
      <c r="E1944" t="s">
        <v>1711</v>
      </c>
      <c r="F1944" t="s">
        <v>1705</v>
      </c>
      <c r="G1944" t="s">
        <v>1721</v>
      </c>
      <c r="H1944">
        <v>2001560</v>
      </c>
      <c r="I1944">
        <f t="shared" si="49"/>
        <v>38003.1</v>
      </c>
      <c r="J1944" t="s">
        <v>1736</v>
      </c>
      <c r="K1944">
        <v>13</v>
      </c>
    </row>
    <row r="1945" spans="1:11" x14ac:dyDescent="0.25">
      <c r="A1945" t="s">
        <v>1737</v>
      </c>
      <c r="B1945">
        <v>268</v>
      </c>
      <c r="C1945" t="s">
        <v>1723</v>
      </c>
      <c r="D1945">
        <v>1000</v>
      </c>
      <c r="E1945" t="s">
        <v>1704</v>
      </c>
      <c r="F1945" t="s">
        <v>1705</v>
      </c>
      <c r="G1945" t="s">
        <v>1721</v>
      </c>
      <c r="H1945">
        <v>2001561</v>
      </c>
      <c r="I1945">
        <f t="shared" si="49"/>
        <v>0</v>
      </c>
      <c r="J1945" t="s">
        <v>1736</v>
      </c>
      <c r="K1945">
        <v>33</v>
      </c>
    </row>
    <row r="1946" spans="1:11" x14ac:dyDescent="0.25">
      <c r="A1946" t="s">
        <v>1737</v>
      </c>
      <c r="B1946">
        <v>268</v>
      </c>
      <c r="C1946" t="s">
        <v>1723</v>
      </c>
      <c r="D1946">
        <v>1000</v>
      </c>
      <c r="E1946" t="s">
        <v>1704</v>
      </c>
      <c r="F1946" t="s">
        <v>1705</v>
      </c>
      <c r="G1946" t="s">
        <v>1721</v>
      </c>
      <c r="H1946">
        <v>2001562</v>
      </c>
      <c r="I1946">
        <f t="shared" si="49"/>
        <v>40001.18</v>
      </c>
      <c r="J1946" t="s">
        <v>1736</v>
      </c>
      <c r="K1946">
        <v>5</v>
      </c>
    </row>
    <row r="1947" spans="1:11" x14ac:dyDescent="0.25">
      <c r="A1947" t="s">
        <v>1737</v>
      </c>
      <c r="B1947">
        <v>268</v>
      </c>
      <c r="C1947" t="s">
        <v>1723</v>
      </c>
      <c r="D1947">
        <v>1000</v>
      </c>
      <c r="E1947" t="s">
        <v>1708</v>
      </c>
      <c r="F1947" t="s">
        <v>1705</v>
      </c>
      <c r="G1947" t="s">
        <v>1707</v>
      </c>
      <c r="H1947">
        <v>2001561</v>
      </c>
      <c r="I1947">
        <f t="shared" si="49"/>
        <v>0</v>
      </c>
      <c r="J1947" t="s">
        <v>1736</v>
      </c>
      <c r="K1947">
        <v>1</v>
      </c>
    </row>
    <row r="1948" spans="1:11" x14ac:dyDescent="0.25">
      <c r="A1948" t="s">
        <v>1737</v>
      </c>
      <c r="B1948">
        <v>268</v>
      </c>
      <c r="C1948" t="s">
        <v>1723</v>
      </c>
      <c r="D1948">
        <v>1000</v>
      </c>
      <c r="E1948" t="s">
        <v>1708</v>
      </c>
      <c r="F1948" t="s">
        <v>1705</v>
      </c>
      <c r="G1948" t="s">
        <v>1721</v>
      </c>
      <c r="H1948">
        <v>2001561</v>
      </c>
      <c r="I1948">
        <f t="shared" si="49"/>
        <v>0</v>
      </c>
      <c r="J1948" t="s">
        <v>1736</v>
      </c>
      <c r="K1948">
        <v>3</v>
      </c>
    </row>
    <row r="1949" spans="1:11" x14ac:dyDescent="0.25">
      <c r="A1949" t="s">
        <v>1737</v>
      </c>
      <c r="B1949">
        <v>268</v>
      </c>
      <c r="C1949" t="s">
        <v>1723</v>
      </c>
      <c r="D1949">
        <v>1000</v>
      </c>
      <c r="E1949" t="s">
        <v>1711</v>
      </c>
      <c r="F1949" t="s">
        <v>1705</v>
      </c>
      <c r="G1949" t="s">
        <v>1707</v>
      </c>
      <c r="H1949">
        <v>2001561</v>
      </c>
      <c r="I1949">
        <f t="shared" si="49"/>
        <v>0</v>
      </c>
      <c r="J1949" t="s">
        <v>1736</v>
      </c>
      <c r="K1949">
        <v>15</v>
      </c>
    </row>
    <row r="1950" spans="1:11" x14ac:dyDescent="0.25">
      <c r="A1950" t="s">
        <v>1737</v>
      </c>
      <c r="B1950">
        <v>268</v>
      </c>
      <c r="C1950" t="s">
        <v>1723</v>
      </c>
      <c r="D1950">
        <v>1000</v>
      </c>
      <c r="E1950" t="s">
        <v>1711</v>
      </c>
      <c r="F1950" t="s">
        <v>1705</v>
      </c>
      <c r="G1950" t="s">
        <v>1721</v>
      </c>
      <c r="H1950">
        <v>2001560</v>
      </c>
      <c r="I1950">
        <f t="shared" si="49"/>
        <v>38003.1</v>
      </c>
      <c r="J1950" t="s">
        <v>1736</v>
      </c>
      <c r="K1950">
        <v>1</v>
      </c>
    </row>
    <row r="1951" spans="1:11" x14ac:dyDescent="0.25">
      <c r="A1951" t="s">
        <v>1737</v>
      </c>
      <c r="B1951">
        <v>268</v>
      </c>
      <c r="C1951" t="s">
        <v>1723</v>
      </c>
      <c r="D1951">
        <v>1000</v>
      </c>
      <c r="E1951" t="s">
        <v>1711</v>
      </c>
      <c r="F1951" t="s">
        <v>1705</v>
      </c>
      <c r="G1951" t="s">
        <v>1721</v>
      </c>
      <c r="H1951">
        <v>2001561</v>
      </c>
      <c r="I1951">
        <f t="shared" si="49"/>
        <v>0</v>
      </c>
      <c r="J1951" t="s">
        <v>1736</v>
      </c>
      <c r="K1951">
        <v>220</v>
      </c>
    </row>
    <row r="1952" spans="1:11" x14ac:dyDescent="0.25">
      <c r="A1952" t="s">
        <v>1737</v>
      </c>
      <c r="B1952">
        <v>268</v>
      </c>
      <c r="C1952" t="s">
        <v>1723</v>
      </c>
      <c r="D1952">
        <v>1000</v>
      </c>
      <c r="E1952" t="s">
        <v>1711</v>
      </c>
      <c r="F1952" t="s">
        <v>1705</v>
      </c>
      <c r="G1952" t="s">
        <v>1721</v>
      </c>
      <c r="H1952">
        <v>2001562</v>
      </c>
      <c r="I1952">
        <f t="shared" si="49"/>
        <v>40001.18</v>
      </c>
      <c r="J1952" t="s">
        <v>1736</v>
      </c>
      <c r="K1952">
        <v>10</v>
      </c>
    </row>
    <row r="1953" spans="1:11" x14ac:dyDescent="0.25">
      <c r="A1953" t="s">
        <v>1737</v>
      </c>
      <c r="B1953">
        <v>268</v>
      </c>
      <c r="C1953" t="s">
        <v>1723</v>
      </c>
      <c r="D1953">
        <v>1000</v>
      </c>
      <c r="E1953" t="s">
        <v>1711</v>
      </c>
      <c r="F1953" t="s">
        <v>1705</v>
      </c>
      <c r="G1953" t="s">
        <v>1721</v>
      </c>
      <c r="I1953">
        <f t="shared" si="49"/>
        <v>0</v>
      </c>
      <c r="J1953" t="s">
        <v>1736</v>
      </c>
      <c r="K1953">
        <v>1</v>
      </c>
    </row>
    <row r="1954" spans="1:11" x14ac:dyDescent="0.25">
      <c r="A1954" t="s">
        <v>1737</v>
      </c>
      <c r="B1954">
        <v>268</v>
      </c>
      <c r="C1954" t="s">
        <v>1723</v>
      </c>
      <c r="D1954">
        <v>1500</v>
      </c>
      <c r="E1954" t="s">
        <v>1719</v>
      </c>
      <c r="F1954" t="s">
        <v>1705</v>
      </c>
      <c r="G1954" t="s">
        <v>1721</v>
      </c>
      <c r="H1954">
        <v>2001563</v>
      </c>
      <c r="I1954">
        <f t="shared" si="49"/>
        <v>62432.73</v>
      </c>
      <c r="J1954" t="s">
        <v>1736</v>
      </c>
      <c r="K1954">
        <v>1</v>
      </c>
    </row>
    <row r="1955" spans="1:11" x14ac:dyDescent="0.25">
      <c r="A1955" t="s">
        <v>1737</v>
      </c>
      <c r="B1955">
        <v>268</v>
      </c>
      <c r="C1955" t="s">
        <v>1723</v>
      </c>
      <c r="D1955">
        <v>1500</v>
      </c>
      <c r="E1955" t="s">
        <v>1704</v>
      </c>
      <c r="F1955" t="s">
        <v>1705</v>
      </c>
      <c r="G1955" t="s">
        <v>1721</v>
      </c>
      <c r="H1955">
        <v>2001563</v>
      </c>
      <c r="I1955">
        <f t="shared" si="49"/>
        <v>62432.73</v>
      </c>
      <c r="J1955" t="s">
        <v>1736</v>
      </c>
      <c r="K1955">
        <v>41</v>
      </c>
    </row>
    <row r="1956" spans="1:11" x14ac:dyDescent="0.25">
      <c r="A1956" t="s">
        <v>1737</v>
      </c>
      <c r="B1956">
        <v>268</v>
      </c>
      <c r="C1956" t="s">
        <v>1723</v>
      </c>
      <c r="D1956">
        <v>1500</v>
      </c>
      <c r="E1956" t="s">
        <v>1704</v>
      </c>
      <c r="F1956" t="s">
        <v>1705</v>
      </c>
      <c r="G1956" t="s">
        <v>1721</v>
      </c>
      <c r="H1956">
        <v>2001564</v>
      </c>
      <c r="I1956">
        <f t="shared" si="49"/>
        <v>53773.34</v>
      </c>
      <c r="J1956" t="s">
        <v>1736</v>
      </c>
      <c r="K1956">
        <v>6</v>
      </c>
    </row>
    <row r="1957" spans="1:11" x14ac:dyDescent="0.25">
      <c r="A1957" t="s">
        <v>1737</v>
      </c>
      <c r="B1957">
        <v>268</v>
      </c>
      <c r="C1957" t="s">
        <v>1723</v>
      </c>
      <c r="D1957">
        <v>1500</v>
      </c>
      <c r="E1957" t="s">
        <v>1708</v>
      </c>
      <c r="F1957" t="s">
        <v>1705</v>
      </c>
      <c r="G1957" t="s">
        <v>1721</v>
      </c>
      <c r="H1957">
        <v>2001563</v>
      </c>
      <c r="I1957">
        <f t="shared" si="49"/>
        <v>62432.73</v>
      </c>
      <c r="J1957" t="s">
        <v>1736</v>
      </c>
      <c r="K1957">
        <v>3</v>
      </c>
    </row>
    <row r="1958" spans="1:11" x14ac:dyDescent="0.25">
      <c r="A1958" t="s">
        <v>1737</v>
      </c>
      <c r="B1958">
        <v>268</v>
      </c>
      <c r="C1958" t="s">
        <v>1723</v>
      </c>
      <c r="D1958">
        <v>1500</v>
      </c>
      <c r="E1958" t="s">
        <v>1708</v>
      </c>
      <c r="F1958" t="s">
        <v>1705</v>
      </c>
      <c r="G1958" t="s">
        <v>1721</v>
      </c>
      <c r="H1958">
        <v>2001564</v>
      </c>
      <c r="I1958">
        <f t="shared" si="49"/>
        <v>53773.34</v>
      </c>
      <c r="J1958" t="s">
        <v>1736</v>
      </c>
      <c r="K1958">
        <v>2</v>
      </c>
    </row>
    <row r="1959" spans="1:11" x14ac:dyDescent="0.25">
      <c r="A1959" t="s">
        <v>1737</v>
      </c>
      <c r="B1959">
        <v>268</v>
      </c>
      <c r="C1959" t="s">
        <v>1723</v>
      </c>
      <c r="D1959">
        <v>1500</v>
      </c>
      <c r="E1959" t="s">
        <v>1711</v>
      </c>
      <c r="F1959" t="s">
        <v>1705</v>
      </c>
      <c r="G1959" t="s">
        <v>1715</v>
      </c>
      <c r="H1959">
        <v>2001563</v>
      </c>
      <c r="I1959">
        <f t="shared" si="49"/>
        <v>62432.73</v>
      </c>
      <c r="J1959" t="s">
        <v>1736</v>
      </c>
      <c r="K1959">
        <v>1</v>
      </c>
    </row>
    <row r="1960" spans="1:11" x14ac:dyDescent="0.25">
      <c r="A1960" t="s">
        <v>1737</v>
      </c>
      <c r="B1960">
        <v>268</v>
      </c>
      <c r="C1960" t="s">
        <v>1723</v>
      </c>
      <c r="D1960">
        <v>1500</v>
      </c>
      <c r="E1960" t="s">
        <v>1711</v>
      </c>
      <c r="F1960" t="s">
        <v>1705</v>
      </c>
      <c r="G1960" t="s">
        <v>1707</v>
      </c>
      <c r="H1960">
        <v>2001563</v>
      </c>
      <c r="I1960">
        <f t="shared" si="49"/>
        <v>62432.73</v>
      </c>
      <c r="J1960" t="s">
        <v>1736</v>
      </c>
      <c r="K1960">
        <v>9</v>
      </c>
    </row>
    <row r="1961" spans="1:11" x14ac:dyDescent="0.25">
      <c r="A1961" t="s">
        <v>1737</v>
      </c>
      <c r="B1961">
        <v>268</v>
      </c>
      <c r="C1961" t="s">
        <v>1723</v>
      </c>
      <c r="D1961">
        <v>1500</v>
      </c>
      <c r="E1961" t="s">
        <v>1711</v>
      </c>
      <c r="F1961" t="s">
        <v>1705</v>
      </c>
      <c r="G1961" t="s">
        <v>1721</v>
      </c>
      <c r="H1961">
        <v>2001563</v>
      </c>
      <c r="I1961">
        <f t="shared" si="49"/>
        <v>62432.73</v>
      </c>
      <c r="J1961" t="s">
        <v>1736</v>
      </c>
      <c r="K1961">
        <v>205</v>
      </c>
    </row>
    <row r="1962" spans="1:11" x14ac:dyDescent="0.25">
      <c r="A1962" t="s">
        <v>1737</v>
      </c>
      <c r="B1962">
        <v>268</v>
      </c>
      <c r="C1962" t="s">
        <v>1723</v>
      </c>
      <c r="D1962">
        <v>1500</v>
      </c>
      <c r="E1962" t="s">
        <v>1711</v>
      </c>
      <c r="F1962" t="s">
        <v>1705</v>
      </c>
      <c r="G1962" t="s">
        <v>1721</v>
      </c>
      <c r="H1962">
        <v>2001564</v>
      </c>
      <c r="I1962">
        <f t="shared" si="49"/>
        <v>53773.34</v>
      </c>
      <c r="J1962" t="s">
        <v>1736</v>
      </c>
      <c r="K1962">
        <v>3</v>
      </c>
    </row>
    <row r="1963" spans="1:11" x14ac:dyDescent="0.25">
      <c r="A1963" t="s">
        <v>1737</v>
      </c>
      <c r="B1963">
        <v>268</v>
      </c>
      <c r="C1963" t="s">
        <v>1723</v>
      </c>
      <c r="D1963">
        <v>2000</v>
      </c>
      <c r="E1963" t="s">
        <v>1704</v>
      </c>
      <c r="F1963" t="s">
        <v>1705</v>
      </c>
      <c r="G1963" t="s">
        <v>1721</v>
      </c>
      <c r="H1963">
        <v>2001565</v>
      </c>
      <c r="I1963">
        <f t="shared" si="49"/>
        <v>74761.25</v>
      </c>
      <c r="J1963" t="s">
        <v>1736</v>
      </c>
      <c r="K1963">
        <v>35</v>
      </c>
    </row>
    <row r="1964" spans="1:11" x14ac:dyDescent="0.25">
      <c r="A1964" t="s">
        <v>1737</v>
      </c>
      <c r="B1964">
        <v>268</v>
      </c>
      <c r="C1964" t="s">
        <v>1723</v>
      </c>
      <c r="D1964">
        <v>2000</v>
      </c>
      <c r="E1964" t="s">
        <v>1704</v>
      </c>
      <c r="F1964" t="s">
        <v>1705</v>
      </c>
      <c r="G1964" t="s">
        <v>1721</v>
      </c>
      <c r="H1964">
        <v>2001566</v>
      </c>
      <c r="I1964">
        <f t="shared" si="49"/>
        <v>96972.800000000003</v>
      </c>
      <c r="J1964" t="s">
        <v>1736</v>
      </c>
      <c r="K1964">
        <v>15</v>
      </c>
    </row>
    <row r="1965" spans="1:11" x14ac:dyDescent="0.25">
      <c r="A1965" t="s">
        <v>1737</v>
      </c>
      <c r="B1965">
        <v>268</v>
      </c>
      <c r="C1965" t="s">
        <v>1723</v>
      </c>
      <c r="D1965">
        <v>2000</v>
      </c>
      <c r="E1965" t="s">
        <v>1708</v>
      </c>
      <c r="F1965" t="s">
        <v>1705</v>
      </c>
      <c r="G1965" t="s">
        <v>1721</v>
      </c>
      <c r="H1965">
        <v>2001565</v>
      </c>
      <c r="I1965">
        <f t="shared" si="49"/>
        <v>74761.25</v>
      </c>
      <c r="J1965" t="s">
        <v>1736</v>
      </c>
      <c r="K1965">
        <v>2</v>
      </c>
    </row>
    <row r="1966" spans="1:11" x14ac:dyDescent="0.25">
      <c r="A1966" t="s">
        <v>1737</v>
      </c>
      <c r="B1966">
        <v>268</v>
      </c>
      <c r="C1966" t="s">
        <v>1723</v>
      </c>
      <c r="D1966">
        <v>2000</v>
      </c>
      <c r="E1966" t="s">
        <v>1711</v>
      </c>
      <c r="F1966" t="s">
        <v>1705</v>
      </c>
      <c r="G1966" t="s">
        <v>1707</v>
      </c>
      <c r="H1966" t="s">
        <v>1392</v>
      </c>
      <c r="I1966">
        <f t="shared" si="49"/>
        <v>0</v>
      </c>
      <c r="J1966" t="s">
        <v>1736</v>
      </c>
      <c r="K1966">
        <v>2</v>
      </c>
    </row>
    <row r="1967" spans="1:11" x14ac:dyDescent="0.25">
      <c r="A1967" t="s">
        <v>1737</v>
      </c>
      <c r="B1967">
        <v>268</v>
      </c>
      <c r="C1967" t="s">
        <v>1723</v>
      </c>
      <c r="D1967">
        <v>2000</v>
      </c>
      <c r="E1967" t="s">
        <v>1711</v>
      </c>
      <c r="F1967" t="s">
        <v>1705</v>
      </c>
      <c r="G1967" t="s">
        <v>1721</v>
      </c>
      <c r="H1967" t="s">
        <v>1392</v>
      </c>
      <c r="I1967">
        <f t="shared" si="49"/>
        <v>0</v>
      </c>
      <c r="J1967" t="s">
        <v>1736</v>
      </c>
      <c r="K1967">
        <v>4</v>
      </c>
    </row>
    <row r="1968" spans="1:11" x14ac:dyDescent="0.25">
      <c r="A1968" t="s">
        <v>1737</v>
      </c>
      <c r="B1968">
        <v>268</v>
      </c>
      <c r="C1968" t="s">
        <v>1723</v>
      </c>
      <c r="D1968">
        <v>2000</v>
      </c>
      <c r="E1968" t="s">
        <v>1711</v>
      </c>
      <c r="F1968" t="s">
        <v>1705</v>
      </c>
      <c r="G1968" t="s">
        <v>1721</v>
      </c>
      <c r="H1968">
        <v>2001560</v>
      </c>
      <c r="I1968">
        <f t="shared" si="49"/>
        <v>38003.1</v>
      </c>
      <c r="J1968" t="s">
        <v>1736</v>
      </c>
      <c r="K1968">
        <v>1</v>
      </c>
    </row>
    <row r="1969" spans="1:11" x14ac:dyDescent="0.25">
      <c r="A1969" t="s">
        <v>1737</v>
      </c>
      <c r="B1969">
        <v>268</v>
      </c>
      <c r="C1969" t="s">
        <v>1723</v>
      </c>
      <c r="D1969">
        <v>2000</v>
      </c>
      <c r="E1969" t="s">
        <v>1711</v>
      </c>
      <c r="F1969" t="s">
        <v>1705</v>
      </c>
      <c r="G1969" t="s">
        <v>1721</v>
      </c>
      <c r="H1969">
        <v>2001565</v>
      </c>
      <c r="I1969">
        <f t="shared" si="49"/>
        <v>74761.25</v>
      </c>
      <c r="J1969" t="s">
        <v>1736</v>
      </c>
      <c r="K1969">
        <v>159</v>
      </c>
    </row>
    <row r="1970" spans="1:11" x14ac:dyDescent="0.25">
      <c r="A1970" t="s">
        <v>1737</v>
      </c>
      <c r="B1970">
        <v>268</v>
      </c>
      <c r="C1970" t="s">
        <v>1723</v>
      </c>
      <c r="D1970">
        <v>2000</v>
      </c>
      <c r="E1970" t="s">
        <v>1711</v>
      </c>
      <c r="F1970" t="s">
        <v>1705</v>
      </c>
      <c r="G1970" t="s">
        <v>1721</v>
      </c>
      <c r="H1970">
        <v>2001566</v>
      </c>
      <c r="I1970">
        <f t="shared" si="49"/>
        <v>96972.800000000003</v>
      </c>
      <c r="J1970" t="s">
        <v>1736</v>
      </c>
      <c r="K1970">
        <v>17</v>
      </c>
    </row>
    <row r="1971" spans="1:11" x14ac:dyDescent="0.25">
      <c r="A1971" t="s">
        <v>1737</v>
      </c>
      <c r="B1971">
        <v>268</v>
      </c>
      <c r="C1971" t="s">
        <v>1713</v>
      </c>
      <c r="D1971">
        <v>1500</v>
      </c>
      <c r="E1971" t="s">
        <v>1711</v>
      </c>
      <c r="F1971" t="s">
        <v>1705</v>
      </c>
      <c r="G1971" t="s">
        <v>1721</v>
      </c>
      <c r="H1971" t="s">
        <v>1392</v>
      </c>
      <c r="I1971">
        <f t="shared" si="49"/>
        <v>0</v>
      </c>
      <c r="J1971" t="s">
        <v>1736</v>
      </c>
      <c r="K1971">
        <v>2</v>
      </c>
    </row>
    <row r="1972" spans="1:11" x14ac:dyDescent="0.25">
      <c r="A1972" t="s">
        <v>1737</v>
      </c>
      <c r="B1972">
        <v>271</v>
      </c>
      <c r="C1972" t="s">
        <v>1723</v>
      </c>
      <c r="D1972">
        <v>1000</v>
      </c>
      <c r="E1972" t="s">
        <v>1711</v>
      </c>
      <c r="F1972" t="s">
        <v>1705</v>
      </c>
      <c r="G1972" t="s">
        <v>1707</v>
      </c>
      <c r="H1972" t="s">
        <v>1392</v>
      </c>
      <c r="I1972">
        <f t="shared" si="49"/>
        <v>0</v>
      </c>
      <c r="J1972" t="s">
        <v>1736</v>
      </c>
      <c r="K1972">
        <v>1</v>
      </c>
    </row>
    <row r="1973" spans="1:11" x14ac:dyDescent="0.25">
      <c r="A1973" t="s">
        <v>1737</v>
      </c>
      <c r="B1973">
        <v>271</v>
      </c>
      <c r="C1973" t="s">
        <v>1723</v>
      </c>
      <c r="D1973">
        <v>2000</v>
      </c>
      <c r="E1973" t="s">
        <v>1708</v>
      </c>
      <c r="F1973" t="s">
        <v>1705</v>
      </c>
      <c r="G1973" t="s">
        <v>1707</v>
      </c>
      <c r="H1973" t="s">
        <v>1392</v>
      </c>
      <c r="I1973">
        <f t="shared" si="49"/>
        <v>0</v>
      </c>
      <c r="J1973" t="s">
        <v>1736</v>
      </c>
      <c r="K1973">
        <v>1</v>
      </c>
    </row>
    <row r="1974" spans="1:11" x14ac:dyDescent="0.25">
      <c r="A1974" t="s">
        <v>1737</v>
      </c>
      <c r="B1974">
        <v>271</v>
      </c>
      <c r="C1974" t="s">
        <v>1723</v>
      </c>
      <c r="D1974">
        <v>2000</v>
      </c>
      <c r="E1974" t="s">
        <v>1711</v>
      </c>
      <c r="F1974" t="s">
        <v>1705</v>
      </c>
      <c r="G1974" t="s">
        <v>1707</v>
      </c>
      <c r="H1974" t="s">
        <v>1392</v>
      </c>
      <c r="I1974">
        <f t="shared" si="49"/>
        <v>0</v>
      </c>
      <c r="J1974" t="s">
        <v>1736</v>
      </c>
      <c r="K1974">
        <v>1</v>
      </c>
    </row>
    <row r="1975" spans="1:11" x14ac:dyDescent="0.25">
      <c r="A1975" t="s">
        <v>1737</v>
      </c>
      <c r="B1975">
        <v>271</v>
      </c>
      <c r="C1975" t="s">
        <v>1723</v>
      </c>
      <c r="D1975">
        <v>2000</v>
      </c>
      <c r="E1975" t="s">
        <v>1711</v>
      </c>
      <c r="F1975" t="s">
        <v>1705</v>
      </c>
      <c r="G1975" t="s">
        <v>1722</v>
      </c>
      <c r="H1975" t="s">
        <v>1392</v>
      </c>
      <c r="I1975">
        <f t="shared" si="49"/>
        <v>0</v>
      </c>
      <c r="J1975" t="s">
        <v>1736</v>
      </c>
      <c r="K1975">
        <v>1</v>
      </c>
    </row>
    <row r="1976" spans="1:11" x14ac:dyDescent="0.25">
      <c r="A1976" t="s">
        <v>1737</v>
      </c>
      <c r="B1976">
        <v>271</v>
      </c>
      <c r="C1976" t="s">
        <v>1723</v>
      </c>
      <c r="D1976">
        <v>2000</v>
      </c>
      <c r="E1976" t="s">
        <v>1711</v>
      </c>
      <c r="F1976" t="s">
        <v>1705</v>
      </c>
      <c r="G1976" t="s">
        <v>1714</v>
      </c>
      <c r="H1976" t="s">
        <v>1392</v>
      </c>
      <c r="I1976">
        <f t="shared" si="49"/>
        <v>0</v>
      </c>
      <c r="J1976" t="s">
        <v>1736</v>
      </c>
      <c r="K1976">
        <v>6</v>
      </c>
    </row>
    <row r="1977" spans="1:11" x14ac:dyDescent="0.25">
      <c r="A1977" t="s">
        <v>1737</v>
      </c>
      <c r="B1977">
        <v>271</v>
      </c>
      <c r="C1977" t="s">
        <v>1723</v>
      </c>
      <c r="D1977">
        <v>2500</v>
      </c>
      <c r="E1977" t="s">
        <v>1711</v>
      </c>
      <c r="F1977" t="s">
        <v>1705</v>
      </c>
      <c r="G1977" t="s">
        <v>1731</v>
      </c>
      <c r="H1977" t="s">
        <v>1392</v>
      </c>
      <c r="I1977">
        <f t="shared" si="49"/>
        <v>0</v>
      </c>
      <c r="J1977" t="s">
        <v>1736</v>
      </c>
      <c r="K1977">
        <v>1</v>
      </c>
    </row>
    <row r="1978" spans="1:11" x14ac:dyDescent="0.25">
      <c r="A1978" t="s">
        <v>1737</v>
      </c>
      <c r="B1978">
        <v>271</v>
      </c>
      <c r="C1978" t="s">
        <v>1713</v>
      </c>
      <c r="D1978">
        <v>1500</v>
      </c>
      <c r="E1978" t="s">
        <v>1711</v>
      </c>
      <c r="F1978" t="s">
        <v>1705</v>
      </c>
      <c r="G1978" t="s">
        <v>1721</v>
      </c>
      <c r="H1978" t="s">
        <v>1392</v>
      </c>
      <c r="I1978">
        <f t="shared" si="49"/>
        <v>0</v>
      </c>
      <c r="J1978" t="s">
        <v>1736</v>
      </c>
      <c r="K1978">
        <v>1</v>
      </c>
    </row>
    <row r="1979" spans="1:11" x14ac:dyDescent="0.25">
      <c r="A1979" t="s">
        <v>1737</v>
      </c>
      <c r="B1979">
        <v>272</v>
      </c>
      <c r="C1979" t="s">
        <v>1723</v>
      </c>
      <c r="D1979">
        <v>1000</v>
      </c>
      <c r="E1979" t="s">
        <v>1711</v>
      </c>
      <c r="F1979" t="s">
        <v>1705</v>
      </c>
      <c r="G1979" t="s">
        <v>1714</v>
      </c>
      <c r="H1979">
        <v>2001570</v>
      </c>
      <c r="I1979">
        <f t="shared" si="49"/>
        <v>0</v>
      </c>
      <c r="J1979" t="s">
        <v>1736</v>
      </c>
      <c r="K1979">
        <v>2</v>
      </c>
    </row>
    <row r="1980" spans="1:11" x14ac:dyDescent="0.25">
      <c r="A1980" t="s">
        <v>1737</v>
      </c>
      <c r="B1980">
        <v>272</v>
      </c>
      <c r="C1980" t="s">
        <v>1723</v>
      </c>
      <c r="D1980">
        <v>1500</v>
      </c>
      <c r="E1980" t="s">
        <v>1711</v>
      </c>
      <c r="F1980" t="s">
        <v>1705</v>
      </c>
      <c r="G1980" t="s">
        <v>1721</v>
      </c>
      <c r="H1980">
        <v>2001571</v>
      </c>
      <c r="I1980">
        <f t="shared" si="49"/>
        <v>0</v>
      </c>
      <c r="J1980" t="s">
        <v>1736</v>
      </c>
      <c r="K1980">
        <v>1</v>
      </c>
    </row>
    <row r="1981" spans="1:11" x14ac:dyDescent="0.25">
      <c r="A1981" t="s">
        <v>1737</v>
      </c>
      <c r="B1981">
        <v>272</v>
      </c>
      <c r="C1981" t="s">
        <v>1723</v>
      </c>
      <c r="D1981">
        <v>2000</v>
      </c>
      <c r="E1981" t="s">
        <v>1704</v>
      </c>
      <c r="F1981" t="s">
        <v>1705</v>
      </c>
      <c r="G1981" t="s">
        <v>1714</v>
      </c>
      <c r="H1981">
        <v>2001572</v>
      </c>
      <c r="I1981">
        <f t="shared" si="49"/>
        <v>0</v>
      </c>
      <c r="J1981" t="s">
        <v>1736</v>
      </c>
      <c r="K1981">
        <v>3</v>
      </c>
    </row>
    <row r="1982" spans="1:11" x14ac:dyDescent="0.25">
      <c r="A1982" t="s">
        <v>1737</v>
      </c>
      <c r="B1982">
        <v>272</v>
      </c>
      <c r="C1982" t="s">
        <v>1723</v>
      </c>
      <c r="D1982">
        <v>2000</v>
      </c>
      <c r="E1982" t="s">
        <v>1708</v>
      </c>
      <c r="F1982" t="s">
        <v>1705</v>
      </c>
      <c r="G1982" t="s">
        <v>1707</v>
      </c>
      <c r="H1982" t="s">
        <v>1392</v>
      </c>
      <c r="I1982">
        <f t="shared" si="49"/>
        <v>0</v>
      </c>
      <c r="J1982" t="s">
        <v>1736</v>
      </c>
      <c r="K1982">
        <v>2</v>
      </c>
    </row>
    <row r="1983" spans="1:11" x14ac:dyDescent="0.25">
      <c r="A1983" t="s">
        <v>1737</v>
      </c>
      <c r="B1983">
        <v>272</v>
      </c>
      <c r="C1983" t="s">
        <v>1723</v>
      </c>
      <c r="D1983">
        <v>2000</v>
      </c>
      <c r="E1983" t="s">
        <v>1708</v>
      </c>
      <c r="F1983" t="s">
        <v>1705</v>
      </c>
      <c r="G1983" t="s">
        <v>1714</v>
      </c>
      <c r="H1983">
        <v>2001572</v>
      </c>
      <c r="I1983">
        <f t="shared" si="49"/>
        <v>0</v>
      </c>
      <c r="J1983" t="s">
        <v>1736</v>
      </c>
      <c r="K1983">
        <v>3</v>
      </c>
    </row>
    <row r="1984" spans="1:11" x14ac:dyDescent="0.25">
      <c r="A1984" t="s">
        <v>1737</v>
      </c>
      <c r="B1984">
        <v>272</v>
      </c>
      <c r="C1984" t="s">
        <v>1723</v>
      </c>
      <c r="D1984">
        <v>2000</v>
      </c>
      <c r="E1984" t="s">
        <v>1711</v>
      </c>
      <c r="F1984" t="s">
        <v>1705</v>
      </c>
      <c r="G1984" t="s">
        <v>1707</v>
      </c>
      <c r="H1984" t="s">
        <v>1392</v>
      </c>
      <c r="I1984">
        <f t="shared" si="49"/>
        <v>0</v>
      </c>
      <c r="J1984" t="s">
        <v>1736</v>
      </c>
      <c r="K1984">
        <v>1</v>
      </c>
    </row>
    <row r="1985" spans="1:11" x14ac:dyDescent="0.25">
      <c r="A1985" t="s">
        <v>1737</v>
      </c>
      <c r="B1985">
        <v>272</v>
      </c>
      <c r="C1985" t="s">
        <v>1723</v>
      </c>
      <c r="D1985">
        <v>2000</v>
      </c>
      <c r="E1985" t="s">
        <v>1711</v>
      </c>
      <c r="F1985" t="s">
        <v>1705</v>
      </c>
      <c r="G1985" t="s">
        <v>1714</v>
      </c>
      <c r="H1985">
        <v>2001572</v>
      </c>
      <c r="I1985">
        <f t="shared" si="49"/>
        <v>0</v>
      </c>
      <c r="J1985" t="s">
        <v>1736</v>
      </c>
      <c r="K1985">
        <v>22</v>
      </c>
    </row>
    <row r="1986" spans="1:11" x14ac:dyDescent="0.25">
      <c r="A1986" t="s">
        <v>1737</v>
      </c>
      <c r="B1986">
        <v>274</v>
      </c>
      <c r="C1986" t="s">
        <v>1723</v>
      </c>
      <c r="D1986">
        <v>2000</v>
      </c>
      <c r="E1986" t="s">
        <v>1711</v>
      </c>
      <c r="F1986" t="s">
        <v>1705</v>
      </c>
      <c r="G1986" t="s">
        <v>1707</v>
      </c>
      <c r="H1986" t="s">
        <v>1392</v>
      </c>
      <c r="I1986">
        <f t="shared" si="49"/>
        <v>0</v>
      </c>
      <c r="J1986" t="s">
        <v>1736</v>
      </c>
      <c r="K1986">
        <v>3</v>
      </c>
    </row>
    <row r="1987" spans="1:11" x14ac:dyDescent="0.25">
      <c r="A1987" t="s">
        <v>1737</v>
      </c>
      <c r="B1987">
        <v>274</v>
      </c>
      <c r="C1987" t="s">
        <v>1723</v>
      </c>
      <c r="D1987">
        <v>2000</v>
      </c>
      <c r="E1987" t="s">
        <v>1711</v>
      </c>
      <c r="F1987" t="s">
        <v>1705</v>
      </c>
      <c r="G1987" t="s">
        <v>1721</v>
      </c>
      <c r="H1987" t="s">
        <v>1392</v>
      </c>
      <c r="I1987">
        <f t="shared" ref="I1987:I1990" si="50">+_xlfn.XLOOKUP(H1987,AG:AG,AH:AH,0)</f>
        <v>0</v>
      </c>
      <c r="J1987" t="s">
        <v>1736</v>
      </c>
      <c r="K1987">
        <v>1</v>
      </c>
    </row>
    <row r="1988" spans="1:11" x14ac:dyDescent="0.25">
      <c r="A1988" t="s">
        <v>1737</v>
      </c>
      <c r="B1988">
        <v>274</v>
      </c>
      <c r="C1988" t="s">
        <v>1723</v>
      </c>
      <c r="D1988">
        <v>2000</v>
      </c>
      <c r="E1988" t="s">
        <v>1711</v>
      </c>
      <c r="F1988" t="s">
        <v>1705</v>
      </c>
      <c r="G1988" t="s">
        <v>1721</v>
      </c>
      <c r="H1988">
        <v>2001578</v>
      </c>
      <c r="I1988">
        <f t="shared" si="50"/>
        <v>0</v>
      </c>
      <c r="J1988" t="s">
        <v>1736</v>
      </c>
      <c r="K1988">
        <v>2</v>
      </c>
    </row>
    <row r="1989" spans="1:11" x14ac:dyDescent="0.25">
      <c r="A1989" t="s">
        <v>1737</v>
      </c>
      <c r="B1989">
        <v>275</v>
      </c>
      <c r="C1989" t="s">
        <v>1703</v>
      </c>
      <c r="D1989">
        <v>50</v>
      </c>
      <c r="E1989" t="s">
        <v>1704</v>
      </c>
      <c r="F1989" t="s">
        <v>1705</v>
      </c>
      <c r="G1989" t="s">
        <v>1707</v>
      </c>
      <c r="H1989" t="s">
        <v>1392</v>
      </c>
      <c r="I1989">
        <f t="shared" si="50"/>
        <v>0</v>
      </c>
      <c r="J1989" t="s">
        <v>1736</v>
      </c>
      <c r="K1989">
        <v>1</v>
      </c>
    </row>
    <row r="1990" spans="1:11" x14ac:dyDescent="0.25">
      <c r="A1990" t="s">
        <v>1737</v>
      </c>
      <c r="B1990">
        <v>275</v>
      </c>
      <c r="C1990" t="s">
        <v>1703</v>
      </c>
      <c r="D1990">
        <v>75</v>
      </c>
      <c r="E1990" t="s">
        <v>1704</v>
      </c>
      <c r="F1990" t="s">
        <v>1705</v>
      </c>
      <c r="G1990" t="s">
        <v>1707</v>
      </c>
      <c r="H1990" t="s">
        <v>1392</v>
      </c>
      <c r="I1990">
        <f t="shared" si="50"/>
        <v>0</v>
      </c>
      <c r="J1990" t="s">
        <v>1736</v>
      </c>
      <c r="K1990">
        <v>1</v>
      </c>
    </row>
  </sheetData>
  <pageMargins left="0.7" right="0.7" top="0.75" bottom="0.75" header="0.3" footer="0.3"/>
  <customProperties>
    <customPr name="EpmWorksheetKeyString_GU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9FB38-674F-4B51-9122-A11179BBA630}">
  <sheetPr>
    <tabColor theme="9" tint="0.79998168889431442"/>
  </sheetPr>
  <dimension ref="A1:U116"/>
  <sheetViews>
    <sheetView topLeftCell="A44" workbookViewId="0">
      <selection activeCell="J11" sqref="J11"/>
    </sheetView>
    <sheetView workbookViewId="1"/>
  </sheetViews>
  <sheetFormatPr defaultRowHeight="15" x14ac:dyDescent="0.25"/>
  <cols>
    <col min="1" max="1" width="8.42578125" bestFit="1" customWidth="1"/>
    <col min="2" max="2" width="17.7109375" bestFit="1" customWidth="1"/>
    <col min="3" max="3" width="8" bestFit="1" customWidth="1"/>
    <col min="4" max="4" width="12.85546875" bestFit="1" customWidth="1"/>
    <col min="5" max="5" width="12" bestFit="1" customWidth="1"/>
    <col min="7" max="7" width="8.42578125" bestFit="1" customWidth="1"/>
    <col min="8" max="8" width="17.7109375" bestFit="1" customWidth="1"/>
    <col min="9" max="9" width="11.140625" bestFit="1" customWidth="1"/>
    <col min="10" max="10" width="13.28515625" bestFit="1" customWidth="1"/>
    <col min="12" max="12" width="8.42578125" bestFit="1" customWidth="1"/>
    <col min="13" max="13" width="17.7109375" bestFit="1" customWidth="1"/>
    <col min="14" max="14" width="9" bestFit="1" customWidth="1"/>
    <col min="15" max="15" width="12.85546875" bestFit="1" customWidth="1"/>
    <col min="16" max="16" width="12" bestFit="1" customWidth="1"/>
    <col min="18" max="18" width="8.42578125" bestFit="1" customWidth="1"/>
    <col min="19" max="19" width="17.7109375" bestFit="1" customWidth="1"/>
    <col min="20" max="20" width="11.140625" bestFit="1" customWidth="1"/>
    <col min="21" max="21" width="13.28515625" bestFit="1" customWidth="1"/>
  </cols>
  <sheetData>
    <row r="1" spans="1:21" x14ac:dyDescent="0.25">
      <c r="A1" s="181" t="s">
        <v>1697</v>
      </c>
      <c r="B1" s="181" t="s">
        <v>1700</v>
      </c>
      <c r="C1" s="181" t="s">
        <v>1414</v>
      </c>
      <c r="D1" s="181" t="s">
        <v>1413</v>
      </c>
      <c r="E1" s="1" t="s">
        <v>1881</v>
      </c>
      <c r="G1" s="181" t="s">
        <v>1697</v>
      </c>
      <c r="H1" s="181" t="s">
        <v>1700</v>
      </c>
      <c r="I1" s="1" t="s">
        <v>1882</v>
      </c>
      <c r="J1" s="1" t="s">
        <v>1690</v>
      </c>
      <c r="L1" s="181" t="s">
        <v>1697</v>
      </c>
      <c r="M1" s="181" t="s">
        <v>1700</v>
      </c>
      <c r="N1" s="181" t="s">
        <v>1414</v>
      </c>
      <c r="O1" s="181" t="s">
        <v>1413</v>
      </c>
      <c r="P1" s="1" t="s">
        <v>1881</v>
      </c>
      <c r="R1" s="181" t="s">
        <v>1697</v>
      </c>
      <c r="S1" s="181" t="s">
        <v>1700</v>
      </c>
      <c r="T1" s="1" t="s">
        <v>1882</v>
      </c>
      <c r="U1" s="1" t="s">
        <v>1690</v>
      </c>
    </row>
    <row r="2" spans="1:21" x14ac:dyDescent="0.25">
      <c r="A2" s="1">
        <v>5</v>
      </c>
      <c r="B2" t="s">
        <v>1707</v>
      </c>
      <c r="C2">
        <v>2435.58</v>
      </c>
      <c r="D2">
        <v>3</v>
      </c>
      <c r="E2">
        <f>+C2*D2</f>
        <v>7306.74</v>
      </c>
      <c r="G2" s="1">
        <v>5</v>
      </c>
      <c r="H2" t="s">
        <v>1707</v>
      </c>
      <c r="I2">
        <f t="shared" ref="I2:I35" si="0">+SUMIFS(D:D,A:A,G2,B:B,H2)</f>
        <v>22</v>
      </c>
      <c r="J2" s="167">
        <f t="shared" ref="J2:J35" si="1">+SUMIFS(E:E,A:A,G2,B:B,H2)/I2</f>
        <v>3083.9054545454546</v>
      </c>
      <c r="L2" s="1">
        <v>10</v>
      </c>
      <c r="M2" t="s">
        <v>1707</v>
      </c>
      <c r="N2">
        <v>2435.58</v>
      </c>
      <c r="O2">
        <v>12</v>
      </c>
      <c r="P2">
        <f>+N2*O2</f>
        <v>29226.959999999999</v>
      </c>
      <c r="R2" s="1">
        <v>10</v>
      </c>
      <c r="S2" t="s">
        <v>1707</v>
      </c>
      <c r="T2">
        <f>+SUMIFS(O:O,L:L,R2,M:M,S2)</f>
        <v>16</v>
      </c>
      <c r="U2" s="167">
        <f>+SUMIFS(P:P,L:L,R2,M:M,S2)/T2</f>
        <v>2793.046875</v>
      </c>
    </row>
    <row r="3" spans="1:21" x14ac:dyDescent="0.25">
      <c r="A3" s="1">
        <v>5</v>
      </c>
      <c r="B3" t="s">
        <v>1707</v>
      </c>
      <c r="C3">
        <v>2538.13</v>
      </c>
      <c r="D3">
        <v>5</v>
      </c>
      <c r="E3">
        <f t="shared" ref="E3:E66" si="2">+C3*D3</f>
        <v>12690.650000000001</v>
      </c>
      <c r="G3" s="1">
        <v>10</v>
      </c>
      <c r="H3" t="s">
        <v>1715</v>
      </c>
      <c r="I3">
        <f t="shared" si="0"/>
        <v>16</v>
      </c>
      <c r="J3" s="167">
        <f t="shared" si="1"/>
        <v>2435.58</v>
      </c>
      <c r="L3" s="1">
        <v>10</v>
      </c>
      <c r="M3" t="s">
        <v>1707</v>
      </c>
      <c r="N3">
        <v>2538.13</v>
      </c>
      <c r="O3">
        <v>1</v>
      </c>
      <c r="P3">
        <f t="shared" ref="P3:P66" si="3">+N3*O3</f>
        <v>2538.13</v>
      </c>
      <c r="R3" s="1">
        <v>15</v>
      </c>
      <c r="S3" t="s">
        <v>1707</v>
      </c>
      <c r="T3">
        <f t="shared" ref="T3:T41" si="4">+SUMIFS(O:O,L:L,R3,M:M,S3)</f>
        <v>34</v>
      </c>
      <c r="U3" s="167">
        <f t="shared" ref="U3:U41" si="5">+SUMIFS(P:P,L:L,R3,M:M,S3)/T3</f>
        <v>2681.6717647058827</v>
      </c>
    </row>
    <row r="4" spans="1:21" x14ac:dyDescent="0.25">
      <c r="A4" s="1">
        <v>5</v>
      </c>
      <c r="B4" t="s">
        <v>1707</v>
      </c>
      <c r="C4">
        <v>3129.01</v>
      </c>
      <c r="D4">
        <v>5</v>
      </c>
      <c r="E4">
        <f t="shared" si="2"/>
        <v>15645.050000000001</v>
      </c>
      <c r="G4" s="1">
        <v>10</v>
      </c>
      <c r="H4" t="s">
        <v>1707</v>
      </c>
      <c r="I4">
        <f t="shared" si="0"/>
        <v>5734</v>
      </c>
      <c r="J4" s="167">
        <f t="shared" si="1"/>
        <v>2576.8867928147888</v>
      </c>
      <c r="L4" s="1">
        <v>10</v>
      </c>
      <c r="M4" t="s">
        <v>1707</v>
      </c>
      <c r="N4">
        <v>3129.01</v>
      </c>
      <c r="O4">
        <v>2</v>
      </c>
      <c r="P4">
        <f t="shared" si="3"/>
        <v>6258.02</v>
      </c>
      <c r="R4" s="1">
        <v>25</v>
      </c>
      <c r="S4" t="s">
        <v>1715</v>
      </c>
      <c r="T4">
        <f t="shared" si="4"/>
        <v>1</v>
      </c>
      <c r="U4" s="167">
        <f t="shared" si="5"/>
        <v>3129.01</v>
      </c>
    </row>
    <row r="5" spans="1:21" x14ac:dyDescent="0.25">
      <c r="A5" s="1">
        <v>5</v>
      </c>
      <c r="B5" t="s">
        <v>1707</v>
      </c>
      <c r="C5">
        <v>3501.14</v>
      </c>
      <c r="D5">
        <v>7</v>
      </c>
      <c r="E5">
        <f t="shared" si="2"/>
        <v>24507.98</v>
      </c>
      <c r="G5" s="1">
        <v>10</v>
      </c>
      <c r="H5" t="s">
        <v>1722</v>
      </c>
      <c r="I5">
        <f t="shared" si="0"/>
        <v>2</v>
      </c>
      <c r="J5" s="167">
        <f t="shared" si="1"/>
        <v>2435.58</v>
      </c>
      <c r="L5" s="1">
        <v>10</v>
      </c>
      <c r="M5" t="s">
        <v>1707</v>
      </c>
      <c r="N5">
        <v>6665.64</v>
      </c>
      <c r="O5">
        <v>1</v>
      </c>
      <c r="P5">
        <f t="shared" si="3"/>
        <v>6665.64</v>
      </c>
      <c r="R5" s="1">
        <v>25</v>
      </c>
      <c r="S5" t="s">
        <v>1707</v>
      </c>
      <c r="T5">
        <f t="shared" si="4"/>
        <v>3997</v>
      </c>
      <c r="U5" s="167">
        <f t="shared" si="5"/>
        <v>8978.553274956219</v>
      </c>
    </row>
    <row r="6" spans="1:21" x14ac:dyDescent="0.25">
      <c r="A6" s="1">
        <v>5</v>
      </c>
      <c r="B6" t="s">
        <v>1707</v>
      </c>
      <c r="C6">
        <v>3847.75</v>
      </c>
      <c r="D6">
        <v>2</v>
      </c>
      <c r="E6">
        <f t="shared" si="2"/>
        <v>7695.5</v>
      </c>
      <c r="G6" s="1">
        <v>10</v>
      </c>
      <c r="H6" t="s">
        <v>1721</v>
      </c>
      <c r="I6">
        <f t="shared" si="0"/>
        <v>8</v>
      </c>
      <c r="J6" s="167">
        <f t="shared" si="1"/>
        <v>2435.58</v>
      </c>
      <c r="L6" s="1">
        <v>15</v>
      </c>
      <c r="M6" t="s">
        <v>1707</v>
      </c>
      <c r="N6">
        <v>2538.13</v>
      </c>
      <c r="O6">
        <v>27</v>
      </c>
      <c r="P6">
        <f t="shared" si="3"/>
        <v>68529.510000000009</v>
      </c>
      <c r="R6" s="1">
        <v>37</v>
      </c>
      <c r="S6" t="s">
        <v>1707</v>
      </c>
      <c r="T6">
        <f t="shared" si="4"/>
        <v>77</v>
      </c>
      <c r="U6" s="167">
        <f t="shared" si="5"/>
        <v>3472.1428571428573</v>
      </c>
    </row>
    <row r="7" spans="1:21" x14ac:dyDescent="0.25">
      <c r="A7" s="1">
        <v>10</v>
      </c>
      <c r="B7" t="s">
        <v>1715</v>
      </c>
      <c r="C7">
        <v>2435.58</v>
      </c>
      <c r="D7">
        <v>16</v>
      </c>
      <c r="E7">
        <f t="shared" si="2"/>
        <v>38969.279999999999</v>
      </c>
      <c r="G7" s="1">
        <v>15</v>
      </c>
      <c r="H7" t="s">
        <v>1715</v>
      </c>
      <c r="I7">
        <f t="shared" si="0"/>
        <v>30</v>
      </c>
      <c r="J7" s="167">
        <f t="shared" si="1"/>
        <v>2557.826</v>
      </c>
      <c r="L7" s="1">
        <v>15</v>
      </c>
      <c r="M7" t="s">
        <v>1707</v>
      </c>
      <c r="N7">
        <v>3129.01</v>
      </c>
      <c r="O7">
        <v>5</v>
      </c>
      <c r="P7">
        <f t="shared" si="3"/>
        <v>15645.050000000001</v>
      </c>
      <c r="R7" s="1">
        <v>37</v>
      </c>
      <c r="S7" t="s">
        <v>1721</v>
      </c>
      <c r="T7">
        <f t="shared" si="4"/>
        <v>3</v>
      </c>
      <c r="U7" s="167">
        <f t="shared" si="5"/>
        <v>3501.14</v>
      </c>
    </row>
    <row r="8" spans="1:21" x14ac:dyDescent="0.25">
      <c r="A8" s="1">
        <v>10</v>
      </c>
      <c r="B8" t="s">
        <v>1707</v>
      </c>
      <c r="C8">
        <v>2435.58</v>
      </c>
      <c r="D8">
        <v>4710</v>
      </c>
      <c r="E8">
        <f t="shared" si="2"/>
        <v>11471581.799999999</v>
      </c>
      <c r="G8" s="1">
        <v>15</v>
      </c>
      <c r="H8" t="s">
        <v>1707</v>
      </c>
      <c r="I8">
        <f t="shared" si="0"/>
        <v>11910</v>
      </c>
      <c r="J8" s="167">
        <f t="shared" si="1"/>
        <v>2637.3402837951303</v>
      </c>
      <c r="L8" s="1">
        <v>15</v>
      </c>
      <c r="M8" t="s">
        <v>1707</v>
      </c>
      <c r="N8">
        <v>3501.14</v>
      </c>
      <c r="O8">
        <v>2</v>
      </c>
      <c r="P8">
        <f t="shared" si="3"/>
        <v>7002.28</v>
      </c>
      <c r="R8" s="1">
        <v>37.5</v>
      </c>
      <c r="S8" t="s">
        <v>1707</v>
      </c>
      <c r="T8">
        <f t="shared" si="4"/>
        <v>8059</v>
      </c>
      <c r="U8" s="167">
        <f t="shared" si="5"/>
        <v>9763.4030065764982</v>
      </c>
    </row>
    <row r="9" spans="1:21" x14ac:dyDescent="0.25">
      <c r="A9" s="1">
        <v>10</v>
      </c>
      <c r="B9" t="s">
        <v>1707</v>
      </c>
      <c r="C9">
        <v>2538.13</v>
      </c>
      <c r="D9">
        <v>214</v>
      </c>
      <c r="E9">
        <f t="shared" si="2"/>
        <v>543159.82000000007</v>
      </c>
      <c r="G9" s="1">
        <v>15</v>
      </c>
      <c r="H9" t="s">
        <v>1722</v>
      </c>
      <c r="I9">
        <f t="shared" si="0"/>
        <v>1</v>
      </c>
      <c r="J9" s="167">
        <f t="shared" si="1"/>
        <v>3129.01</v>
      </c>
      <c r="L9" s="1">
        <v>25</v>
      </c>
      <c r="M9" t="s">
        <v>1715</v>
      </c>
      <c r="N9">
        <v>3129.01</v>
      </c>
      <c r="O9">
        <v>1</v>
      </c>
      <c r="P9">
        <f t="shared" si="3"/>
        <v>3129.01</v>
      </c>
      <c r="R9" s="1">
        <v>50</v>
      </c>
      <c r="S9" t="s">
        <v>1715</v>
      </c>
      <c r="T9">
        <f t="shared" si="4"/>
        <v>1</v>
      </c>
      <c r="U9" s="167">
        <f t="shared" si="5"/>
        <v>7524.04</v>
      </c>
    </row>
    <row r="10" spans="1:21" x14ac:dyDescent="0.25">
      <c r="A10" s="1">
        <v>10</v>
      </c>
      <c r="B10" t="s">
        <v>1707</v>
      </c>
      <c r="C10">
        <v>3129.01</v>
      </c>
      <c r="D10">
        <v>396</v>
      </c>
      <c r="E10">
        <f t="shared" si="2"/>
        <v>1239087.9600000002</v>
      </c>
      <c r="G10" s="1">
        <v>15</v>
      </c>
      <c r="H10" t="s">
        <v>1721</v>
      </c>
      <c r="I10">
        <f t="shared" si="0"/>
        <v>1</v>
      </c>
      <c r="J10" s="167">
        <f t="shared" si="1"/>
        <v>2538.13</v>
      </c>
      <c r="L10" s="1">
        <v>25</v>
      </c>
      <c r="M10" t="s">
        <v>1707</v>
      </c>
      <c r="N10">
        <v>3129.01</v>
      </c>
      <c r="O10">
        <v>54</v>
      </c>
      <c r="P10">
        <f t="shared" si="3"/>
        <v>168966.54</v>
      </c>
      <c r="R10" s="1">
        <v>50</v>
      </c>
      <c r="S10" t="s">
        <v>1707</v>
      </c>
      <c r="T10">
        <f t="shared" si="4"/>
        <v>11775</v>
      </c>
      <c r="U10" s="167">
        <f t="shared" si="5"/>
        <v>7510.3225953290885</v>
      </c>
    </row>
    <row r="11" spans="1:21" x14ac:dyDescent="0.25">
      <c r="A11" s="1">
        <v>10</v>
      </c>
      <c r="B11" t="s">
        <v>1707</v>
      </c>
      <c r="C11">
        <v>3501.14</v>
      </c>
      <c r="D11">
        <v>261</v>
      </c>
      <c r="E11">
        <f t="shared" si="2"/>
        <v>913797.53999999992</v>
      </c>
      <c r="G11" s="1">
        <v>25</v>
      </c>
      <c r="H11" t="s">
        <v>1715</v>
      </c>
      <c r="I11">
        <f t="shared" si="0"/>
        <v>54</v>
      </c>
      <c r="J11" s="167">
        <f t="shared" si="1"/>
        <v>3107.1255555555563</v>
      </c>
      <c r="L11" s="1">
        <v>25</v>
      </c>
      <c r="M11" t="s">
        <v>1707</v>
      </c>
      <c r="N11">
        <v>3847.75</v>
      </c>
      <c r="O11">
        <v>2</v>
      </c>
      <c r="P11">
        <f t="shared" si="3"/>
        <v>7695.5</v>
      </c>
      <c r="R11" s="1">
        <v>50</v>
      </c>
      <c r="S11" t="s">
        <v>1722</v>
      </c>
      <c r="T11">
        <f t="shared" si="4"/>
        <v>3</v>
      </c>
      <c r="U11" s="167">
        <f t="shared" si="5"/>
        <v>3686.6200000000003</v>
      </c>
    </row>
    <row r="12" spans="1:21" x14ac:dyDescent="0.25">
      <c r="A12" s="1">
        <v>10</v>
      </c>
      <c r="B12" t="s">
        <v>1707</v>
      </c>
      <c r="C12">
        <v>3847.75</v>
      </c>
      <c r="D12">
        <v>134</v>
      </c>
      <c r="E12">
        <f t="shared" si="2"/>
        <v>515598.5</v>
      </c>
      <c r="G12" s="1">
        <v>25</v>
      </c>
      <c r="H12" t="s">
        <v>1707</v>
      </c>
      <c r="I12">
        <f t="shared" si="0"/>
        <v>27469</v>
      </c>
      <c r="J12" s="167">
        <f t="shared" si="1"/>
        <v>3155.5732174451205</v>
      </c>
      <c r="L12" s="1">
        <v>25</v>
      </c>
      <c r="M12" t="s">
        <v>1707</v>
      </c>
      <c r="N12">
        <v>4665.41</v>
      </c>
      <c r="O12">
        <v>1</v>
      </c>
      <c r="P12">
        <f t="shared" si="3"/>
        <v>4665.41</v>
      </c>
      <c r="R12" s="1">
        <v>75</v>
      </c>
      <c r="S12" t="s">
        <v>1715</v>
      </c>
      <c r="T12">
        <f t="shared" si="4"/>
        <v>1129</v>
      </c>
      <c r="U12" s="167">
        <f t="shared" si="5"/>
        <v>19870.044729849429</v>
      </c>
    </row>
    <row r="13" spans="1:21" x14ac:dyDescent="0.25">
      <c r="A13" s="1">
        <v>10</v>
      </c>
      <c r="B13" t="s">
        <v>1707</v>
      </c>
      <c r="C13">
        <v>4665.41</v>
      </c>
      <c r="D13">
        <v>17</v>
      </c>
      <c r="E13">
        <f t="shared" si="2"/>
        <v>79311.97</v>
      </c>
      <c r="G13" s="1">
        <v>25</v>
      </c>
      <c r="H13" t="s">
        <v>1722</v>
      </c>
      <c r="I13">
        <f t="shared" si="0"/>
        <v>13</v>
      </c>
      <c r="J13" s="167">
        <f t="shared" si="1"/>
        <v>3129.01</v>
      </c>
      <c r="L13" s="1">
        <v>25</v>
      </c>
      <c r="M13" t="s">
        <v>1707</v>
      </c>
      <c r="N13">
        <v>6665.64</v>
      </c>
      <c r="O13">
        <v>1</v>
      </c>
      <c r="P13">
        <f t="shared" si="3"/>
        <v>6665.64</v>
      </c>
      <c r="R13" s="1">
        <v>75</v>
      </c>
      <c r="S13" t="s">
        <v>1707</v>
      </c>
      <c r="T13">
        <f t="shared" si="4"/>
        <v>7125</v>
      </c>
      <c r="U13" s="167">
        <f t="shared" si="5"/>
        <v>8697.8581347368417</v>
      </c>
    </row>
    <row r="14" spans="1:21" x14ac:dyDescent="0.25">
      <c r="A14" s="1">
        <v>10</v>
      </c>
      <c r="B14" t="s">
        <v>1707</v>
      </c>
      <c r="C14">
        <v>6665.64</v>
      </c>
      <c r="D14">
        <v>2</v>
      </c>
      <c r="E14">
        <f t="shared" si="2"/>
        <v>13331.28</v>
      </c>
      <c r="G14" s="1">
        <v>25</v>
      </c>
      <c r="H14" t="s">
        <v>1721</v>
      </c>
      <c r="I14">
        <f t="shared" si="0"/>
        <v>29</v>
      </c>
      <c r="J14" s="167">
        <f t="shared" si="1"/>
        <v>3129.01</v>
      </c>
      <c r="L14" s="1">
        <v>25</v>
      </c>
      <c r="M14" t="s">
        <v>1707</v>
      </c>
      <c r="N14">
        <v>9062.41</v>
      </c>
      <c r="O14">
        <v>3935</v>
      </c>
      <c r="P14">
        <f t="shared" si="3"/>
        <v>35660583.350000001</v>
      </c>
      <c r="R14" s="1">
        <v>75</v>
      </c>
      <c r="S14" t="s">
        <v>1721</v>
      </c>
      <c r="T14">
        <f t="shared" si="4"/>
        <v>550</v>
      </c>
      <c r="U14" s="167">
        <f t="shared" si="5"/>
        <v>19405.984181818185</v>
      </c>
    </row>
    <row r="15" spans="1:21" x14ac:dyDescent="0.25">
      <c r="A15" s="1">
        <v>10</v>
      </c>
      <c r="B15" t="s">
        <v>1722</v>
      </c>
      <c r="C15">
        <v>2435.58</v>
      </c>
      <c r="D15">
        <v>2</v>
      </c>
      <c r="E15">
        <f t="shared" si="2"/>
        <v>4871.16</v>
      </c>
      <c r="G15" s="1">
        <v>37</v>
      </c>
      <c r="H15" t="s">
        <v>1715</v>
      </c>
      <c r="I15">
        <f t="shared" si="0"/>
        <v>27</v>
      </c>
      <c r="J15" s="167">
        <f t="shared" si="1"/>
        <v>3473.574814814815</v>
      </c>
      <c r="L15" s="1">
        <v>25</v>
      </c>
      <c r="M15" t="s">
        <v>1707</v>
      </c>
      <c r="N15">
        <v>9410.5300000000007</v>
      </c>
      <c r="O15">
        <v>1</v>
      </c>
      <c r="P15">
        <f t="shared" si="3"/>
        <v>9410.5300000000007</v>
      </c>
      <c r="R15" s="1">
        <v>100</v>
      </c>
      <c r="S15" t="s">
        <v>1707</v>
      </c>
      <c r="T15">
        <f t="shared" si="4"/>
        <v>1468</v>
      </c>
      <c r="U15" s="167">
        <f t="shared" si="5"/>
        <v>9345.5893324250683</v>
      </c>
    </row>
    <row r="16" spans="1:21" x14ac:dyDescent="0.25">
      <c r="A16" s="1">
        <v>10</v>
      </c>
      <c r="B16" t="s">
        <v>1721</v>
      </c>
      <c r="C16">
        <v>2435.58</v>
      </c>
      <c r="D16">
        <v>8</v>
      </c>
      <c r="E16">
        <f t="shared" si="2"/>
        <v>19484.64</v>
      </c>
      <c r="G16" s="1">
        <v>37</v>
      </c>
      <c r="H16" t="s">
        <v>1707</v>
      </c>
      <c r="I16">
        <f t="shared" si="0"/>
        <v>8281</v>
      </c>
      <c r="J16" s="167">
        <f t="shared" si="1"/>
        <v>3462.1156370003619</v>
      </c>
      <c r="L16" s="1">
        <v>25</v>
      </c>
      <c r="M16" t="s">
        <v>1707</v>
      </c>
      <c r="N16">
        <v>9763.49</v>
      </c>
      <c r="O16">
        <v>3</v>
      </c>
      <c r="P16">
        <f t="shared" si="3"/>
        <v>29290.47</v>
      </c>
      <c r="R16" s="1">
        <v>150</v>
      </c>
      <c r="S16" t="s">
        <v>1715</v>
      </c>
      <c r="T16">
        <f t="shared" si="4"/>
        <v>1474</v>
      </c>
      <c r="U16" s="167">
        <f t="shared" si="5"/>
        <v>20317.339063772051</v>
      </c>
    </row>
    <row r="17" spans="1:21" x14ac:dyDescent="0.25">
      <c r="A17" s="1">
        <v>15</v>
      </c>
      <c r="B17" t="s">
        <v>1715</v>
      </c>
      <c r="C17">
        <v>2538.13</v>
      </c>
      <c r="D17">
        <v>29</v>
      </c>
      <c r="E17">
        <f t="shared" si="2"/>
        <v>73605.77</v>
      </c>
      <c r="G17" s="1">
        <v>37</v>
      </c>
      <c r="H17" t="s">
        <v>1722</v>
      </c>
      <c r="I17">
        <f t="shared" si="0"/>
        <v>5</v>
      </c>
      <c r="J17" s="167">
        <f t="shared" si="1"/>
        <v>3288.0279999999998</v>
      </c>
      <c r="L17" s="1">
        <v>37</v>
      </c>
      <c r="M17" t="s">
        <v>1707</v>
      </c>
      <c r="N17">
        <v>3129.01</v>
      </c>
      <c r="O17">
        <v>6</v>
      </c>
      <c r="P17">
        <f t="shared" si="3"/>
        <v>18774.060000000001</v>
      </c>
      <c r="R17" s="1">
        <v>150</v>
      </c>
      <c r="S17" t="s">
        <v>1707</v>
      </c>
      <c r="T17">
        <f t="shared" si="4"/>
        <v>157</v>
      </c>
      <c r="U17" s="167">
        <f t="shared" si="5"/>
        <v>20752.279299363057</v>
      </c>
    </row>
    <row r="18" spans="1:21" x14ac:dyDescent="0.25">
      <c r="A18" s="1">
        <v>15</v>
      </c>
      <c r="B18" t="s">
        <v>1715</v>
      </c>
      <c r="C18">
        <v>3129.01</v>
      </c>
      <c r="D18">
        <v>1</v>
      </c>
      <c r="E18">
        <f t="shared" si="2"/>
        <v>3129.01</v>
      </c>
      <c r="G18" s="1">
        <v>37</v>
      </c>
      <c r="H18" t="s">
        <v>1721</v>
      </c>
      <c r="I18">
        <f t="shared" si="0"/>
        <v>10</v>
      </c>
      <c r="J18" s="167">
        <f t="shared" si="1"/>
        <v>3367.6260000000002</v>
      </c>
      <c r="L18" s="1">
        <v>37</v>
      </c>
      <c r="M18" t="s">
        <v>1707</v>
      </c>
      <c r="N18">
        <v>3501.14</v>
      </c>
      <c r="O18">
        <v>71</v>
      </c>
      <c r="P18">
        <f t="shared" si="3"/>
        <v>248580.94</v>
      </c>
      <c r="R18" s="1">
        <v>150</v>
      </c>
      <c r="S18" t="s">
        <v>1722</v>
      </c>
      <c r="T18">
        <f t="shared" si="4"/>
        <v>1</v>
      </c>
      <c r="U18" s="167">
        <f t="shared" si="5"/>
        <v>24151.21</v>
      </c>
    </row>
    <row r="19" spans="1:21" x14ac:dyDescent="0.25">
      <c r="A19" s="1">
        <v>15</v>
      </c>
      <c r="B19" t="s">
        <v>1707</v>
      </c>
      <c r="C19">
        <v>2435.58</v>
      </c>
      <c r="D19">
        <v>100</v>
      </c>
      <c r="E19">
        <f t="shared" si="2"/>
        <v>243558</v>
      </c>
      <c r="G19" s="1">
        <v>37.5</v>
      </c>
      <c r="H19" t="s">
        <v>1707</v>
      </c>
      <c r="I19">
        <f t="shared" si="0"/>
        <v>12206</v>
      </c>
      <c r="J19" s="167">
        <f t="shared" si="1"/>
        <v>3528.2576306734386</v>
      </c>
      <c r="L19" s="1">
        <v>37</v>
      </c>
      <c r="M19" t="s">
        <v>1721</v>
      </c>
      <c r="N19">
        <v>3501.14</v>
      </c>
      <c r="O19">
        <v>3</v>
      </c>
      <c r="P19">
        <f t="shared" si="3"/>
        <v>10503.42</v>
      </c>
      <c r="R19" s="1">
        <v>150</v>
      </c>
      <c r="S19" t="s">
        <v>1721</v>
      </c>
      <c r="T19">
        <f t="shared" si="4"/>
        <v>301</v>
      </c>
      <c r="U19" s="167">
        <f t="shared" si="5"/>
        <v>24125.701162790698</v>
      </c>
    </row>
    <row r="20" spans="1:21" x14ac:dyDescent="0.25">
      <c r="A20" s="1">
        <v>15</v>
      </c>
      <c r="B20" t="s">
        <v>1707</v>
      </c>
      <c r="C20">
        <v>2538.13</v>
      </c>
      <c r="D20">
        <v>10531</v>
      </c>
      <c r="E20">
        <f t="shared" si="2"/>
        <v>26729047.030000001</v>
      </c>
      <c r="G20" s="1">
        <v>37.5</v>
      </c>
      <c r="H20" t="s">
        <v>1722</v>
      </c>
      <c r="I20">
        <f t="shared" si="0"/>
        <v>3</v>
      </c>
      <c r="J20" s="167">
        <f t="shared" si="1"/>
        <v>3686.6200000000003</v>
      </c>
      <c r="L20" s="1">
        <v>37.5</v>
      </c>
      <c r="M20" t="s">
        <v>1707</v>
      </c>
      <c r="N20">
        <v>9062.41</v>
      </c>
      <c r="O20">
        <v>1</v>
      </c>
      <c r="P20">
        <f t="shared" si="3"/>
        <v>9062.41</v>
      </c>
      <c r="R20" s="1">
        <v>167</v>
      </c>
      <c r="S20" t="s">
        <v>1707</v>
      </c>
      <c r="T20">
        <f t="shared" si="4"/>
        <v>316</v>
      </c>
      <c r="U20" s="167">
        <f t="shared" si="5"/>
        <v>13096.078132911394</v>
      </c>
    </row>
    <row r="21" spans="1:21" x14ac:dyDescent="0.25">
      <c r="A21" s="1">
        <v>15</v>
      </c>
      <c r="B21" t="s">
        <v>1707</v>
      </c>
      <c r="C21">
        <v>3129.01</v>
      </c>
      <c r="D21">
        <v>500</v>
      </c>
      <c r="E21">
        <f t="shared" si="2"/>
        <v>1564505</v>
      </c>
      <c r="G21" s="1">
        <v>50</v>
      </c>
      <c r="H21" t="s">
        <v>1715</v>
      </c>
      <c r="I21">
        <f t="shared" si="0"/>
        <v>30</v>
      </c>
      <c r="J21" s="167">
        <f t="shared" si="1"/>
        <v>3792.5423333333333</v>
      </c>
      <c r="L21" s="1">
        <v>37.5</v>
      </c>
      <c r="M21" t="s">
        <v>1707</v>
      </c>
      <c r="N21">
        <v>9763.49</v>
      </c>
      <c r="O21">
        <v>8058</v>
      </c>
      <c r="P21">
        <f t="shared" si="3"/>
        <v>78674202.420000002</v>
      </c>
      <c r="R21" s="1">
        <v>225</v>
      </c>
      <c r="S21" t="s">
        <v>1715</v>
      </c>
      <c r="T21">
        <f t="shared" si="4"/>
        <v>611</v>
      </c>
      <c r="U21" s="167">
        <f t="shared" si="5"/>
        <v>27096.108723404253</v>
      </c>
    </row>
    <row r="22" spans="1:21" x14ac:dyDescent="0.25">
      <c r="A22" s="1">
        <v>15</v>
      </c>
      <c r="B22" t="s">
        <v>1707</v>
      </c>
      <c r="C22">
        <v>3501.14</v>
      </c>
      <c r="D22">
        <v>456</v>
      </c>
      <c r="E22">
        <f t="shared" si="2"/>
        <v>1596519.8399999999</v>
      </c>
      <c r="G22" s="1">
        <v>50</v>
      </c>
      <c r="H22" t="s">
        <v>1707</v>
      </c>
      <c r="I22">
        <f t="shared" si="0"/>
        <v>14605</v>
      </c>
      <c r="J22" s="167">
        <f t="shared" si="1"/>
        <v>3849.7738007531671</v>
      </c>
      <c r="L22" s="1">
        <v>50</v>
      </c>
      <c r="M22" t="s">
        <v>1715</v>
      </c>
      <c r="N22">
        <v>7524.04</v>
      </c>
      <c r="O22">
        <v>1</v>
      </c>
      <c r="P22">
        <f t="shared" si="3"/>
        <v>7524.04</v>
      </c>
      <c r="R22" s="1">
        <v>225</v>
      </c>
      <c r="S22" t="s">
        <v>1707</v>
      </c>
      <c r="T22">
        <f t="shared" si="4"/>
        <v>42</v>
      </c>
      <c r="U22" s="167">
        <f t="shared" si="5"/>
        <v>27107.23</v>
      </c>
    </row>
    <row r="23" spans="1:21" x14ac:dyDescent="0.25">
      <c r="A23" s="1">
        <v>15</v>
      </c>
      <c r="B23" t="s">
        <v>1707</v>
      </c>
      <c r="C23">
        <v>3847.75</v>
      </c>
      <c r="D23">
        <v>288</v>
      </c>
      <c r="E23">
        <f t="shared" si="2"/>
        <v>1108152</v>
      </c>
      <c r="G23" s="1">
        <v>50</v>
      </c>
      <c r="H23" t="s">
        <v>1722</v>
      </c>
      <c r="I23">
        <f t="shared" si="0"/>
        <v>98</v>
      </c>
      <c r="J23" s="167">
        <f t="shared" si="1"/>
        <v>3680.9301020408166</v>
      </c>
      <c r="L23" s="1">
        <v>50</v>
      </c>
      <c r="M23" t="s">
        <v>1707</v>
      </c>
      <c r="N23">
        <v>3501.14</v>
      </c>
      <c r="O23">
        <v>7</v>
      </c>
      <c r="P23">
        <f t="shared" si="3"/>
        <v>24507.98</v>
      </c>
      <c r="R23" s="1">
        <v>250</v>
      </c>
      <c r="S23" t="s">
        <v>1707</v>
      </c>
      <c r="T23">
        <f t="shared" si="4"/>
        <v>8</v>
      </c>
      <c r="U23" s="167">
        <f t="shared" si="5"/>
        <v>11547.93</v>
      </c>
    </row>
    <row r="24" spans="1:21" x14ac:dyDescent="0.25">
      <c r="A24" s="1">
        <v>15</v>
      </c>
      <c r="B24" t="s">
        <v>1707</v>
      </c>
      <c r="C24">
        <v>4665.41</v>
      </c>
      <c r="D24">
        <v>33</v>
      </c>
      <c r="E24">
        <f t="shared" si="2"/>
        <v>153958.53</v>
      </c>
      <c r="G24" s="1">
        <v>50</v>
      </c>
      <c r="H24" t="s">
        <v>1721</v>
      </c>
      <c r="I24">
        <f t="shared" si="0"/>
        <v>17</v>
      </c>
      <c r="J24" s="167">
        <f t="shared" si="1"/>
        <v>3785.0823529411764</v>
      </c>
      <c r="L24" s="1">
        <v>50</v>
      </c>
      <c r="M24" t="s">
        <v>1707</v>
      </c>
      <c r="N24">
        <v>3847.75</v>
      </c>
      <c r="O24">
        <v>31</v>
      </c>
      <c r="P24">
        <f t="shared" si="3"/>
        <v>119280.25</v>
      </c>
      <c r="R24" s="1">
        <v>300</v>
      </c>
      <c r="S24" t="s">
        <v>1715</v>
      </c>
      <c r="T24">
        <f t="shared" si="4"/>
        <v>586</v>
      </c>
      <c r="U24" s="167">
        <f t="shared" si="5"/>
        <v>29972.371604095566</v>
      </c>
    </row>
    <row r="25" spans="1:21" x14ac:dyDescent="0.25">
      <c r="A25" s="1">
        <v>15</v>
      </c>
      <c r="B25" t="s">
        <v>1707</v>
      </c>
      <c r="C25">
        <v>6665.64</v>
      </c>
      <c r="D25">
        <v>1</v>
      </c>
      <c r="E25">
        <f t="shared" si="2"/>
        <v>6665.64</v>
      </c>
      <c r="G25" s="1">
        <v>75</v>
      </c>
      <c r="H25" t="s">
        <v>1715</v>
      </c>
      <c r="I25">
        <f t="shared" si="0"/>
        <v>21</v>
      </c>
      <c r="J25" s="167">
        <f t="shared" si="1"/>
        <v>4532.0961904761907</v>
      </c>
      <c r="L25" s="1">
        <v>50</v>
      </c>
      <c r="M25" t="s">
        <v>1707</v>
      </c>
      <c r="N25">
        <v>4665.41</v>
      </c>
      <c r="O25">
        <v>8</v>
      </c>
      <c r="P25">
        <f t="shared" si="3"/>
        <v>37323.279999999999</v>
      </c>
      <c r="R25" s="1">
        <v>300</v>
      </c>
      <c r="S25" t="s">
        <v>1707</v>
      </c>
      <c r="T25">
        <f t="shared" si="4"/>
        <v>74</v>
      </c>
      <c r="U25" s="167">
        <f t="shared" si="5"/>
        <v>30136.059864864867</v>
      </c>
    </row>
    <row r="26" spans="1:21" x14ac:dyDescent="0.25">
      <c r="A26" s="1">
        <v>15</v>
      </c>
      <c r="B26" t="s">
        <v>1707</v>
      </c>
      <c r="C26">
        <v>8316.74</v>
      </c>
      <c r="D26">
        <v>1</v>
      </c>
      <c r="E26">
        <f t="shared" si="2"/>
        <v>8316.74</v>
      </c>
      <c r="G26" s="1">
        <v>75</v>
      </c>
      <c r="H26" t="s">
        <v>1707</v>
      </c>
      <c r="I26">
        <f t="shared" si="0"/>
        <v>3527</v>
      </c>
      <c r="J26" s="167">
        <f t="shared" si="1"/>
        <v>4628.4026169549188</v>
      </c>
      <c r="L26" s="1">
        <v>50</v>
      </c>
      <c r="M26" t="s">
        <v>1707</v>
      </c>
      <c r="N26">
        <v>7524.04</v>
      </c>
      <c r="O26">
        <v>11726</v>
      </c>
      <c r="P26">
        <f t="shared" si="3"/>
        <v>88226893.040000007</v>
      </c>
      <c r="R26" s="1">
        <v>300</v>
      </c>
      <c r="S26" t="s">
        <v>1722</v>
      </c>
      <c r="T26">
        <f t="shared" si="4"/>
        <v>2</v>
      </c>
      <c r="U26" s="167">
        <f t="shared" si="5"/>
        <v>32402.65</v>
      </c>
    </row>
    <row r="27" spans="1:21" x14ac:dyDescent="0.25">
      <c r="A27" s="1">
        <v>15</v>
      </c>
      <c r="B27" t="s">
        <v>1722</v>
      </c>
      <c r="C27">
        <v>3129.01</v>
      </c>
      <c r="D27">
        <v>1</v>
      </c>
      <c r="E27">
        <f t="shared" si="2"/>
        <v>3129.01</v>
      </c>
      <c r="G27" s="1">
        <v>75</v>
      </c>
      <c r="H27" t="s">
        <v>1722</v>
      </c>
      <c r="I27">
        <f t="shared" si="0"/>
        <v>2</v>
      </c>
      <c r="J27" s="167">
        <f t="shared" si="1"/>
        <v>4665.41</v>
      </c>
      <c r="L27" s="1">
        <v>50</v>
      </c>
      <c r="M27" t="s">
        <v>1707</v>
      </c>
      <c r="N27">
        <v>8316.74</v>
      </c>
      <c r="O27">
        <v>2</v>
      </c>
      <c r="P27">
        <f t="shared" si="3"/>
        <v>16633.48</v>
      </c>
      <c r="R27" s="1">
        <v>300</v>
      </c>
      <c r="S27" t="s">
        <v>1721</v>
      </c>
      <c r="T27">
        <f t="shared" si="4"/>
        <v>556</v>
      </c>
      <c r="U27" s="167">
        <f t="shared" si="5"/>
        <v>32431.183525179855</v>
      </c>
    </row>
    <row r="28" spans="1:21" x14ac:dyDescent="0.25">
      <c r="A28" s="1">
        <v>15</v>
      </c>
      <c r="B28" t="s">
        <v>1721</v>
      </c>
      <c r="C28">
        <v>2538.13</v>
      </c>
      <c r="D28">
        <v>1</v>
      </c>
      <c r="E28">
        <f t="shared" si="2"/>
        <v>2538.13</v>
      </c>
      <c r="G28" s="1">
        <v>75</v>
      </c>
      <c r="H28" t="s">
        <v>1721</v>
      </c>
      <c r="I28">
        <f t="shared" si="0"/>
        <v>12</v>
      </c>
      <c r="J28" s="167">
        <f t="shared" si="1"/>
        <v>4665.41</v>
      </c>
      <c r="L28" s="1">
        <v>50</v>
      </c>
      <c r="M28" t="s">
        <v>1707</v>
      </c>
      <c r="N28">
        <v>9410.5300000000007</v>
      </c>
      <c r="O28">
        <v>1</v>
      </c>
      <c r="P28">
        <f t="shared" si="3"/>
        <v>9410.5300000000007</v>
      </c>
      <c r="R28" s="1">
        <v>333</v>
      </c>
      <c r="S28" t="s">
        <v>1707</v>
      </c>
      <c r="T28">
        <f t="shared" si="4"/>
        <v>2</v>
      </c>
      <c r="U28" s="167">
        <f t="shared" si="5"/>
        <v>3129.01</v>
      </c>
    </row>
    <row r="29" spans="1:21" x14ac:dyDescent="0.25">
      <c r="A29" s="1">
        <v>25</v>
      </c>
      <c r="B29" t="s">
        <v>1715</v>
      </c>
      <c r="C29">
        <v>2538.13</v>
      </c>
      <c r="D29">
        <v>2</v>
      </c>
      <c r="E29">
        <f t="shared" si="2"/>
        <v>5076.26</v>
      </c>
      <c r="G29" s="1">
        <v>100</v>
      </c>
      <c r="H29" t="s">
        <v>1715</v>
      </c>
      <c r="I29">
        <f t="shared" si="0"/>
        <v>4</v>
      </c>
      <c r="J29" s="167">
        <f t="shared" si="1"/>
        <v>6165.5825000000004</v>
      </c>
      <c r="L29" s="1">
        <v>50</v>
      </c>
      <c r="M29" t="s">
        <v>1722</v>
      </c>
      <c r="N29">
        <v>3686.62</v>
      </c>
      <c r="O29">
        <v>3</v>
      </c>
      <c r="P29">
        <f t="shared" si="3"/>
        <v>11059.86</v>
      </c>
      <c r="R29" s="1">
        <v>500</v>
      </c>
      <c r="S29" t="s">
        <v>1715</v>
      </c>
      <c r="T29">
        <f t="shared" si="4"/>
        <v>366</v>
      </c>
      <c r="U29" s="167">
        <f t="shared" si="5"/>
        <v>32827.096393442618</v>
      </c>
    </row>
    <row r="30" spans="1:21" x14ac:dyDescent="0.25">
      <c r="A30" s="1">
        <v>25</v>
      </c>
      <c r="B30" t="s">
        <v>1715</v>
      </c>
      <c r="C30">
        <v>3129.01</v>
      </c>
      <c r="D30">
        <v>52</v>
      </c>
      <c r="E30">
        <f t="shared" si="2"/>
        <v>162708.52000000002</v>
      </c>
      <c r="G30" s="1">
        <v>100</v>
      </c>
      <c r="H30" t="s">
        <v>1707</v>
      </c>
      <c r="I30">
        <f t="shared" si="0"/>
        <v>874</v>
      </c>
      <c r="J30" s="167">
        <f t="shared" si="1"/>
        <v>6321.4325286041194</v>
      </c>
      <c r="L30" s="1">
        <v>75</v>
      </c>
      <c r="M30" t="s">
        <v>1715</v>
      </c>
      <c r="N30">
        <v>19500.8</v>
      </c>
      <c r="O30">
        <v>2</v>
      </c>
      <c r="P30">
        <f t="shared" si="3"/>
        <v>39001.599999999999</v>
      </c>
      <c r="R30" s="1">
        <v>500</v>
      </c>
      <c r="S30" t="s">
        <v>1707</v>
      </c>
      <c r="T30">
        <f t="shared" si="4"/>
        <v>41</v>
      </c>
      <c r="U30" s="167">
        <f t="shared" si="5"/>
        <v>30171.642195121953</v>
      </c>
    </row>
    <row r="31" spans="1:21" x14ac:dyDescent="0.25">
      <c r="A31" s="1">
        <v>25</v>
      </c>
      <c r="B31" t="s">
        <v>1707</v>
      </c>
      <c r="C31">
        <v>2435.58</v>
      </c>
      <c r="D31">
        <v>186</v>
      </c>
      <c r="E31">
        <f t="shared" si="2"/>
        <v>453017.88</v>
      </c>
      <c r="G31" s="1">
        <v>100</v>
      </c>
      <c r="H31" t="s">
        <v>1721</v>
      </c>
      <c r="I31">
        <f t="shared" si="0"/>
        <v>5</v>
      </c>
      <c r="J31" s="167">
        <f t="shared" si="1"/>
        <v>5465.5020000000004</v>
      </c>
      <c r="L31" s="1">
        <v>75</v>
      </c>
      <c r="M31" t="s">
        <v>1715</v>
      </c>
      <c r="N31">
        <v>19870.7</v>
      </c>
      <c r="O31">
        <v>1127</v>
      </c>
      <c r="P31">
        <f t="shared" si="3"/>
        <v>22394278.900000002</v>
      </c>
      <c r="R31" s="1">
        <v>500</v>
      </c>
      <c r="S31" t="s">
        <v>1722</v>
      </c>
      <c r="T31">
        <f t="shared" si="4"/>
        <v>1</v>
      </c>
      <c r="U31" s="167">
        <f t="shared" si="5"/>
        <v>29769.49</v>
      </c>
    </row>
    <row r="32" spans="1:21" x14ac:dyDescent="0.25">
      <c r="A32" s="1">
        <v>25</v>
      </c>
      <c r="B32" t="s">
        <v>1707</v>
      </c>
      <c r="C32">
        <v>2538.13</v>
      </c>
      <c r="D32">
        <v>279</v>
      </c>
      <c r="E32">
        <f t="shared" si="2"/>
        <v>708138.27</v>
      </c>
      <c r="G32" s="1">
        <v>167</v>
      </c>
      <c r="H32" t="s">
        <v>1715</v>
      </c>
      <c r="I32">
        <f t="shared" si="0"/>
        <v>11</v>
      </c>
      <c r="J32" s="167">
        <f t="shared" si="1"/>
        <v>8316.74</v>
      </c>
      <c r="L32" s="1">
        <v>75</v>
      </c>
      <c r="M32" t="s">
        <v>1707</v>
      </c>
      <c r="N32">
        <v>2435.58</v>
      </c>
      <c r="O32">
        <v>1</v>
      </c>
      <c r="P32">
        <f t="shared" si="3"/>
        <v>2435.58</v>
      </c>
      <c r="R32" s="1">
        <v>500</v>
      </c>
      <c r="S32" t="s">
        <v>1721</v>
      </c>
      <c r="T32">
        <f t="shared" si="4"/>
        <v>514</v>
      </c>
      <c r="U32" s="167">
        <f t="shared" si="5"/>
        <v>29587.65391050584</v>
      </c>
    </row>
    <row r="33" spans="1:21" x14ac:dyDescent="0.25">
      <c r="A33" s="1">
        <v>25</v>
      </c>
      <c r="B33" t="s">
        <v>1707</v>
      </c>
      <c r="C33">
        <v>3129.01</v>
      </c>
      <c r="D33">
        <v>25510</v>
      </c>
      <c r="E33">
        <f t="shared" si="2"/>
        <v>79821045.100000009</v>
      </c>
      <c r="G33" s="1">
        <v>167</v>
      </c>
      <c r="H33" t="s">
        <v>1707</v>
      </c>
      <c r="I33">
        <f t="shared" si="0"/>
        <v>219</v>
      </c>
      <c r="J33" s="167">
        <f t="shared" si="1"/>
        <v>7910.0763013698624</v>
      </c>
      <c r="L33" s="1">
        <v>75</v>
      </c>
      <c r="M33" t="s">
        <v>1707</v>
      </c>
      <c r="N33">
        <v>3129.01</v>
      </c>
      <c r="O33">
        <v>1</v>
      </c>
      <c r="P33">
        <f t="shared" si="3"/>
        <v>3129.01</v>
      </c>
      <c r="R33" s="1">
        <v>750</v>
      </c>
      <c r="S33" t="s">
        <v>1715</v>
      </c>
      <c r="T33">
        <f t="shared" si="4"/>
        <v>192</v>
      </c>
      <c r="U33" s="167">
        <f t="shared" si="5"/>
        <v>46916.416614583337</v>
      </c>
    </row>
    <row r="34" spans="1:21" x14ac:dyDescent="0.25">
      <c r="A34" s="1">
        <v>25</v>
      </c>
      <c r="B34" t="s">
        <v>1707</v>
      </c>
      <c r="C34">
        <v>3501.14</v>
      </c>
      <c r="D34">
        <v>740</v>
      </c>
      <c r="E34">
        <f t="shared" si="2"/>
        <v>2590843.6</v>
      </c>
      <c r="G34" s="1">
        <v>167</v>
      </c>
      <c r="H34" t="s">
        <v>1721</v>
      </c>
      <c r="I34">
        <f t="shared" si="0"/>
        <v>1</v>
      </c>
      <c r="J34" s="167">
        <f t="shared" si="1"/>
        <v>6665.64</v>
      </c>
      <c r="L34" s="1">
        <v>75</v>
      </c>
      <c r="M34" t="s">
        <v>1707</v>
      </c>
      <c r="N34">
        <v>4665.41</v>
      </c>
      <c r="O34">
        <v>24</v>
      </c>
      <c r="P34">
        <f t="shared" si="3"/>
        <v>111969.84</v>
      </c>
      <c r="R34" s="1">
        <v>750</v>
      </c>
      <c r="S34" t="s">
        <v>1707</v>
      </c>
      <c r="T34">
        <f t="shared" si="4"/>
        <v>30</v>
      </c>
      <c r="U34" s="167">
        <f t="shared" si="5"/>
        <v>50875.108666666667</v>
      </c>
    </row>
    <row r="35" spans="1:21" x14ac:dyDescent="0.25">
      <c r="A35" s="1">
        <v>25</v>
      </c>
      <c r="B35" t="s">
        <v>1707</v>
      </c>
      <c r="C35">
        <v>3847.75</v>
      </c>
      <c r="D35">
        <v>585</v>
      </c>
      <c r="E35">
        <f t="shared" si="2"/>
        <v>2250933.75</v>
      </c>
      <c r="G35" s="1">
        <v>250</v>
      </c>
      <c r="H35" t="s">
        <v>1707</v>
      </c>
      <c r="I35">
        <f t="shared" si="0"/>
        <v>16</v>
      </c>
      <c r="J35" s="167">
        <f t="shared" si="1"/>
        <v>8565.2206249999999</v>
      </c>
      <c r="L35" s="1">
        <v>75</v>
      </c>
      <c r="M35" t="s">
        <v>1707</v>
      </c>
      <c r="N35">
        <v>8497.82</v>
      </c>
      <c r="O35">
        <v>6964</v>
      </c>
      <c r="P35">
        <f t="shared" si="3"/>
        <v>59178818.479999997</v>
      </c>
      <c r="R35" s="1">
        <v>750</v>
      </c>
      <c r="S35" t="s">
        <v>1721</v>
      </c>
      <c r="T35">
        <f t="shared" si="4"/>
        <v>353</v>
      </c>
      <c r="U35" s="167">
        <f t="shared" si="5"/>
        <v>51303.802492917843</v>
      </c>
    </row>
    <row r="36" spans="1:21" x14ac:dyDescent="0.25">
      <c r="A36" s="1">
        <v>25</v>
      </c>
      <c r="B36" t="s">
        <v>1707</v>
      </c>
      <c r="C36">
        <v>4665.41</v>
      </c>
      <c r="D36">
        <v>135</v>
      </c>
      <c r="E36">
        <f t="shared" si="2"/>
        <v>629830.35</v>
      </c>
      <c r="L36" s="1">
        <v>75</v>
      </c>
      <c r="M36" t="s">
        <v>1707</v>
      </c>
      <c r="N36">
        <v>19500.8</v>
      </c>
      <c r="O36">
        <v>18</v>
      </c>
      <c r="P36">
        <f t="shared" si="3"/>
        <v>351014.39999999997</v>
      </c>
      <c r="R36" s="1">
        <v>1000</v>
      </c>
      <c r="S36" t="s">
        <v>1715</v>
      </c>
      <c r="T36">
        <f t="shared" si="4"/>
        <v>53</v>
      </c>
      <c r="U36" s="167">
        <f t="shared" si="5"/>
        <v>44227.103207547167</v>
      </c>
    </row>
    <row r="37" spans="1:21" x14ac:dyDescent="0.25">
      <c r="A37" s="1">
        <v>25</v>
      </c>
      <c r="B37" t="s">
        <v>1707</v>
      </c>
      <c r="C37">
        <v>6665.64</v>
      </c>
      <c r="D37">
        <v>34</v>
      </c>
      <c r="E37">
        <f t="shared" si="2"/>
        <v>226631.76</v>
      </c>
      <c r="L37" s="1">
        <v>75</v>
      </c>
      <c r="M37" t="s">
        <v>1707</v>
      </c>
      <c r="N37">
        <v>19870.7</v>
      </c>
      <c r="O37">
        <v>117</v>
      </c>
      <c r="P37">
        <f t="shared" si="3"/>
        <v>2324871.9</v>
      </c>
      <c r="R37" s="1">
        <v>1000</v>
      </c>
      <c r="S37" t="s">
        <v>1721</v>
      </c>
      <c r="T37">
        <f t="shared" si="4"/>
        <v>17</v>
      </c>
      <c r="U37" s="167">
        <f t="shared" si="5"/>
        <v>40045.385294117645</v>
      </c>
    </row>
    <row r="38" spans="1:21" x14ac:dyDescent="0.25">
      <c r="A38" s="1">
        <v>25</v>
      </c>
      <c r="B38" t="s">
        <v>1722</v>
      </c>
      <c r="C38">
        <v>3129.01</v>
      </c>
      <c r="D38">
        <v>13</v>
      </c>
      <c r="E38">
        <f t="shared" si="2"/>
        <v>40677.130000000005</v>
      </c>
      <c r="L38" s="1">
        <v>75</v>
      </c>
      <c r="M38" t="s">
        <v>1721</v>
      </c>
      <c r="N38">
        <v>14625.5</v>
      </c>
      <c r="O38">
        <v>11</v>
      </c>
      <c r="P38">
        <f t="shared" si="3"/>
        <v>160880.5</v>
      </c>
      <c r="R38" s="1">
        <v>1500</v>
      </c>
      <c r="S38" t="s">
        <v>1715</v>
      </c>
      <c r="T38">
        <f t="shared" si="4"/>
        <v>1</v>
      </c>
      <c r="U38" s="167">
        <f t="shared" si="5"/>
        <v>62432.73</v>
      </c>
    </row>
    <row r="39" spans="1:21" x14ac:dyDescent="0.25">
      <c r="A39" s="1">
        <v>25</v>
      </c>
      <c r="B39" t="s">
        <v>1721</v>
      </c>
      <c r="C39">
        <v>3129.01</v>
      </c>
      <c r="D39">
        <v>29</v>
      </c>
      <c r="E39">
        <f t="shared" si="2"/>
        <v>90741.290000000008</v>
      </c>
      <c r="L39" s="1">
        <v>75</v>
      </c>
      <c r="M39" t="s">
        <v>1721</v>
      </c>
      <c r="N39">
        <v>19500.8</v>
      </c>
      <c r="O39">
        <v>535</v>
      </c>
      <c r="P39">
        <f t="shared" si="3"/>
        <v>10432928</v>
      </c>
      <c r="R39" s="1">
        <v>1500</v>
      </c>
      <c r="S39" t="s">
        <v>1707</v>
      </c>
      <c r="T39">
        <f t="shared" si="4"/>
        <v>9</v>
      </c>
      <c r="U39" s="167">
        <f t="shared" si="5"/>
        <v>62432.73000000001</v>
      </c>
    </row>
    <row r="40" spans="1:21" x14ac:dyDescent="0.25">
      <c r="A40" s="1">
        <v>37</v>
      </c>
      <c r="B40" t="s">
        <v>1715</v>
      </c>
      <c r="C40">
        <v>3129.01</v>
      </c>
      <c r="D40">
        <v>2</v>
      </c>
      <c r="E40">
        <f t="shared" si="2"/>
        <v>6258.02</v>
      </c>
      <c r="L40" s="1">
        <v>75</v>
      </c>
      <c r="M40" t="s">
        <v>1721</v>
      </c>
      <c r="N40">
        <v>19870.7</v>
      </c>
      <c r="O40">
        <v>4</v>
      </c>
      <c r="P40">
        <f t="shared" si="3"/>
        <v>79482.8</v>
      </c>
      <c r="R40" s="1">
        <v>1500</v>
      </c>
      <c r="S40" t="s">
        <v>1721</v>
      </c>
      <c r="T40">
        <f t="shared" si="4"/>
        <v>261</v>
      </c>
      <c r="U40" s="167">
        <f t="shared" si="5"/>
        <v>62067.774865900385</v>
      </c>
    </row>
    <row r="41" spans="1:21" x14ac:dyDescent="0.25">
      <c r="A41" s="1">
        <v>37</v>
      </c>
      <c r="B41" t="s">
        <v>1715</v>
      </c>
      <c r="C41">
        <v>3501.14</v>
      </c>
      <c r="D41">
        <v>25</v>
      </c>
      <c r="E41">
        <f t="shared" si="2"/>
        <v>87528.5</v>
      </c>
      <c r="L41" s="1">
        <v>100</v>
      </c>
      <c r="M41" t="s">
        <v>1707</v>
      </c>
      <c r="N41">
        <v>3129.01</v>
      </c>
      <c r="O41">
        <v>2</v>
      </c>
      <c r="P41">
        <f t="shared" si="3"/>
        <v>6258.02</v>
      </c>
      <c r="R41" s="1">
        <v>2000</v>
      </c>
      <c r="S41" t="s">
        <v>1721</v>
      </c>
      <c r="T41">
        <f t="shared" si="4"/>
        <v>229</v>
      </c>
      <c r="U41" s="167">
        <f t="shared" si="5"/>
        <v>77704.531441048035</v>
      </c>
    </row>
    <row r="42" spans="1:21" x14ac:dyDescent="0.25">
      <c r="A42" s="1">
        <v>37</v>
      </c>
      <c r="B42" t="s">
        <v>1707</v>
      </c>
      <c r="C42">
        <v>2435.58</v>
      </c>
      <c r="D42">
        <v>100</v>
      </c>
      <c r="E42">
        <f t="shared" si="2"/>
        <v>243558</v>
      </c>
      <c r="L42" s="1">
        <v>100</v>
      </c>
      <c r="M42" t="s">
        <v>1707</v>
      </c>
      <c r="N42">
        <v>3847.75</v>
      </c>
      <c r="O42">
        <v>2</v>
      </c>
      <c r="P42">
        <f t="shared" si="3"/>
        <v>7695.5</v>
      </c>
    </row>
    <row r="43" spans="1:21" x14ac:dyDescent="0.25">
      <c r="A43" s="1">
        <v>37</v>
      </c>
      <c r="B43" t="s">
        <v>1707</v>
      </c>
      <c r="C43">
        <v>2538.13</v>
      </c>
      <c r="D43">
        <v>199</v>
      </c>
      <c r="E43">
        <f t="shared" si="2"/>
        <v>505087.87</v>
      </c>
      <c r="L43" s="1">
        <v>100</v>
      </c>
      <c r="M43" t="s">
        <v>1707</v>
      </c>
      <c r="N43">
        <v>4665.41</v>
      </c>
      <c r="O43">
        <v>7</v>
      </c>
      <c r="P43">
        <f t="shared" si="3"/>
        <v>32657.87</v>
      </c>
    </row>
    <row r="44" spans="1:21" x14ac:dyDescent="0.25">
      <c r="A44" s="1">
        <v>37</v>
      </c>
      <c r="B44" t="s">
        <v>1707</v>
      </c>
      <c r="C44">
        <v>3129.01</v>
      </c>
      <c r="D44">
        <v>238</v>
      </c>
      <c r="E44">
        <f t="shared" si="2"/>
        <v>744704.38</v>
      </c>
      <c r="L44" s="1">
        <v>100</v>
      </c>
      <c r="M44" t="s">
        <v>1707</v>
      </c>
      <c r="N44">
        <v>6665.64</v>
      </c>
      <c r="O44">
        <v>14</v>
      </c>
      <c r="P44">
        <f t="shared" si="3"/>
        <v>93318.96</v>
      </c>
    </row>
    <row r="45" spans="1:21" x14ac:dyDescent="0.25">
      <c r="A45" s="1">
        <v>37</v>
      </c>
      <c r="B45" t="s">
        <v>1707</v>
      </c>
      <c r="C45">
        <v>3501.14</v>
      </c>
      <c r="D45">
        <v>7652</v>
      </c>
      <c r="E45">
        <f t="shared" si="2"/>
        <v>26790723.279999997</v>
      </c>
      <c r="L45" s="1">
        <v>100</v>
      </c>
      <c r="M45" t="s">
        <v>1707</v>
      </c>
      <c r="N45">
        <v>9410.5300000000007</v>
      </c>
      <c r="O45">
        <v>1443</v>
      </c>
      <c r="P45">
        <f t="shared" si="3"/>
        <v>13579394.790000001</v>
      </c>
    </row>
    <row r="46" spans="1:21" x14ac:dyDescent="0.25">
      <c r="A46" s="1">
        <v>37</v>
      </c>
      <c r="B46" t="s">
        <v>1707</v>
      </c>
      <c r="C46">
        <v>3847.75</v>
      </c>
      <c r="D46">
        <v>63</v>
      </c>
      <c r="E46">
        <f t="shared" si="2"/>
        <v>242408.25</v>
      </c>
      <c r="L46" s="1">
        <v>150</v>
      </c>
      <c r="M46" t="s">
        <v>1715</v>
      </c>
      <c r="N46">
        <v>20312.13</v>
      </c>
      <c r="O46">
        <v>1472</v>
      </c>
      <c r="P46">
        <f t="shared" si="3"/>
        <v>29899455.360000003</v>
      </c>
    </row>
    <row r="47" spans="1:21" x14ac:dyDescent="0.25">
      <c r="A47" s="1">
        <v>37</v>
      </c>
      <c r="B47" t="s">
        <v>1707</v>
      </c>
      <c r="C47">
        <v>4665.41</v>
      </c>
      <c r="D47">
        <v>25</v>
      </c>
      <c r="E47">
        <f t="shared" si="2"/>
        <v>116635.25</v>
      </c>
      <c r="L47" s="1">
        <v>150</v>
      </c>
      <c r="M47" t="s">
        <v>1715</v>
      </c>
      <c r="N47">
        <v>24151.21</v>
      </c>
      <c r="O47">
        <v>2</v>
      </c>
      <c r="P47">
        <f t="shared" si="3"/>
        <v>48302.42</v>
      </c>
    </row>
    <row r="48" spans="1:21" x14ac:dyDescent="0.25">
      <c r="A48" s="1">
        <v>37</v>
      </c>
      <c r="B48" t="s">
        <v>1707</v>
      </c>
      <c r="C48">
        <v>6665.64</v>
      </c>
      <c r="D48">
        <v>4</v>
      </c>
      <c r="E48">
        <f t="shared" si="2"/>
        <v>26662.560000000001</v>
      </c>
      <c r="L48" s="1">
        <v>150</v>
      </c>
      <c r="M48" t="s">
        <v>1707</v>
      </c>
      <c r="N48">
        <v>20312.13</v>
      </c>
      <c r="O48">
        <v>139</v>
      </c>
      <c r="P48">
        <f t="shared" si="3"/>
        <v>2823386.0700000003</v>
      </c>
    </row>
    <row r="49" spans="1:16" x14ac:dyDescent="0.25">
      <c r="A49" s="1">
        <v>37</v>
      </c>
      <c r="B49" t="s">
        <v>1722</v>
      </c>
      <c r="C49">
        <v>2435.58</v>
      </c>
      <c r="D49">
        <v>1</v>
      </c>
      <c r="E49">
        <f t="shared" si="2"/>
        <v>2435.58</v>
      </c>
      <c r="L49" s="1">
        <v>150</v>
      </c>
      <c r="M49" t="s">
        <v>1707</v>
      </c>
      <c r="N49">
        <v>24151.21</v>
      </c>
      <c r="O49">
        <v>18</v>
      </c>
      <c r="P49">
        <f t="shared" si="3"/>
        <v>434721.77999999997</v>
      </c>
    </row>
    <row r="50" spans="1:16" x14ac:dyDescent="0.25">
      <c r="A50" s="1">
        <v>37</v>
      </c>
      <c r="B50" t="s">
        <v>1722</v>
      </c>
      <c r="C50">
        <v>3501.14</v>
      </c>
      <c r="D50">
        <v>4</v>
      </c>
      <c r="E50">
        <f t="shared" si="2"/>
        <v>14004.56</v>
      </c>
      <c r="L50" s="1">
        <v>150</v>
      </c>
      <c r="M50" t="s">
        <v>1722</v>
      </c>
      <c r="N50">
        <v>24151.21</v>
      </c>
      <c r="O50">
        <v>1</v>
      </c>
      <c r="P50">
        <f t="shared" si="3"/>
        <v>24151.21</v>
      </c>
    </row>
    <row r="51" spans="1:16" x14ac:dyDescent="0.25">
      <c r="A51" s="1">
        <v>37</v>
      </c>
      <c r="B51" t="s">
        <v>1721</v>
      </c>
      <c r="C51">
        <v>2538.13</v>
      </c>
      <c r="D51">
        <v>1</v>
      </c>
      <c r="E51">
        <f t="shared" si="2"/>
        <v>2538.13</v>
      </c>
      <c r="L51" s="1">
        <v>150</v>
      </c>
      <c r="M51" t="s">
        <v>1721</v>
      </c>
      <c r="N51">
        <v>20312.13</v>
      </c>
      <c r="O51">
        <v>2</v>
      </c>
      <c r="P51">
        <f t="shared" si="3"/>
        <v>40624.26</v>
      </c>
    </row>
    <row r="52" spans="1:16" x14ac:dyDescent="0.25">
      <c r="A52" s="1">
        <v>37</v>
      </c>
      <c r="B52" t="s">
        <v>1721</v>
      </c>
      <c r="C52">
        <v>3129.01</v>
      </c>
      <c r="D52">
        <v>1</v>
      </c>
      <c r="E52">
        <f t="shared" si="2"/>
        <v>3129.01</v>
      </c>
      <c r="L52" s="1">
        <v>150</v>
      </c>
      <c r="M52" t="s">
        <v>1721</v>
      </c>
      <c r="N52">
        <v>24151.21</v>
      </c>
      <c r="O52">
        <v>299</v>
      </c>
      <c r="P52">
        <f t="shared" si="3"/>
        <v>7221211.79</v>
      </c>
    </row>
    <row r="53" spans="1:16" x14ac:dyDescent="0.25">
      <c r="A53" s="1">
        <v>37</v>
      </c>
      <c r="B53" t="s">
        <v>1721</v>
      </c>
      <c r="C53">
        <v>3501.14</v>
      </c>
      <c r="D53">
        <v>8</v>
      </c>
      <c r="E53">
        <f t="shared" si="2"/>
        <v>28009.119999999999</v>
      </c>
      <c r="L53" s="1">
        <v>167</v>
      </c>
      <c r="M53" t="s">
        <v>1707</v>
      </c>
      <c r="N53">
        <v>2538.13</v>
      </c>
      <c r="O53">
        <v>1</v>
      </c>
      <c r="P53">
        <f t="shared" si="3"/>
        <v>2538.13</v>
      </c>
    </row>
    <row r="54" spans="1:16" x14ac:dyDescent="0.25">
      <c r="A54" s="1">
        <v>37.5</v>
      </c>
      <c r="B54" t="s">
        <v>1707</v>
      </c>
      <c r="C54">
        <v>2435.58</v>
      </c>
      <c r="D54">
        <v>47</v>
      </c>
      <c r="E54">
        <f t="shared" si="2"/>
        <v>114472.26</v>
      </c>
      <c r="L54" s="1">
        <v>167</v>
      </c>
      <c r="M54" t="s">
        <v>1707</v>
      </c>
      <c r="N54">
        <v>6665.64</v>
      </c>
      <c r="O54">
        <v>4</v>
      </c>
      <c r="P54">
        <f t="shared" si="3"/>
        <v>26662.560000000001</v>
      </c>
    </row>
    <row r="55" spans="1:16" x14ac:dyDescent="0.25">
      <c r="A55" s="1">
        <v>37.5</v>
      </c>
      <c r="B55" t="s">
        <v>1707</v>
      </c>
      <c r="C55">
        <v>2538.13</v>
      </c>
      <c r="D55">
        <v>50</v>
      </c>
      <c r="E55">
        <f t="shared" si="2"/>
        <v>126906.5</v>
      </c>
      <c r="L55" s="1">
        <v>167</v>
      </c>
      <c r="M55" t="s">
        <v>1707</v>
      </c>
      <c r="N55">
        <v>8316.74</v>
      </c>
      <c r="O55">
        <v>13</v>
      </c>
      <c r="P55">
        <f t="shared" si="3"/>
        <v>108117.62</v>
      </c>
    </row>
    <row r="56" spans="1:16" x14ac:dyDescent="0.25">
      <c r="A56" s="1">
        <v>37.5</v>
      </c>
      <c r="B56" t="s">
        <v>1707</v>
      </c>
      <c r="C56">
        <v>3129.01</v>
      </c>
      <c r="D56">
        <v>49</v>
      </c>
      <c r="E56">
        <f t="shared" si="2"/>
        <v>153321.49000000002</v>
      </c>
      <c r="L56" s="1">
        <v>167</v>
      </c>
      <c r="M56" t="s">
        <v>1707</v>
      </c>
      <c r="N56">
        <v>9062.41</v>
      </c>
      <c r="O56">
        <v>1</v>
      </c>
      <c r="P56">
        <f t="shared" si="3"/>
        <v>9062.41</v>
      </c>
    </row>
    <row r="57" spans="1:16" x14ac:dyDescent="0.25">
      <c r="A57" s="1">
        <v>37.5</v>
      </c>
      <c r="B57" t="s">
        <v>1707</v>
      </c>
      <c r="C57">
        <v>3501.14</v>
      </c>
      <c r="D57">
        <v>11379</v>
      </c>
      <c r="E57">
        <f t="shared" si="2"/>
        <v>39839472.059999995</v>
      </c>
      <c r="L57" s="1">
        <v>167</v>
      </c>
      <c r="M57" t="s">
        <v>1707</v>
      </c>
      <c r="N57">
        <v>13441.01</v>
      </c>
      <c r="O57">
        <v>297</v>
      </c>
      <c r="P57">
        <f t="shared" si="3"/>
        <v>3991979.97</v>
      </c>
    </row>
    <row r="58" spans="1:16" x14ac:dyDescent="0.25">
      <c r="A58" s="1">
        <v>37.5</v>
      </c>
      <c r="B58" t="s">
        <v>1707</v>
      </c>
      <c r="C58">
        <v>3847.75</v>
      </c>
      <c r="D58">
        <v>442</v>
      </c>
      <c r="E58">
        <f t="shared" si="2"/>
        <v>1700705.5</v>
      </c>
      <c r="L58" s="1">
        <v>225</v>
      </c>
      <c r="M58" t="s">
        <v>1715</v>
      </c>
      <c r="N58">
        <v>20312.13</v>
      </c>
      <c r="O58">
        <v>1</v>
      </c>
      <c r="P58">
        <f t="shared" si="3"/>
        <v>20312.13</v>
      </c>
    </row>
    <row r="59" spans="1:16" x14ac:dyDescent="0.25">
      <c r="A59" s="1">
        <v>37.5</v>
      </c>
      <c r="B59" t="s">
        <v>1707</v>
      </c>
      <c r="C59">
        <v>4665.41</v>
      </c>
      <c r="D59">
        <v>231</v>
      </c>
      <c r="E59">
        <f t="shared" si="2"/>
        <v>1077709.71</v>
      </c>
      <c r="L59" s="1">
        <v>225</v>
      </c>
      <c r="M59" t="s">
        <v>1715</v>
      </c>
      <c r="N59">
        <v>27107.23</v>
      </c>
      <c r="O59">
        <v>610</v>
      </c>
      <c r="P59">
        <f t="shared" si="3"/>
        <v>16535410.299999999</v>
      </c>
    </row>
    <row r="60" spans="1:16" x14ac:dyDescent="0.25">
      <c r="A60" s="1">
        <v>37.5</v>
      </c>
      <c r="B60" t="s">
        <v>1707</v>
      </c>
      <c r="C60">
        <v>6665.64</v>
      </c>
      <c r="D60">
        <v>8</v>
      </c>
      <c r="E60">
        <f t="shared" si="2"/>
        <v>53325.120000000003</v>
      </c>
      <c r="L60" s="1">
        <v>225</v>
      </c>
      <c r="M60" t="s">
        <v>1707</v>
      </c>
      <c r="N60">
        <v>27107.23</v>
      </c>
      <c r="O60">
        <v>42</v>
      </c>
      <c r="P60">
        <f t="shared" si="3"/>
        <v>1138503.6599999999</v>
      </c>
    </row>
    <row r="61" spans="1:16" x14ac:dyDescent="0.25">
      <c r="A61" s="1">
        <v>37.5</v>
      </c>
      <c r="B61" t="s">
        <v>1722</v>
      </c>
      <c r="C61">
        <v>3686.62</v>
      </c>
      <c r="D61">
        <v>3</v>
      </c>
      <c r="E61">
        <f t="shared" si="2"/>
        <v>11059.86</v>
      </c>
      <c r="L61" s="1">
        <v>250</v>
      </c>
      <c r="M61" t="s">
        <v>1707</v>
      </c>
      <c r="N61">
        <v>8316.74</v>
      </c>
      <c r="O61">
        <v>2</v>
      </c>
      <c r="P61">
        <f t="shared" si="3"/>
        <v>16633.48</v>
      </c>
    </row>
    <row r="62" spans="1:16" x14ac:dyDescent="0.25">
      <c r="A62" s="1">
        <v>50</v>
      </c>
      <c r="B62" t="s">
        <v>1715</v>
      </c>
      <c r="C62">
        <v>2538.13</v>
      </c>
      <c r="D62">
        <v>1</v>
      </c>
      <c r="E62">
        <f t="shared" si="2"/>
        <v>2538.13</v>
      </c>
      <c r="L62" s="1">
        <v>250</v>
      </c>
      <c r="M62" t="s">
        <v>1707</v>
      </c>
      <c r="N62">
        <v>12461.79</v>
      </c>
      <c r="O62">
        <v>5</v>
      </c>
      <c r="P62">
        <f t="shared" si="3"/>
        <v>62308.950000000004</v>
      </c>
    </row>
    <row r="63" spans="1:16" x14ac:dyDescent="0.25">
      <c r="A63" s="1">
        <v>50</v>
      </c>
      <c r="B63" t="s">
        <v>1715</v>
      </c>
      <c r="C63">
        <v>3501.14</v>
      </c>
      <c r="D63">
        <v>1</v>
      </c>
      <c r="E63">
        <f t="shared" si="2"/>
        <v>3501.14</v>
      </c>
      <c r="L63" s="1">
        <v>250</v>
      </c>
      <c r="M63" t="s">
        <v>1707</v>
      </c>
      <c r="N63">
        <v>13441.01</v>
      </c>
      <c r="O63">
        <v>1</v>
      </c>
      <c r="P63">
        <f t="shared" si="3"/>
        <v>13441.01</v>
      </c>
    </row>
    <row r="64" spans="1:16" x14ac:dyDescent="0.25">
      <c r="A64" s="1">
        <v>50</v>
      </c>
      <c r="B64" t="s">
        <v>1715</v>
      </c>
      <c r="C64">
        <v>3847.75</v>
      </c>
      <c r="D64">
        <v>28</v>
      </c>
      <c r="E64">
        <f t="shared" si="2"/>
        <v>107737</v>
      </c>
      <c r="L64" s="1">
        <v>300</v>
      </c>
      <c r="M64" t="s">
        <v>1715</v>
      </c>
      <c r="N64">
        <v>29942.99</v>
      </c>
      <c r="O64">
        <v>579</v>
      </c>
      <c r="P64">
        <f t="shared" si="3"/>
        <v>17336991.210000001</v>
      </c>
    </row>
    <row r="65" spans="1:16" x14ac:dyDescent="0.25">
      <c r="A65" s="1">
        <v>50</v>
      </c>
      <c r="B65" t="s">
        <v>1707</v>
      </c>
      <c r="C65">
        <v>2435.58</v>
      </c>
      <c r="D65">
        <v>44</v>
      </c>
      <c r="E65">
        <f t="shared" si="2"/>
        <v>107165.51999999999</v>
      </c>
      <c r="L65" s="1">
        <v>300</v>
      </c>
      <c r="M65" t="s">
        <v>1715</v>
      </c>
      <c r="N65">
        <v>32402.65</v>
      </c>
      <c r="O65">
        <v>7</v>
      </c>
      <c r="P65">
        <f t="shared" si="3"/>
        <v>226818.55000000002</v>
      </c>
    </row>
    <row r="66" spans="1:16" x14ac:dyDescent="0.25">
      <c r="A66" s="1">
        <v>50</v>
      </c>
      <c r="B66" t="s">
        <v>1707</v>
      </c>
      <c r="C66">
        <v>2538.13</v>
      </c>
      <c r="D66">
        <v>136</v>
      </c>
      <c r="E66">
        <f t="shared" si="2"/>
        <v>345185.68</v>
      </c>
      <c r="L66" s="1">
        <v>300</v>
      </c>
      <c r="M66" t="s">
        <v>1707</v>
      </c>
      <c r="N66">
        <v>27199.64</v>
      </c>
      <c r="O66">
        <v>19</v>
      </c>
      <c r="P66">
        <f t="shared" si="3"/>
        <v>516793.16</v>
      </c>
    </row>
    <row r="67" spans="1:16" x14ac:dyDescent="0.25">
      <c r="A67" s="1">
        <v>50</v>
      </c>
      <c r="B67" t="s">
        <v>1707</v>
      </c>
      <c r="C67">
        <v>3129.01</v>
      </c>
      <c r="D67">
        <v>210</v>
      </c>
      <c r="E67">
        <f t="shared" ref="E67:E116" si="6">+C67*D67</f>
        <v>657092.10000000009</v>
      </c>
      <c r="L67" s="1">
        <v>300</v>
      </c>
      <c r="M67" t="s">
        <v>1707</v>
      </c>
      <c r="N67">
        <v>29942.99</v>
      </c>
      <c r="O67">
        <v>28</v>
      </c>
      <c r="P67">
        <f t="shared" ref="P67:P107" si="7">+N67*O67</f>
        <v>838403.72000000009</v>
      </c>
    </row>
    <row r="68" spans="1:16" x14ac:dyDescent="0.25">
      <c r="A68" s="1">
        <v>50</v>
      </c>
      <c r="B68" t="s">
        <v>1707</v>
      </c>
      <c r="C68">
        <v>3501.14</v>
      </c>
      <c r="D68">
        <v>203</v>
      </c>
      <c r="E68">
        <f t="shared" si="6"/>
        <v>710731.41999999993</v>
      </c>
      <c r="L68" s="1">
        <v>300</v>
      </c>
      <c r="M68" t="s">
        <v>1707</v>
      </c>
      <c r="N68">
        <v>32402.65</v>
      </c>
      <c r="O68">
        <v>27</v>
      </c>
      <c r="P68">
        <f t="shared" si="7"/>
        <v>874871.55</v>
      </c>
    </row>
    <row r="69" spans="1:16" x14ac:dyDescent="0.25">
      <c r="A69" s="1">
        <v>50</v>
      </c>
      <c r="B69" t="s">
        <v>1707</v>
      </c>
      <c r="C69">
        <v>3847.75</v>
      </c>
      <c r="D69">
        <v>13614</v>
      </c>
      <c r="E69">
        <f t="shared" si="6"/>
        <v>52383268.5</v>
      </c>
      <c r="L69" s="1">
        <v>300</v>
      </c>
      <c r="M69" t="s">
        <v>1722</v>
      </c>
      <c r="N69">
        <v>32402.65</v>
      </c>
      <c r="O69">
        <v>2</v>
      </c>
      <c r="P69">
        <f t="shared" si="7"/>
        <v>64805.3</v>
      </c>
    </row>
    <row r="70" spans="1:16" x14ac:dyDescent="0.25">
      <c r="A70" s="1">
        <v>50</v>
      </c>
      <c r="B70" t="s">
        <v>1707</v>
      </c>
      <c r="C70">
        <v>4665.41</v>
      </c>
      <c r="D70">
        <v>316</v>
      </c>
      <c r="E70">
        <f t="shared" si="6"/>
        <v>1474269.56</v>
      </c>
      <c r="L70" s="1">
        <v>300</v>
      </c>
      <c r="M70" t="s">
        <v>1721</v>
      </c>
      <c r="N70">
        <v>29942.99</v>
      </c>
      <c r="O70">
        <v>1</v>
      </c>
      <c r="P70">
        <f t="shared" si="7"/>
        <v>29942.99</v>
      </c>
    </row>
    <row r="71" spans="1:16" x14ac:dyDescent="0.25">
      <c r="A71" s="1">
        <v>50</v>
      </c>
      <c r="B71" t="s">
        <v>1707</v>
      </c>
      <c r="C71">
        <v>6665.64</v>
      </c>
      <c r="D71">
        <v>81</v>
      </c>
      <c r="E71">
        <f t="shared" si="6"/>
        <v>539916.84000000008</v>
      </c>
      <c r="L71" s="1">
        <v>300</v>
      </c>
      <c r="M71" t="s">
        <v>1721</v>
      </c>
      <c r="N71">
        <v>32402.65</v>
      </c>
      <c r="O71">
        <v>540</v>
      </c>
      <c r="P71">
        <f t="shared" si="7"/>
        <v>17497431</v>
      </c>
    </row>
    <row r="72" spans="1:16" x14ac:dyDescent="0.25">
      <c r="A72" s="1">
        <v>50</v>
      </c>
      <c r="B72" t="s">
        <v>1707</v>
      </c>
      <c r="C72">
        <v>8316.74</v>
      </c>
      <c r="D72">
        <v>1</v>
      </c>
      <c r="E72">
        <f t="shared" si="6"/>
        <v>8316.74</v>
      </c>
      <c r="L72" s="1">
        <v>300</v>
      </c>
      <c r="M72" t="s">
        <v>1721</v>
      </c>
      <c r="N72">
        <v>33624.269999999997</v>
      </c>
      <c r="O72">
        <v>15</v>
      </c>
      <c r="P72">
        <f t="shared" si="7"/>
        <v>504364.04999999993</v>
      </c>
    </row>
    <row r="73" spans="1:16" x14ac:dyDescent="0.25">
      <c r="A73" s="1">
        <v>50</v>
      </c>
      <c r="B73" t="s">
        <v>1722</v>
      </c>
      <c r="C73">
        <v>3129.01</v>
      </c>
      <c r="D73">
        <v>1</v>
      </c>
      <c r="E73">
        <f t="shared" si="6"/>
        <v>3129.01</v>
      </c>
      <c r="L73" s="1">
        <v>333</v>
      </c>
      <c r="M73" t="s">
        <v>1707</v>
      </c>
      <c r="N73">
        <v>3129.01</v>
      </c>
      <c r="O73">
        <v>2</v>
      </c>
      <c r="P73">
        <f t="shared" si="7"/>
        <v>6258.02</v>
      </c>
    </row>
    <row r="74" spans="1:16" x14ac:dyDescent="0.25">
      <c r="A74" s="1">
        <v>50</v>
      </c>
      <c r="B74" t="s">
        <v>1722</v>
      </c>
      <c r="C74">
        <v>3686.62</v>
      </c>
      <c r="D74">
        <v>97</v>
      </c>
      <c r="E74">
        <f t="shared" si="6"/>
        <v>357602.14</v>
      </c>
      <c r="L74" s="1">
        <v>500</v>
      </c>
      <c r="M74" t="s">
        <v>1715</v>
      </c>
      <c r="N74">
        <v>29769.49</v>
      </c>
      <c r="O74">
        <v>4</v>
      </c>
      <c r="P74">
        <f t="shared" si="7"/>
        <v>119077.96</v>
      </c>
    </row>
    <row r="75" spans="1:16" x14ac:dyDescent="0.25">
      <c r="A75" s="1">
        <v>50</v>
      </c>
      <c r="B75" t="s">
        <v>1721</v>
      </c>
      <c r="C75">
        <v>3129.01</v>
      </c>
      <c r="D75">
        <v>1</v>
      </c>
      <c r="E75">
        <f t="shared" si="6"/>
        <v>3129.01</v>
      </c>
      <c r="L75" s="1">
        <v>500</v>
      </c>
      <c r="M75" t="s">
        <v>1715</v>
      </c>
      <c r="N75">
        <v>32840.089999999997</v>
      </c>
      <c r="O75">
        <v>349</v>
      </c>
      <c r="P75">
        <f t="shared" si="7"/>
        <v>11461191.409999998</v>
      </c>
    </row>
    <row r="76" spans="1:16" x14ac:dyDescent="0.25">
      <c r="A76" s="1">
        <v>50</v>
      </c>
      <c r="B76" t="s">
        <v>1721</v>
      </c>
      <c r="C76">
        <v>3501.14</v>
      </c>
      <c r="D76">
        <v>1</v>
      </c>
      <c r="E76">
        <f t="shared" si="6"/>
        <v>3501.14</v>
      </c>
      <c r="L76" s="1">
        <v>500</v>
      </c>
      <c r="M76" t="s">
        <v>1715</v>
      </c>
      <c r="N76">
        <v>33419.07</v>
      </c>
      <c r="O76">
        <v>13</v>
      </c>
      <c r="P76">
        <f t="shared" si="7"/>
        <v>434447.91</v>
      </c>
    </row>
    <row r="77" spans="1:16" x14ac:dyDescent="0.25">
      <c r="A77" s="1">
        <v>50</v>
      </c>
      <c r="B77" t="s">
        <v>1721</v>
      </c>
      <c r="C77">
        <v>3847.75</v>
      </c>
      <c r="D77">
        <v>15</v>
      </c>
      <c r="E77">
        <f t="shared" si="6"/>
        <v>57716.25</v>
      </c>
      <c r="L77" s="1">
        <v>500</v>
      </c>
      <c r="M77" t="s">
        <v>1707</v>
      </c>
      <c r="N77">
        <v>9410.5300000000007</v>
      </c>
      <c r="O77">
        <v>1</v>
      </c>
      <c r="P77">
        <f t="shared" si="7"/>
        <v>9410.5300000000007</v>
      </c>
    </row>
    <row r="78" spans="1:16" x14ac:dyDescent="0.25">
      <c r="A78" s="1">
        <v>75</v>
      </c>
      <c r="B78" t="s">
        <v>1715</v>
      </c>
      <c r="C78">
        <v>3501.14</v>
      </c>
      <c r="D78">
        <v>1</v>
      </c>
      <c r="E78">
        <f t="shared" si="6"/>
        <v>3501.14</v>
      </c>
      <c r="L78" s="1">
        <v>500</v>
      </c>
      <c r="M78" t="s">
        <v>1707</v>
      </c>
      <c r="N78">
        <v>29769.49</v>
      </c>
      <c r="O78">
        <v>28</v>
      </c>
      <c r="P78">
        <f t="shared" si="7"/>
        <v>833545.72000000009</v>
      </c>
    </row>
    <row r="79" spans="1:16" x14ac:dyDescent="0.25">
      <c r="A79" s="1">
        <v>75</v>
      </c>
      <c r="B79" t="s">
        <v>1715</v>
      </c>
      <c r="C79">
        <v>3847.75</v>
      </c>
      <c r="D79">
        <v>2</v>
      </c>
      <c r="E79">
        <f t="shared" si="6"/>
        <v>7695.5</v>
      </c>
      <c r="L79" s="1">
        <v>500</v>
      </c>
      <c r="M79" t="s">
        <v>1707</v>
      </c>
      <c r="N79">
        <v>32840.089999999997</v>
      </c>
      <c r="O79">
        <v>12</v>
      </c>
      <c r="P79">
        <f t="shared" si="7"/>
        <v>394081.07999999996</v>
      </c>
    </row>
    <row r="80" spans="1:16" x14ac:dyDescent="0.25">
      <c r="A80" s="1">
        <v>75</v>
      </c>
      <c r="B80" t="s">
        <v>1715</v>
      </c>
      <c r="C80">
        <v>4665.41</v>
      </c>
      <c r="D80">
        <v>18</v>
      </c>
      <c r="E80">
        <f t="shared" si="6"/>
        <v>83977.38</v>
      </c>
      <c r="L80" s="1">
        <v>500</v>
      </c>
      <c r="M80" t="s">
        <v>1722</v>
      </c>
      <c r="N80">
        <v>29769.49</v>
      </c>
      <c r="O80">
        <v>1</v>
      </c>
      <c r="P80">
        <f t="shared" si="7"/>
        <v>29769.49</v>
      </c>
    </row>
    <row r="81" spans="1:16" x14ac:dyDescent="0.25">
      <c r="A81" s="1">
        <v>75</v>
      </c>
      <c r="B81" t="s">
        <v>1707</v>
      </c>
      <c r="C81">
        <v>2435.58</v>
      </c>
      <c r="D81">
        <v>18</v>
      </c>
      <c r="E81">
        <f t="shared" si="6"/>
        <v>43840.44</v>
      </c>
      <c r="L81" s="1">
        <v>500</v>
      </c>
      <c r="M81" t="s">
        <v>1721</v>
      </c>
      <c r="N81">
        <v>20312.13</v>
      </c>
      <c r="O81">
        <v>1</v>
      </c>
      <c r="P81">
        <f t="shared" si="7"/>
        <v>20312.13</v>
      </c>
    </row>
    <row r="82" spans="1:16" x14ac:dyDescent="0.25">
      <c r="A82" s="1">
        <v>75</v>
      </c>
      <c r="B82" t="s">
        <v>1707</v>
      </c>
      <c r="C82">
        <v>2538.13</v>
      </c>
      <c r="D82">
        <v>22</v>
      </c>
      <c r="E82">
        <f t="shared" si="6"/>
        <v>55838.86</v>
      </c>
      <c r="L82" s="1">
        <v>500</v>
      </c>
      <c r="M82" t="s">
        <v>1721</v>
      </c>
      <c r="N82">
        <v>25602.04</v>
      </c>
      <c r="O82">
        <v>23</v>
      </c>
      <c r="P82">
        <f t="shared" si="7"/>
        <v>588846.92000000004</v>
      </c>
    </row>
    <row r="83" spans="1:16" x14ac:dyDescent="0.25">
      <c r="A83" s="1">
        <v>75</v>
      </c>
      <c r="B83" t="s">
        <v>1707</v>
      </c>
      <c r="C83">
        <v>3129.01</v>
      </c>
      <c r="D83">
        <v>50</v>
      </c>
      <c r="E83">
        <f t="shared" si="6"/>
        <v>156450.5</v>
      </c>
      <c r="L83" s="1">
        <v>500</v>
      </c>
      <c r="M83" t="s">
        <v>1721</v>
      </c>
      <c r="N83">
        <v>29769.49</v>
      </c>
      <c r="O83">
        <v>486</v>
      </c>
      <c r="P83">
        <f t="shared" si="7"/>
        <v>14467972.140000001</v>
      </c>
    </row>
    <row r="84" spans="1:16" x14ac:dyDescent="0.25">
      <c r="A84" s="1">
        <v>75</v>
      </c>
      <c r="B84" t="s">
        <v>1707</v>
      </c>
      <c r="C84">
        <v>3501.14</v>
      </c>
      <c r="D84">
        <v>99</v>
      </c>
      <c r="E84">
        <f t="shared" si="6"/>
        <v>346612.86</v>
      </c>
      <c r="L84" s="1">
        <v>500</v>
      </c>
      <c r="M84" t="s">
        <v>1721</v>
      </c>
      <c r="N84">
        <v>32402.65</v>
      </c>
      <c r="O84">
        <v>1</v>
      </c>
      <c r="P84">
        <f t="shared" si="7"/>
        <v>32402.65</v>
      </c>
    </row>
    <row r="85" spans="1:16" x14ac:dyDescent="0.25">
      <c r="A85" s="1">
        <v>75</v>
      </c>
      <c r="B85" t="s">
        <v>1707</v>
      </c>
      <c r="C85">
        <v>3847.75</v>
      </c>
      <c r="D85">
        <v>138</v>
      </c>
      <c r="E85">
        <f t="shared" si="6"/>
        <v>530989.5</v>
      </c>
      <c r="L85" s="1">
        <v>500</v>
      </c>
      <c r="M85" t="s">
        <v>1721</v>
      </c>
      <c r="N85">
        <v>32840.089999999997</v>
      </c>
      <c r="O85">
        <v>3</v>
      </c>
      <c r="P85">
        <f t="shared" si="7"/>
        <v>98520.26999999999</v>
      </c>
    </row>
    <row r="86" spans="1:16" x14ac:dyDescent="0.25">
      <c r="A86" s="1">
        <v>75</v>
      </c>
      <c r="B86" t="s">
        <v>1707</v>
      </c>
      <c r="C86">
        <v>4665.41</v>
      </c>
      <c r="D86">
        <v>3071</v>
      </c>
      <c r="E86">
        <f t="shared" si="6"/>
        <v>14327474.109999999</v>
      </c>
      <c r="L86" s="1">
        <v>750</v>
      </c>
      <c r="M86" t="s">
        <v>1715</v>
      </c>
      <c r="N86">
        <v>42948.51</v>
      </c>
      <c r="O86">
        <v>34</v>
      </c>
      <c r="P86">
        <f t="shared" si="7"/>
        <v>1460249.34</v>
      </c>
    </row>
    <row r="87" spans="1:16" x14ac:dyDescent="0.25">
      <c r="A87" s="1">
        <v>75</v>
      </c>
      <c r="B87" t="s">
        <v>1707</v>
      </c>
      <c r="C87">
        <v>6665.64</v>
      </c>
      <c r="D87">
        <v>127</v>
      </c>
      <c r="E87">
        <f t="shared" si="6"/>
        <v>846536.28</v>
      </c>
      <c r="L87" s="1">
        <v>750</v>
      </c>
      <c r="M87" t="s">
        <v>1715</v>
      </c>
      <c r="N87">
        <v>47743.24</v>
      </c>
      <c r="O87">
        <v>157</v>
      </c>
      <c r="P87">
        <f t="shared" si="7"/>
        <v>7495688.6799999997</v>
      </c>
    </row>
    <row r="88" spans="1:16" x14ac:dyDescent="0.25">
      <c r="A88" s="1">
        <v>75</v>
      </c>
      <c r="B88" t="s">
        <v>1707</v>
      </c>
      <c r="C88">
        <v>8316.74</v>
      </c>
      <c r="D88">
        <v>2</v>
      </c>
      <c r="E88">
        <f t="shared" si="6"/>
        <v>16633.48</v>
      </c>
      <c r="L88" s="1">
        <v>750</v>
      </c>
      <c r="M88" t="s">
        <v>1715</v>
      </c>
      <c r="N88">
        <v>52013.97</v>
      </c>
      <c r="O88">
        <v>1</v>
      </c>
      <c r="P88">
        <f t="shared" si="7"/>
        <v>52013.97</v>
      </c>
    </row>
    <row r="89" spans="1:16" x14ac:dyDescent="0.25">
      <c r="A89" s="1">
        <v>75</v>
      </c>
      <c r="B89" t="s">
        <v>1722</v>
      </c>
      <c r="C89">
        <v>4665.41</v>
      </c>
      <c r="D89">
        <v>2</v>
      </c>
      <c r="E89">
        <f t="shared" si="6"/>
        <v>9330.82</v>
      </c>
      <c r="L89" s="1">
        <v>750</v>
      </c>
      <c r="M89" t="s">
        <v>1707</v>
      </c>
      <c r="N89">
        <v>47743.24</v>
      </c>
      <c r="O89">
        <v>8</v>
      </c>
      <c r="P89">
        <f t="shared" si="7"/>
        <v>381945.92</v>
      </c>
    </row>
    <row r="90" spans="1:16" x14ac:dyDescent="0.25">
      <c r="A90" s="1">
        <v>75</v>
      </c>
      <c r="B90" t="s">
        <v>1721</v>
      </c>
      <c r="C90">
        <v>4665.41</v>
      </c>
      <c r="D90">
        <v>12</v>
      </c>
      <c r="E90">
        <f t="shared" si="6"/>
        <v>55984.92</v>
      </c>
      <c r="L90" s="1">
        <v>750</v>
      </c>
      <c r="M90" t="s">
        <v>1707</v>
      </c>
      <c r="N90">
        <v>52013.97</v>
      </c>
      <c r="O90">
        <v>22</v>
      </c>
      <c r="P90">
        <f t="shared" si="7"/>
        <v>1144307.3400000001</v>
      </c>
    </row>
    <row r="91" spans="1:16" x14ac:dyDescent="0.25">
      <c r="A91" s="1">
        <v>100</v>
      </c>
      <c r="B91" t="s">
        <v>1715</v>
      </c>
      <c r="C91">
        <v>4665.41</v>
      </c>
      <c r="D91">
        <v>1</v>
      </c>
      <c r="E91">
        <f t="shared" si="6"/>
        <v>4665.41</v>
      </c>
      <c r="L91" s="1">
        <v>750</v>
      </c>
      <c r="M91" t="s">
        <v>1721</v>
      </c>
      <c r="N91">
        <v>29769.49</v>
      </c>
      <c r="O91">
        <v>1</v>
      </c>
      <c r="P91">
        <f t="shared" si="7"/>
        <v>29769.49</v>
      </c>
    </row>
    <row r="92" spans="1:16" x14ac:dyDescent="0.25">
      <c r="A92" s="1">
        <v>100</v>
      </c>
      <c r="B92" t="s">
        <v>1715</v>
      </c>
      <c r="C92">
        <v>6665.64</v>
      </c>
      <c r="D92">
        <v>3</v>
      </c>
      <c r="E92">
        <f t="shared" si="6"/>
        <v>19996.920000000002</v>
      </c>
      <c r="L92" s="1">
        <v>750</v>
      </c>
      <c r="M92" t="s">
        <v>1721</v>
      </c>
      <c r="N92">
        <v>38003.1</v>
      </c>
      <c r="O92">
        <v>16</v>
      </c>
      <c r="P92">
        <f t="shared" si="7"/>
        <v>608049.6</v>
      </c>
    </row>
    <row r="93" spans="1:16" x14ac:dyDescent="0.25">
      <c r="A93" s="1">
        <v>100</v>
      </c>
      <c r="B93" t="s">
        <v>1707</v>
      </c>
      <c r="C93">
        <v>2435.58</v>
      </c>
      <c r="D93">
        <v>2</v>
      </c>
      <c r="E93">
        <f t="shared" si="6"/>
        <v>4871.16</v>
      </c>
      <c r="L93" s="1">
        <v>750</v>
      </c>
      <c r="M93" t="s">
        <v>1721</v>
      </c>
      <c r="N93">
        <v>47743.24</v>
      </c>
      <c r="O93">
        <v>1</v>
      </c>
      <c r="P93">
        <f t="shared" si="7"/>
        <v>47743.24</v>
      </c>
    </row>
    <row r="94" spans="1:16" x14ac:dyDescent="0.25">
      <c r="A94" s="1">
        <v>100</v>
      </c>
      <c r="B94" t="s">
        <v>1707</v>
      </c>
      <c r="C94">
        <v>2538.13</v>
      </c>
      <c r="D94">
        <v>3</v>
      </c>
      <c r="E94">
        <f t="shared" si="6"/>
        <v>7614.39</v>
      </c>
      <c r="L94" s="1">
        <v>750</v>
      </c>
      <c r="M94" t="s">
        <v>1721</v>
      </c>
      <c r="N94">
        <v>52013.97</v>
      </c>
      <c r="O94">
        <v>335</v>
      </c>
      <c r="P94">
        <f t="shared" si="7"/>
        <v>17424679.949999999</v>
      </c>
    </row>
    <row r="95" spans="1:16" x14ac:dyDescent="0.25">
      <c r="A95" s="1">
        <v>100</v>
      </c>
      <c r="B95" t="s">
        <v>1707</v>
      </c>
      <c r="C95">
        <v>3129.01</v>
      </c>
      <c r="D95">
        <v>10</v>
      </c>
      <c r="E95">
        <f t="shared" si="6"/>
        <v>31290.100000000002</v>
      </c>
      <c r="L95" s="1">
        <v>1000</v>
      </c>
      <c r="M95" t="s">
        <v>1715</v>
      </c>
      <c r="N95">
        <v>42750.75</v>
      </c>
      <c r="O95">
        <v>30</v>
      </c>
      <c r="P95">
        <f t="shared" si="7"/>
        <v>1282522.5</v>
      </c>
    </row>
    <row r="96" spans="1:16" x14ac:dyDescent="0.25">
      <c r="A96" s="1">
        <v>100</v>
      </c>
      <c r="B96" t="s">
        <v>1707</v>
      </c>
      <c r="C96">
        <v>3501.14</v>
      </c>
      <c r="D96">
        <v>11</v>
      </c>
      <c r="E96">
        <f t="shared" si="6"/>
        <v>38512.54</v>
      </c>
      <c r="L96" s="1">
        <v>1000</v>
      </c>
      <c r="M96" t="s">
        <v>1715</v>
      </c>
      <c r="N96">
        <v>42948.51</v>
      </c>
      <c r="O96">
        <v>1</v>
      </c>
      <c r="P96">
        <f t="shared" si="7"/>
        <v>42948.51</v>
      </c>
    </row>
    <row r="97" spans="1:16" x14ac:dyDescent="0.25">
      <c r="A97" s="1">
        <v>100</v>
      </c>
      <c r="B97" t="s">
        <v>1707</v>
      </c>
      <c r="C97">
        <v>3847.75</v>
      </c>
      <c r="D97">
        <v>38</v>
      </c>
      <c r="E97">
        <f t="shared" si="6"/>
        <v>146214.5</v>
      </c>
      <c r="L97" s="1">
        <v>1000</v>
      </c>
      <c r="M97" t="s">
        <v>1715</v>
      </c>
      <c r="N97">
        <v>46298.43</v>
      </c>
      <c r="O97">
        <v>22</v>
      </c>
      <c r="P97">
        <f t="shared" si="7"/>
        <v>1018565.46</v>
      </c>
    </row>
    <row r="98" spans="1:16" x14ac:dyDescent="0.25">
      <c r="A98" s="1">
        <v>100</v>
      </c>
      <c r="B98" t="s">
        <v>1707</v>
      </c>
      <c r="C98">
        <v>4665.41</v>
      </c>
      <c r="D98">
        <v>72</v>
      </c>
      <c r="E98">
        <f t="shared" si="6"/>
        <v>335909.52</v>
      </c>
      <c r="L98" s="1">
        <v>1000</v>
      </c>
      <c r="M98" t="s">
        <v>1721</v>
      </c>
      <c r="N98">
        <v>38003.1</v>
      </c>
      <c r="O98">
        <v>1</v>
      </c>
      <c r="P98">
        <f t="shared" si="7"/>
        <v>38003.1</v>
      </c>
    </row>
    <row r="99" spans="1:16" x14ac:dyDescent="0.25">
      <c r="A99" s="1">
        <v>100</v>
      </c>
      <c r="B99" t="s">
        <v>1707</v>
      </c>
      <c r="C99">
        <v>6665.64</v>
      </c>
      <c r="D99">
        <v>713</v>
      </c>
      <c r="E99">
        <f t="shared" si="6"/>
        <v>4752601.32</v>
      </c>
      <c r="L99" s="1">
        <v>1000</v>
      </c>
      <c r="M99" t="s">
        <v>1721</v>
      </c>
      <c r="N99">
        <v>40001.18</v>
      </c>
      <c r="O99">
        <v>15</v>
      </c>
      <c r="P99">
        <f t="shared" si="7"/>
        <v>600017.69999999995</v>
      </c>
    </row>
    <row r="100" spans="1:16" x14ac:dyDescent="0.25">
      <c r="A100" s="1">
        <v>100</v>
      </c>
      <c r="B100" t="s">
        <v>1707</v>
      </c>
      <c r="C100">
        <v>8316.74</v>
      </c>
      <c r="D100">
        <v>25</v>
      </c>
      <c r="E100">
        <f t="shared" si="6"/>
        <v>207918.5</v>
      </c>
      <c r="L100" s="1">
        <v>1000</v>
      </c>
      <c r="M100" t="s">
        <v>1721</v>
      </c>
      <c r="N100">
        <v>42750.75</v>
      </c>
      <c r="O100">
        <v>1</v>
      </c>
      <c r="P100">
        <f t="shared" si="7"/>
        <v>42750.75</v>
      </c>
    </row>
    <row r="101" spans="1:16" x14ac:dyDescent="0.25">
      <c r="A101" s="1">
        <v>100</v>
      </c>
      <c r="B101" t="s">
        <v>1721</v>
      </c>
      <c r="C101">
        <v>4665.41</v>
      </c>
      <c r="D101">
        <v>3</v>
      </c>
      <c r="E101">
        <f t="shared" si="6"/>
        <v>13996.23</v>
      </c>
      <c r="L101" s="1">
        <v>1500</v>
      </c>
      <c r="M101" t="s">
        <v>1715</v>
      </c>
      <c r="N101">
        <v>62432.73</v>
      </c>
      <c r="O101">
        <v>1</v>
      </c>
      <c r="P101">
        <f t="shared" si="7"/>
        <v>62432.73</v>
      </c>
    </row>
    <row r="102" spans="1:16" x14ac:dyDescent="0.25">
      <c r="A102" s="1">
        <v>100</v>
      </c>
      <c r="B102" t="s">
        <v>1721</v>
      </c>
      <c r="C102">
        <v>6665.64</v>
      </c>
      <c r="D102">
        <v>2</v>
      </c>
      <c r="E102">
        <f t="shared" si="6"/>
        <v>13331.28</v>
      </c>
      <c r="L102" s="1">
        <v>1500</v>
      </c>
      <c r="M102" t="s">
        <v>1707</v>
      </c>
      <c r="N102">
        <v>62432.73</v>
      </c>
      <c r="O102">
        <v>9</v>
      </c>
      <c r="P102">
        <f t="shared" si="7"/>
        <v>561894.57000000007</v>
      </c>
    </row>
    <row r="103" spans="1:16" x14ac:dyDescent="0.25">
      <c r="A103" s="1">
        <v>167</v>
      </c>
      <c r="B103" t="s">
        <v>1715</v>
      </c>
      <c r="C103">
        <v>8316.74</v>
      </c>
      <c r="D103">
        <v>11</v>
      </c>
      <c r="E103">
        <f t="shared" si="6"/>
        <v>91484.14</v>
      </c>
      <c r="L103" s="1">
        <v>1500</v>
      </c>
      <c r="M103" t="s">
        <v>1721</v>
      </c>
      <c r="N103">
        <v>53773.34</v>
      </c>
      <c r="O103">
        <v>11</v>
      </c>
      <c r="P103">
        <f t="shared" si="7"/>
        <v>591506.74</v>
      </c>
    </row>
    <row r="104" spans="1:16" x14ac:dyDescent="0.25">
      <c r="A104" s="1">
        <v>167</v>
      </c>
      <c r="B104" t="s">
        <v>1707</v>
      </c>
      <c r="C104">
        <v>2435.58</v>
      </c>
      <c r="D104">
        <v>2</v>
      </c>
      <c r="E104">
        <f t="shared" si="6"/>
        <v>4871.16</v>
      </c>
      <c r="L104" s="1">
        <v>1500</v>
      </c>
      <c r="M104" t="s">
        <v>1721</v>
      </c>
      <c r="N104">
        <v>62432.73</v>
      </c>
      <c r="O104">
        <v>250</v>
      </c>
      <c r="P104">
        <f t="shared" si="7"/>
        <v>15608182.5</v>
      </c>
    </row>
    <row r="105" spans="1:16" x14ac:dyDescent="0.25">
      <c r="A105" s="1">
        <v>167</v>
      </c>
      <c r="B105" t="s">
        <v>1707</v>
      </c>
      <c r="C105">
        <v>3129.01</v>
      </c>
      <c r="D105">
        <v>2</v>
      </c>
      <c r="E105">
        <f t="shared" si="6"/>
        <v>6258.02</v>
      </c>
      <c r="L105" s="1">
        <v>2000</v>
      </c>
      <c r="M105" t="s">
        <v>1721</v>
      </c>
      <c r="N105">
        <v>38003.1</v>
      </c>
      <c r="O105">
        <v>1</v>
      </c>
      <c r="P105">
        <f t="shared" si="7"/>
        <v>38003.1</v>
      </c>
    </row>
    <row r="106" spans="1:16" x14ac:dyDescent="0.25">
      <c r="A106" s="1">
        <v>167</v>
      </c>
      <c r="B106" t="s">
        <v>1707</v>
      </c>
      <c r="C106">
        <v>3501.14</v>
      </c>
      <c r="D106">
        <v>1</v>
      </c>
      <c r="E106">
        <f t="shared" si="6"/>
        <v>3501.14</v>
      </c>
      <c r="L106" s="1">
        <v>2000</v>
      </c>
      <c r="M106" t="s">
        <v>1721</v>
      </c>
      <c r="N106">
        <v>74761.25</v>
      </c>
      <c r="O106">
        <v>196</v>
      </c>
      <c r="P106">
        <f t="shared" si="7"/>
        <v>14653205</v>
      </c>
    </row>
    <row r="107" spans="1:16" x14ac:dyDescent="0.25">
      <c r="A107" s="1">
        <v>167</v>
      </c>
      <c r="B107" t="s">
        <v>1707</v>
      </c>
      <c r="C107">
        <v>4665.41</v>
      </c>
      <c r="D107">
        <v>5</v>
      </c>
      <c r="E107">
        <f t="shared" si="6"/>
        <v>23327.05</v>
      </c>
      <c r="L107" s="1">
        <v>2000</v>
      </c>
      <c r="M107" t="s">
        <v>1721</v>
      </c>
      <c r="N107">
        <v>96972.800000000003</v>
      </c>
      <c r="O107">
        <v>32</v>
      </c>
      <c r="P107">
        <f t="shared" si="7"/>
        <v>3103129.6000000001</v>
      </c>
    </row>
    <row r="108" spans="1:16" x14ac:dyDescent="0.25">
      <c r="A108" s="1">
        <v>167</v>
      </c>
      <c r="B108" t="s">
        <v>1707</v>
      </c>
      <c r="C108">
        <v>6665.64</v>
      </c>
      <c r="D108">
        <v>30</v>
      </c>
      <c r="E108">
        <f t="shared" si="6"/>
        <v>199969.2</v>
      </c>
    </row>
    <row r="109" spans="1:16" x14ac:dyDescent="0.25">
      <c r="A109" s="1">
        <v>167</v>
      </c>
      <c r="B109" t="s">
        <v>1707</v>
      </c>
      <c r="C109">
        <v>8316.74</v>
      </c>
      <c r="D109">
        <v>175</v>
      </c>
      <c r="E109">
        <f t="shared" si="6"/>
        <v>1455429.5</v>
      </c>
    </row>
    <row r="110" spans="1:16" x14ac:dyDescent="0.25">
      <c r="A110" s="1">
        <v>167</v>
      </c>
      <c r="B110" t="s">
        <v>1707</v>
      </c>
      <c r="C110">
        <v>9737.66</v>
      </c>
      <c r="D110">
        <v>4</v>
      </c>
      <c r="E110">
        <f t="shared" si="6"/>
        <v>38950.639999999999</v>
      </c>
    </row>
    <row r="111" spans="1:16" x14ac:dyDescent="0.25">
      <c r="A111" s="1">
        <v>167</v>
      </c>
      <c r="B111" t="s">
        <v>1721</v>
      </c>
      <c r="C111">
        <v>6665.64</v>
      </c>
      <c r="D111">
        <v>1</v>
      </c>
      <c r="E111">
        <f t="shared" si="6"/>
        <v>6665.64</v>
      </c>
    </row>
    <row r="112" spans="1:16" x14ac:dyDescent="0.25">
      <c r="A112" s="1">
        <v>250</v>
      </c>
      <c r="B112" t="s">
        <v>1707</v>
      </c>
      <c r="C112">
        <v>3129.01</v>
      </c>
      <c r="D112">
        <v>1</v>
      </c>
      <c r="E112">
        <f t="shared" si="6"/>
        <v>3129.01</v>
      </c>
    </row>
    <row r="113" spans="1:5" x14ac:dyDescent="0.25">
      <c r="A113" s="1">
        <v>250</v>
      </c>
      <c r="B113" t="s">
        <v>1707</v>
      </c>
      <c r="C113">
        <v>3501.14</v>
      </c>
      <c r="D113">
        <v>1</v>
      </c>
      <c r="E113">
        <f t="shared" si="6"/>
        <v>3501.14</v>
      </c>
    </row>
    <row r="114" spans="1:5" x14ac:dyDescent="0.25">
      <c r="A114" s="1">
        <v>250</v>
      </c>
      <c r="B114" t="s">
        <v>1707</v>
      </c>
      <c r="C114">
        <v>6665.64</v>
      </c>
      <c r="D114">
        <v>1</v>
      </c>
      <c r="E114">
        <f t="shared" si="6"/>
        <v>6665.64</v>
      </c>
    </row>
    <row r="115" spans="1:5" x14ac:dyDescent="0.25">
      <c r="A115" s="1">
        <v>250</v>
      </c>
      <c r="B115" t="s">
        <v>1707</v>
      </c>
      <c r="C115">
        <v>8316.74</v>
      </c>
      <c r="D115">
        <v>2</v>
      </c>
      <c r="E115">
        <f t="shared" si="6"/>
        <v>16633.48</v>
      </c>
    </row>
    <row r="116" spans="1:5" x14ac:dyDescent="0.25">
      <c r="A116" s="1">
        <v>250</v>
      </c>
      <c r="B116" t="s">
        <v>1707</v>
      </c>
      <c r="C116">
        <v>9737.66</v>
      </c>
      <c r="D116">
        <v>11</v>
      </c>
      <c r="E116">
        <f t="shared" si="6"/>
        <v>107114.26</v>
      </c>
    </row>
  </sheetData>
  <pageMargins left="0.7" right="0.7" top="0.75" bottom="0.75" header="0.3" footer="0.3"/>
  <customProperties>
    <customPr name="EpmWorksheetKeyString_GUID" r:id="rId1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FEDD8-2056-4346-BA1D-F41CE5DD0151}">
  <sheetPr>
    <tabColor theme="9" tint="0.79998168889431442"/>
  </sheetPr>
  <dimension ref="A1:AC49"/>
  <sheetViews>
    <sheetView workbookViewId="0">
      <selection activeCell="J11" sqref="J11"/>
    </sheetView>
    <sheetView topLeftCell="B1" workbookViewId="1"/>
  </sheetViews>
  <sheetFormatPr defaultRowHeight="15" x14ac:dyDescent="0.25"/>
  <cols>
    <col min="1" max="1" width="23.85546875" bestFit="1" customWidth="1"/>
    <col min="2" max="2" width="10.5703125" bestFit="1" customWidth="1"/>
    <col min="4" max="4" width="9.5703125" bestFit="1" customWidth="1"/>
    <col min="5" max="5" width="8" bestFit="1" customWidth="1"/>
    <col min="6" max="6" width="13.28515625" bestFit="1" customWidth="1"/>
    <col min="7" max="7" width="7" bestFit="1" customWidth="1"/>
    <col min="8" max="8" width="11" bestFit="1" customWidth="1"/>
    <col min="9" max="9" width="14.28515625" bestFit="1" customWidth="1"/>
    <col min="10" max="10" width="16.85546875" bestFit="1" customWidth="1"/>
    <col min="12" max="12" width="14" bestFit="1" customWidth="1"/>
    <col min="13" max="13" width="15.28515625" bestFit="1" customWidth="1"/>
    <col min="14" max="14" width="7.140625" bestFit="1" customWidth="1"/>
    <col min="16" max="16" width="15.5703125" bestFit="1" customWidth="1"/>
    <col min="17" max="17" width="7.42578125" bestFit="1" customWidth="1"/>
    <col min="18" max="18" width="5" bestFit="1" customWidth="1"/>
    <col min="19" max="19" width="12" bestFit="1" customWidth="1"/>
    <col min="20" max="20" width="8" bestFit="1" customWidth="1"/>
    <col min="21" max="21" width="15.28515625" bestFit="1" customWidth="1"/>
    <col min="22" max="22" width="9" bestFit="1" customWidth="1"/>
    <col min="23" max="23" width="12" bestFit="1" customWidth="1"/>
    <col min="24" max="24" width="14.28515625" bestFit="1" customWidth="1"/>
    <col min="25" max="25" width="18" bestFit="1" customWidth="1"/>
    <col min="27" max="27" width="14" bestFit="1" customWidth="1"/>
    <col min="28" max="28" width="16.28515625" bestFit="1" customWidth="1"/>
    <col min="29" max="29" width="8.140625" bestFit="1" customWidth="1"/>
  </cols>
  <sheetData>
    <row r="1" spans="1:29" x14ac:dyDescent="0.25">
      <c r="A1" s="168"/>
      <c r="B1" s="154" t="s">
        <v>1609</v>
      </c>
      <c r="C1" s="155" t="s">
        <v>1610</v>
      </c>
    </row>
    <row r="2" spans="1:29" x14ac:dyDescent="0.25">
      <c r="A2" s="156" t="s">
        <v>1901</v>
      </c>
      <c r="B2" s="32">
        <f>+N25</f>
        <v>0.66568919119448844</v>
      </c>
      <c r="C2" s="157">
        <f>+N26</f>
        <v>0.33431080880551162</v>
      </c>
    </row>
    <row r="3" spans="1:29" ht="15.75" thickBot="1" x14ac:dyDescent="0.3">
      <c r="A3" s="158" t="s">
        <v>1902</v>
      </c>
      <c r="B3" s="160">
        <f>+AC25</f>
        <v>0.62817357577770794</v>
      </c>
      <c r="C3" s="161">
        <f>+AC26</f>
        <v>0.37182642422229206</v>
      </c>
    </row>
    <row r="5" spans="1:29" ht="15.75" thickBot="1" x14ac:dyDescent="0.3">
      <c r="A5" s="1" t="s">
        <v>1879</v>
      </c>
      <c r="P5" s="1" t="s">
        <v>1903</v>
      </c>
    </row>
    <row r="6" spans="1:29" x14ac:dyDescent="0.25">
      <c r="A6" s="169"/>
      <c r="B6" s="170"/>
      <c r="C6" s="170"/>
      <c r="D6" s="171" t="s">
        <v>1613</v>
      </c>
      <c r="P6" s="169"/>
      <c r="Q6" s="170"/>
      <c r="R6" s="170"/>
      <c r="S6" s="171" t="s">
        <v>1613</v>
      </c>
    </row>
    <row r="7" spans="1:29" x14ac:dyDescent="0.25">
      <c r="A7" s="172"/>
      <c r="B7" s="25"/>
      <c r="C7" s="25"/>
      <c r="D7" s="173" t="s">
        <v>1614</v>
      </c>
      <c r="P7" s="172"/>
      <c r="Q7" s="25"/>
      <c r="R7" s="25"/>
      <c r="S7" s="173" t="s">
        <v>1614</v>
      </c>
    </row>
    <row r="8" spans="1:29" x14ac:dyDescent="0.25">
      <c r="A8" s="165" t="s">
        <v>1880</v>
      </c>
      <c r="B8" s="84" t="s">
        <v>1533</v>
      </c>
      <c r="C8" s="84" t="s">
        <v>1267</v>
      </c>
      <c r="D8" s="166" t="s">
        <v>1615</v>
      </c>
      <c r="P8" s="165" t="s">
        <v>1880</v>
      </c>
      <c r="Q8" s="84" t="s">
        <v>1533</v>
      </c>
      <c r="R8" s="84" t="s">
        <v>1267</v>
      </c>
      <c r="S8" s="166" t="s">
        <v>1615</v>
      </c>
    </row>
    <row r="9" spans="1:29" ht="15.75" thickBot="1" x14ac:dyDescent="0.3">
      <c r="A9" s="174"/>
      <c r="B9" s="175" t="s">
        <v>1235</v>
      </c>
      <c r="C9" s="175" t="s">
        <v>1236</v>
      </c>
      <c r="D9" s="176" t="s">
        <v>1237</v>
      </c>
      <c r="E9" s="177" t="s">
        <v>1238</v>
      </c>
      <c r="F9" s="177" t="s">
        <v>1239</v>
      </c>
      <c r="G9" s="177" t="s">
        <v>1240</v>
      </c>
      <c r="H9" s="177" t="s">
        <v>1241</v>
      </c>
      <c r="I9" s="177" t="s">
        <v>1242</v>
      </c>
      <c r="J9" s="177" t="s">
        <v>1243</v>
      </c>
      <c r="L9" s="25" t="s">
        <v>1253</v>
      </c>
      <c r="M9" s="178">
        <f>+SUM('Transformer Analysis'!B10:B43)</f>
        <v>85263</v>
      </c>
      <c r="P9" s="174"/>
      <c r="Q9" s="175" t="s">
        <v>1235</v>
      </c>
      <c r="R9" s="175" t="s">
        <v>1236</v>
      </c>
      <c r="S9" s="176" t="s">
        <v>1237</v>
      </c>
      <c r="T9" s="177" t="s">
        <v>1238</v>
      </c>
      <c r="U9" s="177" t="s">
        <v>1239</v>
      </c>
      <c r="V9" s="177" t="s">
        <v>1240</v>
      </c>
      <c r="W9" s="177" t="s">
        <v>1241</v>
      </c>
      <c r="X9" s="177" t="s">
        <v>1242</v>
      </c>
      <c r="Y9" s="177" t="s">
        <v>1243</v>
      </c>
      <c r="AA9" s="25" t="s">
        <v>1253</v>
      </c>
      <c r="AB9" s="178">
        <f>+SUM(Q10:Q49)</f>
        <v>40435</v>
      </c>
    </row>
    <row r="10" spans="1:29" x14ac:dyDescent="0.25">
      <c r="A10" t="s">
        <v>1707</v>
      </c>
      <c r="B10" s="56">
        <v>22</v>
      </c>
      <c r="C10">
        <v>5</v>
      </c>
      <c r="D10" s="167">
        <v>3083.9054545454546</v>
      </c>
      <c r="E10">
        <f>+C10^2</f>
        <v>25</v>
      </c>
      <c r="F10" s="22">
        <f>+C10*D10</f>
        <v>15419.527272727273</v>
      </c>
      <c r="G10">
        <f>+'Transformer Analysis'!B10*C10</f>
        <v>110</v>
      </c>
      <c r="H10">
        <f>+'Transformer Analysis'!B10*E10</f>
        <v>550</v>
      </c>
      <c r="I10" s="22">
        <f>+'Transformer Analysis'!B10*D10</f>
        <v>67845.919999999998</v>
      </c>
      <c r="J10" s="22">
        <f>+'Transformer Analysis'!B10*C10*D10</f>
        <v>339229.60000000003</v>
      </c>
      <c r="L10" s="25" t="s">
        <v>1254</v>
      </c>
      <c r="M10" s="179">
        <f>+SUM(C10:C43)</f>
        <v>1979</v>
      </c>
      <c r="N10" s="25"/>
      <c r="P10" t="s">
        <v>1707</v>
      </c>
      <c r="Q10">
        <v>16</v>
      </c>
      <c r="R10">
        <v>10</v>
      </c>
      <c r="S10">
        <v>2793.046875</v>
      </c>
      <c r="T10">
        <f>+R10^2</f>
        <v>100</v>
      </c>
      <c r="U10" s="22">
        <f>+R10*S10</f>
        <v>27930.46875</v>
      </c>
      <c r="V10">
        <f>+Q10*R10</f>
        <v>160</v>
      </c>
      <c r="W10">
        <f>+Q10*T10</f>
        <v>1600</v>
      </c>
      <c r="X10" s="22">
        <f>+Q10*S10</f>
        <v>44688.75</v>
      </c>
      <c r="Y10" s="22">
        <f>+Q10*R10*S10</f>
        <v>446887.5</v>
      </c>
      <c r="AA10" s="25" t="s">
        <v>1254</v>
      </c>
      <c r="AB10" s="179">
        <f>+SUM(R10:R49)</f>
        <v>16411.5</v>
      </c>
      <c r="AC10" s="25"/>
    </row>
    <row r="11" spans="1:29" x14ac:dyDescent="0.25">
      <c r="A11" t="s">
        <v>1715</v>
      </c>
      <c r="B11" s="56">
        <v>16</v>
      </c>
      <c r="C11">
        <v>10</v>
      </c>
      <c r="D11" s="167">
        <v>2435.58</v>
      </c>
      <c r="E11">
        <f t="shared" ref="E11:E43" si="0">+C11^2</f>
        <v>100</v>
      </c>
      <c r="F11" s="22">
        <f t="shared" ref="F11:F43" si="1">+C11*D11</f>
        <v>24355.8</v>
      </c>
      <c r="G11">
        <f>+'Transformer Analysis'!B11*C11</f>
        <v>160</v>
      </c>
      <c r="H11">
        <f>+'Transformer Analysis'!B11*E11</f>
        <v>1600</v>
      </c>
      <c r="I11" s="22">
        <f>+'Transformer Analysis'!B11*D11</f>
        <v>38969.279999999999</v>
      </c>
      <c r="J11" s="22">
        <f>+'Transformer Analysis'!B11*C11*D11</f>
        <v>389692.8</v>
      </c>
      <c r="L11" s="25" t="s">
        <v>1255</v>
      </c>
      <c r="M11" s="178">
        <f>+SUM(D10:D43)</f>
        <v>140166.62073811825</v>
      </c>
      <c r="P11" t="s">
        <v>1707</v>
      </c>
      <c r="Q11">
        <v>34</v>
      </c>
      <c r="R11">
        <v>15</v>
      </c>
      <c r="S11">
        <v>2681.6717647058827</v>
      </c>
      <c r="T11">
        <f t="shared" ref="T11:T49" si="2">+R11^2</f>
        <v>225</v>
      </c>
      <c r="U11" s="22">
        <f t="shared" ref="U11:U49" si="3">+R11*S11</f>
        <v>40225.076470588239</v>
      </c>
      <c r="V11">
        <f t="shared" ref="V11:V49" si="4">+Q11*R11</f>
        <v>510</v>
      </c>
      <c r="W11">
        <f t="shared" ref="W11:W49" si="5">+Q11*T11</f>
        <v>7650</v>
      </c>
      <c r="X11" s="22">
        <f t="shared" ref="X11:X49" si="6">+Q11*S11</f>
        <v>91176.840000000011</v>
      </c>
      <c r="Y11" s="22">
        <f t="shared" ref="Y11:Y49" si="7">+Q11*R11*S11</f>
        <v>1367652.6</v>
      </c>
      <c r="AA11" s="25" t="s">
        <v>1255</v>
      </c>
      <c r="AB11" s="178">
        <f>+SUM(S10:S49)</f>
        <v>1026986.0432107734</v>
      </c>
    </row>
    <row r="12" spans="1:29" ht="17.25" x14ac:dyDescent="0.25">
      <c r="A12" t="s">
        <v>1707</v>
      </c>
      <c r="B12" s="56">
        <v>5734</v>
      </c>
      <c r="C12">
        <v>10</v>
      </c>
      <c r="D12" s="167">
        <v>2576.8867928147888</v>
      </c>
      <c r="E12">
        <f t="shared" si="0"/>
        <v>100</v>
      </c>
      <c r="F12" s="22">
        <f t="shared" si="1"/>
        <v>25768.867928147887</v>
      </c>
      <c r="G12">
        <f>+'Transformer Analysis'!B12*C12</f>
        <v>57340</v>
      </c>
      <c r="H12">
        <f>+'Transformer Analysis'!B12*E12</f>
        <v>573400</v>
      </c>
      <c r="I12" s="22">
        <f>+'Transformer Analysis'!B12*D12</f>
        <v>14775868.869999999</v>
      </c>
      <c r="J12" s="22">
        <f>+'Transformer Analysis'!B12*C12*D12</f>
        <v>147758688.69999999</v>
      </c>
      <c r="L12" s="25" t="s">
        <v>1256</v>
      </c>
      <c r="M12" s="178">
        <f>+SUM(E10:E43)</f>
        <v>220780.5</v>
      </c>
      <c r="P12" t="s">
        <v>1715</v>
      </c>
      <c r="Q12">
        <v>1</v>
      </c>
      <c r="R12">
        <v>25</v>
      </c>
      <c r="S12">
        <v>3129.01</v>
      </c>
      <c r="T12">
        <f t="shared" si="2"/>
        <v>625</v>
      </c>
      <c r="U12" s="22">
        <f t="shared" si="3"/>
        <v>78225.25</v>
      </c>
      <c r="V12">
        <f t="shared" si="4"/>
        <v>25</v>
      </c>
      <c r="W12">
        <f t="shared" si="5"/>
        <v>625</v>
      </c>
      <c r="X12" s="22">
        <f t="shared" si="6"/>
        <v>3129.01</v>
      </c>
      <c r="Y12" s="22">
        <f t="shared" si="7"/>
        <v>78225.25</v>
      </c>
      <c r="AA12" s="25" t="s">
        <v>1256</v>
      </c>
      <c r="AB12" s="178">
        <f>+SUM(T10:T49)</f>
        <v>16230122.25</v>
      </c>
    </row>
    <row r="13" spans="1:29" x14ac:dyDescent="0.25">
      <c r="A13" t="s">
        <v>1722</v>
      </c>
      <c r="B13" s="56">
        <v>2</v>
      </c>
      <c r="C13">
        <v>10</v>
      </c>
      <c r="D13" s="167">
        <v>2435.58</v>
      </c>
      <c r="E13">
        <f t="shared" si="0"/>
        <v>100</v>
      </c>
      <c r="F13" s="22">
        <f t="shared" si="1"/>
        <v>24355.8</v>
      </c>
      <c r="G13">
        <f>+'Transformer Analysis'!B13*C13</f>
        <v>20</v>
      </c>
      <c r="H13">
        <f>+'Transformer Analysis'!B13*E13</f>
        <v>200</v>
      </c>
      <c r="I13" s="22">
        <f>+'Transformer Analysis'!B13*D13</f>
        <v>4871.16</v>
      </c>
      <c r="J13" s="22">
        <f>+'Transformer Analysis'!B13*C13*D13</f>
        <v>48711.6</v>
      </c>
      <c r="L13" s="25" t="s">
        <v>1257</v>
      </c>
      <c r="M13" s="178">
        <f>+SUM(F10:F43)</f>
        <v>11265508.416100172</v>
      </c>
      <c r="P13" t="s">
        <v>1707</v>
      </c>
      <c r="Q13">
        <v>3997</v>
      </c>
      <c r="R13">
        <v>25</v>
      </c>
      <c r="S13">
        <v>8978.553274956219</v>
      </c>
      <c r="T13">
        <f t="shared" si="2"/>
        <v>625</v>
      </c>
      <c r="U13" s="22">
        <f t="shared" si="3"/>
        <v>224463.83187390547</v>
      </c>
      <c r="V13">
        <f t="shared" si="4"/>
        <v>99925</v>
      </c>
      <c r="W13">
        <f t="shared" si="5"/>
        <v>2498125</v>
      </c>
      <c r="X13" s="22">
        <f t="shared" si="6"/>
        <v>35887277.440000005</v>
      </c>
      <c r="Y13" s="22">
        <f t="shared" si="7"/>
        <v>897181936.00000024</v>
      </c>
      <c r="AA13" s="25" t="s">
        <v>1257</v>
      </c>
      <c r="AB13" s="178">
        <f>+SUM(U10:U49)</f>
        <v>768740872.0779103</v>
      </c>
    </row>
    <row r="14" spans="1:29" x14ac:dyDescent="0.25">
      <c r="A14" t="s">
        <v>1721</v>
      </c>
      <c r="B14" s="56">
        <v>8</v>
      </c>
      <c r="C14">
        <v>10</v>
      </c>
      <c r="D14" s="167">
        <v>2435.58</v>
      </c>
      <c r="E14">
        <f t="shared" si="0"/>
        <v>100</v>
      </c>
      <c r="F14" s="22">
        <f t="shared" si="1"/>
        <v>24355.8</v>
      </c>
      <c r="G14">
        <f>+'Transformer Analysis'!B14*C14</f>
        <v>80</v>
      </c>
      <c r="H14">
        <f>+'Transformer Analysis'!B14*E14</f>
        <v>800</v>
      </c>
      <c r="I14" s="22">
        <f>+'Transformer Analysis'!B14*D14</f>
        <v>19484.64</v>
      </c>
      <c r="J14" s="22">
        <f>+'Transformer Analysis'!B14*C14*D14</f>
        <v>194846.4</v>
      </c>
      <c r="L14" s="25" t="s">
        <v>1258</v>
      </c>
      <c r="M14" s="178">
        <f>+SUM(G10:G43)</f>
        <v>2827280.5</v>
      </c>
      <c r="P14" t="s">
        <v>1707</v>
      </c>
      <c r="Q14">
        <v>77</v>
      </c>
      <c r="R14">
        <v>37</v>
      </c>
      <c r="S14">
        <v>3472.1428571428573</v>
      </c>
      <c r="T14">
        <f t="shared" si="2"/>
        <v>1369</v>
      </c>
      <c r="U14" s="22">
        <f t="shared" si="3"/>
        <v>128469.28571428572</v>
      </c>
      <c r="V14">
        <f t="shared" si="4"/>
        <v>2849</v>
      </c>
      <c r="W14">
        <f t="shared" si="5"/>
        <v>105413</v>
      </c>
      <c r="X14" s="22">
        <f t="shared" si="6"/>
        <v>267355</v>
      </c>
      <c r="Y14" s="22">
        <f t="shared" si="7"/>
        <v>9892135</v>
      </c>
      <c r="AA14" s="25" t="s">
        <v>1258</v>
      </c>
      <c r="AB14" s="178">
        <f>+SUM(V10:V49)</f>
        <v>4486305.5</v>
      </c>
    </row>
    <row r="15" spans="1:29" ht="17.25" x14ac:dyDescent="0.25">
      <c r="A15" t="s">
        <v>1715</v>
      </c>
      <c r="B15" s="56">
        <v>30</v>
      </c>
      <c r="C15">
        <v>15</v>
      </c>
      <c r="D15" s="167">
        <v>2557.826</v>
      </c>
      <c r="E15">
        <f t="shared" si="0"/>
        <v>225</v>
      </c>
      <c r="F15" s="22">
        <f t="shared" si="1"/>
        <v>38367.39</v>
      </c>
      <c r="G15">
        <f>+'Transformer Analysis'!B15*C15</f>
        <v>450</v>
      </c>
      <c r="H15">
        <f>+'Transformer Analysis'!B15*E15</f>
        <v>6750</v>
      </c>
      <c r="I15" s="22">
        <f>+'Transformer Analysis'!B15*D15</f>
        <v>76734.78</v>
      </c>
      <c r="J15" s="22">
        <f>+'Transformer Analysis'!B15*C15*D15</f>
        <v>1151021.7</v>
      </c>
      <c r="L15" s="25" t="s">
        <v>1259</v>
      </c>
      <c r="M15" s="178">
        <f>+SUM(H10:H43)</f>
        <v>122238327.25</v>
      </c>
      <c r="P15" t="s">
        <v>1721</v>
      </c>
      <c r="Q15">
        <v>3</v>
      </c>
      <c r="R15">
        <v>37</v>
      </c>
      <c r="S15">
        <v>3501.14</v>
      </c>
      <c r="T15">
        <f t="shared" si="2"/>
        <v>1369</v>
      </c>
      <c r="U15" s="22">
        <f t="shared" si="3"/>
        <v>129542.18</v>
      </c>
      <c r="V15">
        <f t="shared" si="4"/>
        <v>111</v>
      </c>
      <c r="W15">
        <f t="shared" si="5"/>
        <v>4107</v>
      </c>
      <c r="X15" s="22">
        <f t="shared" si="6"/>
        <v>10503.42</v>
      </c>
      <c r="Y15" s="22">
        <f t="shared" si="7"/>
        <v>388626.54</v>
      </c>
      <c r="AA15" s="25" t="s">
        <v>1259</v>
      </c>
      <c r="AB15" s="178">
        <f>+SUM(W10:W49)</f>
        <v>2452993315.75</v>
      </c>
    </row>
    <row r="16" spans="1:29" x14ac:dyDescent="0.25">
      <c r="A16" t="s">
        <v>1707</v>
      </c>
      <c r="B16" s="56">
        <v>11910</v>
      </c>
      <c r="C16">
        <v>15</v>
      </c>
      <c r="D16" s="167">
        <v>2637.3402837951303</v>
      </c>
      <c r="E16">
        <f t="shared" si="0"/>
        <v>225</v>
      </c>
      <c r="F16" s="22">
        <f t="shared" si="1"/>
        <v>39560.104256926956</v>
      </c>
      <c r="G16">
        <f>+'Transformer Analysis'!B16*C16</f>
        <v>178650</v>
      </c>
      <c r="H16">
        <f>+'Transformer Analysis'!B16*E16</f>
        <v>2679750</v>
      </c>
      <c r="I16" s="22">
        <f>+'Transformer Analysis'!B16*D16</f>
        <v>31410722.780000001</v>
      </c>
      <c r="J16" s="22">
        <f>+'Transformer Analysis'!B16*C16*D16</f>
        <v>471160841.70000005</v>
      </c>
      <c r="L16" s="25" t="s">
        <v>1260</v>
      </c>
      <c r="M16" s="178">
        <f>+SUM(I10:I43)</f>
        <v>286064551.3499999</v>
      </c>
      <c r="P16" t="s">
        <v>1707</v>
      </c>
      <c r="Q16">
        <v>8059</v>
      </c>
      <c r="R16">
        <v>37.5</v>
      </c>
      <c r="S16">
        <v>9763.4030065764982</v>
      </c>
      <c r="T16">
        <f t="shared" si="2"/>
        <v>1406.25</v>
      </c>
      <c r="U16" s="22">
        <f t="shared" si="3"/>
        <v>366127.61274661869</v>
      </c>
      <c r="V16">
        <f t="shared" si="4"/>
        <v>302212.5</v>
      </c>
      <c r="W16">
        <f t="shared" si="5"/>
        <v>11332968.75</v>
      </c>
      <c r="X16" s="22">
        <f t="shared" si="6"/>
        <v>78683264.829999998</v>
      </c>
      <c r="Y16" s="22">
        <f t="shared" si="7"/>
        <v>2950622431.125</v>
      </c>
      <c r="AA16" s="25" t="s">
        <v>1260</v>
      </c>
      <c r="AB16" s="178">
        <f>+SUM(X10:X49)</f>
        <v>507328854.56000012</v>
      </c>
    </row>
    <row r="17" spans="1:29" x14ac:dyDescent="0.25">
      <c r="A17" t="s">
        <v>1722</v>
      </c>
      <c r="B17" s="56">
        <v>1</v>
      </c>
      <c r="C17">
        <v>15</v>
      </c>
      <c r="D17" s="167">
        <v>3129.01</v>
      </c>
      <c r="E17">
        <f t="shared" si="0"/>
        <v>225</v>
      </c>
      <c r="F17" s="22">
        <f t="shared" si="1"/>
        <v>46935.15</v>
      </c>
      <c r="G17">
        <f>+'Transformer Analysis'!B17*C17</f>
        <v>15</v>
      </c>
      <c r="H17">
        <f>+'Transformer Analysis'!B17*E17</f>
        <v>225</v>
      </c>
      <c r="I17" s="22">
        <f>+'Transformer Analysis'!B17*D17</f>
        <v>3129.01</v>
      </c>
      <c r="J17" s="22">
        <f>+'Transformer Analysis'!B17*C17*D17</f>
        <v>46935.15</v>
      </c>
      <c r="L17" s="25" t="s">
        <v>1261</v>
      </c>
      <c r="M17" s="178">
        <f>+SUM(J10:J43)</f>
        <v>10449356105.549997</v>
      </c>
      <c r="P17" t="s">
        <v>1715</v>
      </c>
      <c r="Q17">
        <v>1</v>
      </c>
      <c r="R17">
        <v>50</v>
      </c>
      <c r="S17">
        <v>7524.04</v>
      </c>
      <c r="T17">
        <f t="shared" si="2"/>
        <v>2500</v>
      </c>
      <c r="U17" s="22">
        <f t="shared" si="3"/>
        <v>376202</v>
      </c>
      <c r="V17">
        <f t="shared" si="4"/>
        <v>50</v>
      </c>
      <c r="W17">
        <f t="shared" si="5"/>
        <v>2500</v>
      </c>
      <c r="X17" s="22">
        <f t="shared" si="6"/>
        <v>7524.04</v>
      </c>
      <c r="Y17" s="22">
        <f t="shared" si="7"/>
        <v>376202</v>
      </c>
      <c r="AA17" s="25" t="s">
        <v>1261</v>
      </c>
      <c r="AB17" s="178">
        <f>+SUM(Y10:Y49)</f>
        <v>138501477117.905</v>
      </c>
    </row>
    <row r="18" spans="1:29" x14ac:dyDescent="0.25">
      <c r="A18" t="s">
        <v>1721</v>
      </c>
      <c r="B18" s="56">
        <v>1</v>
      </c>
      <c r="C18">
        <v>15</v>
      </c>
      <c r="D18" s="167">
        <v>2538.13</v>
      </c>
      <c r="E18">
        <f t="shared" si="0"/>
        <v>225</v>
      </c>
      <c r="F18" s="22">
        <f t="shared" si="1"/>
        <v>38071.950000000004</v>
      </c>
      <c r="G18">
        <f>+'Transformer Analysis'!B18*C18</f>
        <v>15</v>
      </c>
      <c r="H18">
        <f>+'Transformer Analysis'!B18*E18</f>
        <v>225</v>
      </c>
      <c r="I18" s="22">
        <f>+'Transformer Analysis'!B18*D18</f>
        <v>2538.13</v>
      </c>
      <c r="J18" s="22">
        <f>+'Transformer Analysis'!B18*C18*D18</f>
        <v>38071.950000000004</v>
      </c>
      <c r="M18" s="4"/>
      <c r="P18" t="s">
        <v>1707</v>
      </c>
      <c r="Q18">
        <v>11775</v>
      </c>
      <c r="R18">
        <v>50</v>
      </c>
      <c r="S18">
        <v>7510.3225953290885</v>
      </c>
      <c r="T18">
        <f t="shared" si="2"/>
        <v>2500</v>
      </c>
      <c r="U18" s="22">
        <f t="shared" si="3"/>
        <v>375516.1297664544</v>
      </c>
      <c r="V18">
        <f t="shared" si="4"/>
        <v>588750</v>
      </c>
      <c r="W18">
        <f t="shared" si="5"/>
        <v>29437500</v>
      </c>
      <c r="X18" s="22">
        <f t="shared" si="6"/>
        <v>88434048.560000017</v>
      </c>
      <c r="Y18" s="22">
        <f t="shared" si="7"/>
        <v>4421702428.000001</v>
      </c>
      <c r="AB18" s="4"/>
    </row>
    <row r="19" spans="1:29" x14ac:dyDescent="0.25">
      <c r="A19" t="s">
        <v>1715</v>
      </c>
      <c r="B19" s="56">
        <v>54</v>
      </c>
      <c r="C19">
        <v>25</v>
      </c>
      <c r="D19" s="167">
        <v>3107.1255555555563</v>
      </c>
      <c r="E19">
        <f t="shared" si="0"/>
        <v>625</v>
      </c>
      <c r="F19" s="22">
        <f t="shared" si="1"/>
        <v>77678.138888888905</v>
      </c>
      <c r="G19">
        <f>+'Transformer Analysis'!B19*C19</f>
        <v>1350</v>
      </c>
      <c r="H19">
        <f>+'Transformer Analysis'!B19*E19</f>
        <v>33750</v>
      </c>
      <c r="I19" s="22">
        <f>+'Transformer Analysis'!B19*D19</f>
        <v>167784.78000000003</v>
      </c>
      <c r="J19" s="22">
        <f>+'Transformer Analysis'!B19*C19*D19</f>
        <v>4194619.5000000009</v>
      </c>
      <c r="L19" s="25" t="s">
        <v>1620</v>
      </c>
      <c r="M19" s="22">
        <f>+((M9*M17)-(M14*M16))/((M9*M15)-M14^2)</f>
        <v>33.825604333352942</v>
      </c>
      <c r="P19" t="s">
        <v>1722</v>
      </c>
      <c r="Q19">
        <v>3</v>
      </c>
      <c r="R19">
        <v>50</v>
      </c>
      <c r="S19">
        <v>3686.6200000000003</v>
      </c>
      <c r="T19">
        <f t="shared" si="2"/>
        <v>2500</v>
      </c>
      <c r="U19" s="22">
        <f t="shared" si="3"/>
        <v>184331.00000000003</v>
      </c>
      <c r="V19">
        <f t="shared" si="4"/>
        <v>150</v>
      </c>
      <c r="W19">
        <f t="shared" si="5"/>
        <v>7500</v>
      </c>
      <c r="X19" s="22">
        <f t="shared" si="6"/>
        <v>11059.86</v>
      </c>
      <c r="Y19" s="22">
        <f t="shared" si="7"/>
        <v>552993</v>
      </c>
      <c r="AA19" s="25" t="s">
        <v>1620</v>
      </c>
      <c r="AB19" s="22">
        <f>+((AB9*AB17)-(AB14*AB16))/((AB9*AB15)-AB14^2)</f>
        <v>42.047576540615907</v>
      </c>
    </row>
    <row r="20" spans="1:29" x14ac:dyDescent="0.25">
      <c r="A20" t="s">
        <v>1707</v>
      </c>
      <c r="B20" s="56">
        <v>27469</v>
      </c>
      <c r="C20">
        <v>25</v>
      </c>
      <c r="D20" s="167">
        <v>3155.5732174451205</v>
      </c>
      <c r="E20">
        <f t="shared" si="0"/>
        <v>625</v>
      </c>
      <c r="F20" s="22">
        <f t="shared" si="1"/>
        <v>78889.330436128017</v>
      </c>
      <c r="G20">
        <f>+'Transformer Analysis'!B20*C20</f>
        <v>686725</v>
      </c>
      <c r="H20">
        <f>+'Transformer Analysis'!B20*E20</f>
        <v>17168125</v>
      </c>
      <c r="I20" s="22">
        <f>+'Transformer Analysis'!B20*D20</f>
        <v>86680440.710000008</v>
      </c>
      <c r="J20" s="22">
        <f>+'Transformer Analysis'!B20*C20*D20</f>
        <v>2167011017.7500005</v>
      </c>
      <c r="L20" s="25" t="s">
        <v>1621</v>
      </c>
      <c r="M20" s="22">
        <f>+(M16/M9)-M19*(M14/M9)</f>
        <v>2233.443343743425</v>
      </c>
      <c r="P20" t="s">
        <v>1715</v>
      </c>
      <c r="Q20">
        <v>1129</v>
      </c>
      <c r="R20">
        <v>75</v>
      </c>
      <c r="S20">
        <v>19870.044729849429</v>
      </c>
      <c r="T20">
        <f t="shared" si="2"/>
        <v>5625</v>
      </c>
      <c r="U20" s="22">
        <f t="shared" si="3"/>
        <v>1490253.3547387072</v>
      </c>
      <c r="V20">
        <f t="shared" si="4"/>
        <v>84675</v>
      </c>
      <c r="W20">
        <f t="shared" si="5"/>
        <v>6350625</v>
      </c>
      <c r="X20" s="22">
        <f t="shared" si="6"/>
        <v>22433280.500000004</v>
      </c>
      <c r="Y20" s="22">
        <f t="shared" si="7"/>
        <v>1682496037.5000005</v>
      </c>
      <c r="AA20" s="25" t="s">
        <v>1621</v>
      </c>
      <c r="AB20" s="22">
        <f>+(AB16/AB9)-AB19*(AB14/AB9)</f>
        <v>7881.5526317339936</v>
      </c>
    </row>
    <row r="21" spans="1:29" x14ac:dyDescent="0.25">
      <c r="A21" t="s">
        <v>1722</v>
      </c>
      <c r="B21" s="56">
        <v>13</v>
      </c>
      <c r="C21">
        <v>25</v>
      </c>
      <c r="D21" s="167">
        <v>3129.01</v>
      </c>
      <c r="E21">
        <f t="shared" si="0"/>
        <v>625</v>
      </c>
      <c r="F21" s="22">
        <f t="shared" si="1"/>
        <v>78225.25</v>
      </c>
      <c r="G21">
        <f>+'Transformer Analysis'!B21*C21</f>
        <v>325</v>
      </c>
      <c r="H21">
        <f>+'Transformer Analysis'!B21*E21</f>
        <v>8125</v>
      </c>
      <c r="I21" s="22">
        <f>+'Transformer Analysis'!B21*D21</f>
        <v>40677.130000000005</v>
      </c>
      <c r="J21" s="22">
        <f>+'Transformer Analysis'!B21*C21*D21</f>
        <v>1016928.2500000001</v>
      </c>
      <c r="P21" t="s">
        <v>1707</v>
      </c>
      <c r="Q21">
        <v>7125</v>
      </c>
      <c r="R21">
        <v>75</v>
      </c>
      <c r="S21">
        <v>8697.8581347368417</v>
      </c>
      <c r="T21">
        <f t="shared" si="2"/>
        <v>5625</v>
      </c>
      <c r="U21" s="22">
        <f t="shared" si="3"/>
        <v>652339.36010526319</v>
      </c>
      <c r="V21">
        <f t="shared" si="4"/>
        <v>534375</v>
      </c>
      <c r="W21">
        <f t="shared" si="5"/>
        <v>40078125</v>
      </c>
      <c r="X21" s="22">
        <f t="shared" si="6"/>
        <v>61972239.210000001</v>
      </c>
      <c r="Y21" s="22">
        <f t="shared" si="7"/>
        <v>4647917940.75</v>
      </c>
    </row>
    <row r="22" spans="1:29" x14ac:dyDescent="0.25">
      <c r="A22" t="s">
        <v>1721</v>
      </c>
      <c r="B22" s="56">
        <v>29</v>
      </c>
      <c r="C22">
        <v>25</v>
      </c>
      <c r="D22" s="167">
        <v>3129.01</v>
      </c>
      <c r="E22">
        <f t="shared" si="0"/>
        <v>625</v>
      </c>
      <c r="F22" s="22">
        <f t="shared" si="1"/>
        <v>78225.25</v>
      </c>
      <c r="G22">
        <f>+'Transformer Analysis'!B22*C22</f>
        <v>725</v>
      </c>
      <c r="H22">
        <f>+'Transformer Analysis'!B22*E22</f>
        <v>18125</v>
      </c>
      <c r="I22" s="22">
        <f>+'Transformer Analysis'!B22*D22</f>
        <v>90741.290000000008</v>
      </c>
      <c r="J22" s="22">
        <f>+'Transformer Analysis'!B22*C22*D22</f>
        <v>2268532.25</v>
      </c>
      <c r="L22" s="25" t="s">
        <v>1622</v>
      </c>
      <c r="M22" s="22">
        <f>+M9</f>
        <v>85263</v>
      </c>
      <c r="P22" t="s">
        <v>1721</v>
      </c>
      <c r="Q22">
        <v>550</v>
      </c>
      <c r="R22">
        <v>75</v>
      </c>
      <c r="S22">
        <v>19405.984181818185</v>
      </c>
      <c r="T22">
        <f t="shared" si="2"/>
        <v>5625</v>
      </c>
      <c r="U22" s="22">
        <f t="shared" si="3"/>
        <v>1455448.8136363639</v>
      </c>
      <c r="V22">
        <f t="shared" si="4"/>
        <v>41250</v>
      </c>
      <c r="W22">
        <f t="shared" si="5"/>
        <v>3093750</v>
      </c>
      <c r="X22" s="22">
        <f t="shared" si="6"/>
        <v>10673291.300000003</v>
      </c>
      <c r="Y22" s="22">
        <f t="shared" si="7"/>
        <v>800496847.50000012</v>
      </c>
      <c r="AA22" s="25" t="s">
        <v>1622</v>
      </c>
      <c r="AB22" s="22">
        <f>+AB9</f>
        <v>40435</v>
      </c>
    </row>
    <row r="23" spans="1:29" x14ac:dyDescent="0.25">
      <c r="A23" t="s">
        <v>1715</v>
      </c>
      <c r="B23" s="56">
        <v>27</v>
      </c>
      <c r="C23">
        <v>37</v>
      </c>
      <c r="D23" s="167">
        <v>3473.574814814815</v>
      </c>
      <c r="E23">
        <f t="shared" si="0"/>
        <v>1369</v>
      </c>
      <c r="F23" s="22">
        <f t="shared" si="1"/>
        <v>128522.26814814816</v>
      </c>
      <c r="G23">
        <f>+'Transformer Analysis'!B23*C23</f>
        <v>999</v>
      </c>
      <c r="H23">
        <f>+'Transformer Analysis'!B23*E23</f>
        <v>36963</v>
      </c>
      <c r="I23" s="22">
        <f>+'Transformer Analysis'!B23*D23</f>
        <v>93786.52</v>
      </c>
      <c r="J23" s="22">
        <f>+'Transformer Analysis'!B23*C23*D23</f>
        <v>3470101.24</v>
      </c>
      <c r="L23" s="25" t="s">
        <v>1623</v>
      </c>
      <c r="M23" s="22">
        <f>+M16</f>
        <v>286064551.3499999</v>
      </c>
      <c r="P23" t="s">
        <v>1707</v>
      </c>
      <c r="Q23">
        <v>1468</v>
      </c>
      <c r="R23">
        <v>100</v>
      </c>
      <c r="S23">
        <v>9345.5893324250683</v>
      </c>
      <c r="T23">
        <f t="shared" si="2"/>
        <v>10000</v>
      </c>
      <c r="U23" s="22">
        <f t="shared" si="3"/>
        <v>934558.93324250681</v>
      </c>
      <c r="V23">
        <f t="shared" si="4"/>
        <v>146800</v>
      </c>
      <c r="W23">
        <f t="shared" si="5"/>
        <v>14680000</v>
      </c>
      <c r="X23" s="22">
        <f t="shared" si="6"/>
        <v>13719325.140000001</v>
      </c>
      <c r="Y23" s="22">
        <f t="shared" si="7"/>
        <v>1371932514</v>
      </c>
      <c r="AA23" s="25" t="s">
        <v>1623</v>
      </c>
      <c r="AB23" s="22">
        <f>+AB16</f>
        <v>507328854.56000012</v>
      </c>
    </row>
    <row r="24" spans="1:29" x14ac:dyDescent="0.25">
      <c r="A24" t="s">
        <v>1707</v>
      </c>
      <c r="B24" s="56">
        <v>8281</v>
      </c>
      <c r="C24">
        <v>37</v>
      </c>
      <c r="D24" s="167">
        <v>3462.1156370003619</v>
      </c>
      <c r="E24">
        <f t="shared" si="0"/>
        <v>1369</v>
      </c>
      <c r="F24" s="22">
        <f t="shared" si="1"/>
        <v>128098.27856901339</v>
      </c>
      <c r="G24">
        <f>+'Transformer Analysis'!B24*C24</f>
        <v>306397</v>
      </c>
      <c r="H24">
        <f>+'Transformer Analysis'!B24*E24</f>
        <v>11336689</v>
      </c>
      <c r="I24" s="22">
        <f>+'Transformer Analysis'!B24*D24</f>
        <v>28669779.589999996</v>
      </c>
      <c r="J24" s="22">
        <f>+'Transformer Analysis'!B24*C24*D24</f>
        <v>1060781844.8299999</v>
      </c>
      <c r="P24" t="s">
        <v>1715</v>
      </c>
      <c r="Q24">
        <v>1474</v>
      </c>
      <c r="R24">
        <v>150</v>
      </c>
      <c r="S24">
        <v>20317.339063772051</v>
      </c>
      <c r="T24">
        <f t="shared" si="2"/>
        <v>22500</v>
      </c>
      <c r="U24" s="22">
        <f t="shared" si="3"/>
        <v>3047600.8595658075</v>
      </c>
      <c r="V24">
        <f t="shared" si="4"/>
        <v>221100</v>
      </c>
      <c r="W24">
        <f t="shared" si="5"/>
        <v>33165000</v>
      </c>
      <c r="X24" s="22">
        <f t="shared" si="6"/>
        <v>29947757.780000005</v>
      </c>
      <c r="Y24" s="22">
        <f t="shared" si="7"/>
        <v>4492163667.000001</v>
      </c>
    </row>
    <row r="25" spans="1:29" x14ac:dyDescent="0.25">
      <c r="A25" t="s">
        <v>1722</v>
      </c>
      <c r="B25" s="56">
        <v>5</v>
      </c>
      <c r="C25">
        <v>37</v>
      </c>
      <c r="D25" s="167">
        <v>3288.0279999999998</v>
      </c>
      <c r="E25">
        <f t="shared" si="0"/>
        <v>1369</v>
      </c>
      <c r="F25" s="22">
        <f t="shared" si="1"/>
        <v>121657.03599999999</v>
      </c>
      <c r="G25">
        <f>+'Transformer Analysis'!B25*C25</f>
        <v>185</v>
      </c>
      <c r="H25">
        <f>+'Transformer Analysis'!B25*E25</f>
        <v>6845</v>
      </c>
      <c r="I25" s="22">
        <f>+'Transformer Analysis'!B25*D25</f>
        <v>16440.14</v>
      </c>
      <c r="J25" s="22">
        <f>+'Transformer Analysis'!B25*C25*D25</f>
        <v>608285.17999999993</v>
      </c>
      <c r="L25" s="25" t="s">
        <v>1624</v>
      </c>
      <c r="M25" s="22">
        <f>+M20*M22</f>
        <v>190430079.81759563</v>
      </c>
      <c r="N25" s="180">
        <f>+M25/$M$23</f>
        <v>0.66568919119448844</v>
      </c>
      <c r="P25" t="s">
        <v>1707</v>
      </c>
      <c r="Q25">
        <v>157</v>
      </c>
      <c r="R25">
        <v>150</v>
      </c>
      <c r="S25">
        <v>20752.279299363057</v>
      </c>
      <c r="T25">
        <f t="shared" si="2"/>
        <v>22500</v>
      </c>
      <c r="U25" s="22">
        <f t="shared" si="3"/>
        <v>3112841.8949044584</v>
      </c>
      <c r="V25">
        <f t="shared" si="4"/>
        <v>23550</v>
      </c>
      <c r="W25">
        <f t="shared" si="5"/>
        <v>3532500</v>
      </c>
      <c r="X25" s="22">
        <f t="shared" si="6"/>
        <v>3258107.85</v>
      </c>
      <c r="Y25" s="22">
        <f t="shared" si="7"/>
        <v>488716177.5</v>
      </c>
      <c r="AA25" s="25" t="s">
        <v>1624</v>
      </c>
      <c r="AB25" s="22">
        <f>+AB20*AB22</f>
        <v>318690580.66416401</v>
      </c>
      <c r="AC25" s="180">
        <f>+AB25/$AB$23</f>
        <v>0.62817357577770794</v>
      </c>
    </row>
    <row r="26" spans="1:29" x14ac:dyDescent="0.25">
      <c r="A26" t="s">
        <v>1721</v>
      </c>
      <c r="B26" s="56">
        <v>10</v>
      </c>
      <c r="C26">
        <v>37</v>
      </c>
      <c r="D26" s="167">
        <v>3367.6260000000002</v>
      </c>
      <c r="E26">
        <f t="shared" si="0"/>
        <v>1369</v>
      </c>
      <c r="F26" s="22">
        <f t="shared" si="1"/>
        <v>124602.16200000001</v>
      </c>
      <c r="G26">
        <f>+'Transformer Analysis'!B26*C26</f>
        <v>370</v>
      </c>
      <c r="H26">
        <f>+'Transformer Analysis'!B26*E26</f>
        <v>13690</v>
      </c>
      <c r="I26" s="22">
        <f>+'Transformer Analysis'!B26*D26</f>
        <v>33676.26</v>
      </c>
      <c r="J26" s="22">
        <f>+'Transformer Analysis'!B26*C26*D26</f>
        <v>1246021.6200000001</v>
      </c>
      <c r="L26" s="25" t="s">
        <v>1625</v>
      </c>
      <c r="M26" s="22">
        <f>+M23-M25</f>
        <v>95634471.532404274</v>
      </c>
      <c r="N26" s="180">
        <f>+M26/$M$23</f>
        <v>0.33431080880551162</v>
      </c>
      <c r="P26" t="s">
        <v>1722</v>
      </c>
      <c r="Q26">
        <v>1</v>
      </c>
      <c r="R26">
        <v>150</v>
      </c>
      <c r="S26">
        <v>24151.21</v>
      </c>
      <c r="T26">
        <f t="shared" si="2"/>
        <v>22500</v>
      </c>
      <c r="U26" s="22">
        <f t="shared" si="3"/>
        <v>3622681.5</v>
      </c>
      <c r="V26">
        <f t="shared" si="4"/>
        <v>150</v>
      </c>
      <c r="W26">
        <f t="shared" si="5"/>
        <v>22500</v>
      </c>
      <c r="X26" s="22">
        <f t="shared" si="6"/>
        <v>24151.21</v>
      </c>
      <c r="Y26" s="22">
        <f t="shared" si="7"/>
        <v>3622681.5</v>
      </c>
      <c r="AA26" s="25" t="s">
        <v>1625</v>
      </c>
      <c r="AB26" s="22">
        <f>+AB23-AB25</f>
        <v>188638273.89583611</v>
      </c>
      <c r="AC26" s="180">
        <f>+AB26/$AB$23</f>
        <v>0.37182642422229206</v>
      </c>
    </row>
    <row r="27" spans="1:29" x14ac:dyDescent="0.25">
      <c r="A27" t="s">
        <v>1707</v>
      </c>
      <c r="B27" s="56">
        <v>12206</v>
      </c>
      <c r="C27">
        <v>37.5</v>
      </c>
      <c r="D27" s="167">
        <v>3528.2576306734386</v>
      </c>
      <c r="E27">
        <f t="shared" si="0"/>
        <v>1406.25</v>
      </c>
      <c r="F27" s="22">
        <f t="shared" si="1"/>
        <v>132309.66115025396</v>
      </c>
      <c r="G27">
        <f>+'Transformer Analysis'!B27*C27</f>
        <v>457725</v>
      </c>
      <c r="H27">
        <f>+'Transformer Analysis'!B27*E27</f>
        <v>17164687.5</v>
      </c>
      <c r="I27" s="22">
        <f>+'Transformer Analysis'!B27*D27</f>
        <v>43065912.639999993</v>
      </c>
      <c r="J27" s="22">
        <f>+'Transformer Analysis'!B27*C27*D27</f>
        <v>1614971723.9999998</v>
      </c>
      <c r="P27" t="s">
        <v>1721</v>
      </c>
      <c r="Q27">
        <v>301</v>
      </c>
      <c r="R27">
        <v>150</v>
      </c>
      <c r="S27">
        <v>24125.701162790698</v>
      </c>
      <c r="T27">
        <f t="shared" si="2"/>
        <v>22500</v>
      </c>
      <c r="U27" s="22">
        <f t="shared" si="3"/>
        <v>3618855.1744186045</v>
      </c>
      <c r="V27">
        <f t="shared" si="4"/>
        <v>45150</v>
      </c>
      <c r="W27">
        <f t="shared" si="5"/>
        <v>6772500</v>
      </c>
      <c r="X27" s="22">
        <f t="shared" si="6"/>
        <v>7261836.0499999998</v>
      </c>
      <c r="Y27" s="22">
        <f t="shared" si="7"/>
        <v>1089275407.5</v>
      </c>
    </row>
    <row r="28" spans="1:29" x14ac:dyDescent="0.25">
      <c r="A28" t="s">
        <v>1722</v>
      </c>
      <c r="B28" s="56">
        <v>3</v>
      </c>
      <c r="C28">
        <v>37.5</v>
      </c>
      <c r="D28" s="167">
        <v>3686.6200000000003</v>
      </c>
      <c r="E28">
        <f t="shared" si="0"/>
        <v>1406.25</v>
      </c>
      <c r="F28" s="22">
        <f t="shared" si="1"/>
        <v>138248.25</v>
      </c>
      <c r="G28">
        <f>+'Transformer Analysis'!B28*C28</f>
        <v>112.5</v>
      </c>
      <c r="H28">
        <f>+'Transformer Analysis'!B28*E28</f>
        <v>4218.75</v>
      </c>
      <c r="I28" s="22">
        <f>+'Transformer Analysis'!B28*D28</f>
        <v>11059.86</v>
      </c>
      <c r="J28" s="22">
        <f>+'Transformer Analysis'!B28*C28*D28</f>
        <v>414744.75000000006</v>
      </c>
      <c r="P28" t="s">
        <v>1707</v>
      </c>
      <c r="Q28">
        <v>316</v>
      </c>
      <c r="R28">
        <v>167</v>
      </c>
      <c r="S28">
        <v>13096.078132911394</v>
      </c>
      <c r="T28">
        <f t="shared" si="2"/>
        <v>27889</v>
      </c>
      <c r="U28" s="22">
        <f t="shared" si="3"/>
        <v>2187045.0481962031</v>
      </c>
      <c r="V28">
        <f t="shared" si="4"/>
        <v>52772</v>
      </c>
      <c r="W28">
        <f t="shared" si="5"/>
        <v>8812924</v>
      </c>
      <c r="X28" s="22">
        <f t="shared" si="6"/>
        <v>4138360.6900000004</v>
      </c>
      <c r="Y28" s="22">
        <f t="shared" si="7"/>
        <v>691106235.23000014</v>
      </c>
    </row>
    <row r="29" spans="1:29" x14ac:dyDescent="0.25">
      <c r="A29" t="s">
        <v>1715</v>
      </c>
      <c r="B29" s="56">
        <v>30</v>
      </c>
      <c r="C29">
        <v>50</v>
      </c>
      <c r="D29" s="167">
        <v>3792.5423333333333</v>
      </c>
      <c r="E29">
        <f t="shared" si="0"/>
        <v>2500</v>
      </c>
      <c r="F29" s="22">
        <f t="shared" si="1"/>
        <v>189627.11666666667</v>
      </c>
      <c r="G29">
        <f>+'Transformer Analysis'!B29*C29</f>
        <v>1500</v>
      </c>
      <c r="H29">
        <f>+'Transformer Analysis'!B29*E29</f>
        <v>75000</v>
      </c>
      <c r="I29" s="22">
        <f>+'Transformer Analysis'!B29*D29</f>
        <v>113776.27</v>
      </c>
      <c r="J29" s="22">
        <f>+'Transformer Analysis'!B29*C29*D29</f>
        <v>5688813.5</v>
      </c>
      <c r="P29" t="s">
        <v>1715</v>
      </c>
      <c r="Q29">
        <v>611</v>
      </c>
      <c r="R29">
        <v>225</v>
      </c>
      <c r="S29">
        <v>27096.108723404253</v>
      </c>
      <c r="T29">
        <f t="shared" si="2"/>
        <v>50625</v>
      </c>
      <c r="U29" s="22">
        <f t="shared" si="3"/>
        <v>6096624.4627659572</v>
      </c>
      <c r="V29">
        <f t="shared" si="4"/>
        <v>137475</v>
      </c>
      <c r="W29">
        <f t="shared" si="5"/>
        <v>30931875</v>
      </c>
      <c r="X29" s="22">
        <f t="shared" si="6"/>
        <v>16555722.43</v>
      </c>
      <c r="Y29" s="22">
        <f t="shared" si="7"/>
        <v>3725037546.7499995</v>
      </c>
    </row>
    <row r="30" spans="1:29" x14ac:dyDescent="0.25">
      <c r="A30" t="s">
        <v>1707</v>
      </c>
      <c r="B30" s="56">
        <v>14605</v>
      </c>
      <c r="C30">
        <v>50</v>
      </c>
      <c r="D30" s="167">
        <v>3849.7738007531671</v>
      </c>
      <c r="E30">
        <f t="shared" si="0"/>
        <v>2500</v>
      </c>
      <c r="F30" s="22">
        <f t="shared" si="1"/>
        <v>192488.69003765835</v>
      </c>
      <c r="G30">
        <f>+'Transformer Analysis'!B30*C30</f>
        <v>730250</v>
      </c>
      <c r="H30">
        <f>+'Transformer Analysis'!B30*E30</f>
        <v>36512500</v>
      </c>
      <c r="I30" s="22">
        <f>+'Transformer Analysis'!B30*D30</f>
        <v>56225946.360000007</v>
      </c>
      <c r="J30" s="22">
        <f>+'Transformer Analysis'!B30*C30*D30</f>
        <v>2811297318.0000005</v>
      </c>
      <c r="P30" t="s">
        <v>1707</v>
      </c>
      <c r="Q30">
        <v>42</v>
      </c>
      <c r="R30">
        <v>225</v>
      </c>
      <c r="S30">
        <v>27107.23</v>
      </c>
      <c r="T30">
        <f t="shared" si="2"/>
        <v>50625</v>
      </c>
      <c r="U30" s="22">
        <f t="shared" si="3"/>
        <v>6099126.75</v>
      </c>
      <c r="V30">
        <f t="shared" si="4"/>
        <v>9450</v>
      </c>
      <c r="W30">
        <f t="shared" si="5"/>
        <v>2126250</v>
      </c>
      <c r="X30" s="22">
        <f t="shared" si="6"/>
        <v>1138503.6599999999</v>
      </c>
      <c r="Y30" s="22">
        <f t="shared" si="7"/>
        <v>256163323.5</v>
      </c>
    </row>
    <row r="31" spans="1:29" x14ac:dyDescent="0.25">
      <c r="A31" t="s">
        <v>1722</v>
      </c>
      <c r="B31" s="56">
        <v>98</v>
      </c>
      <c r="C31">
        <v>50</v>
      </c>
      <c r="D31" s="167">
        <v>3680.9301020408166</v>
      </c>
      <c r="E31">
        <f t="shared" si="0"/>
        <v>2500</v>
      </c>
      <c r="F31" s="22">
        <f t="shared" si="1"/>
        <v>184046.50510204083</v>
      </c>
      <c r="G31">
        <f>+'Transformer Analysis'!B31*C31</f>
        <v>4900</v>
      </c>
      <c r="H31">
        <f>+'Transformer Analysis'!B31*E31</f>
        <v>245000</v>
      </c>
      <c r="I31" s="22">
        <f>+'Transformer Analysis'!B31*D31</f>
        <v>360731.15</v>
      </c>
      <c r="J31" s="22">
        <f>+'Transformer Analysis'!B31*C31*D31</f>
        <v>18036557.5</v>
      </c>
      <c r="P31" t="s">
        <v>1707</v>
      </c>
      <c r="Q31">
        <v>8</v>
      </c>
      <c r="R31">
        <v>250</v>
      </c>
      <c r="S31">
        <v>11547.93</v>
      </c>
      <c r="T31">
        <f t="shared" si="2"/>
        <v>62500</v>
      </c>
      <c r="U31" s="22">
        <f t="shared" si="3"/>
        <v>2886982.5</v>
      </c>
      <c r="V31">
        <f t="shared" si="4"/>
        <v>2000</v>
      </c>
      <c r="W31">
        <f t="shared" si="5"/>
        <v>500000</v>
      </c>
      <c r="X31" s="22">
        <f t="shared" si="6"/>
        <v>92383.44</v>
      </c>
      <c r="Y31" s="22">
        <f t="shared" si="7"/>
        <v>23095860</v>
      </c>
    </row>
    <row r="32" spans="1:29" x14ac:dyDescent="0.25">
      <c r="A32" t="s">
        <v>1721</v>
      </c>
      <c r="B32" s="56">
        <v>17</v>
      </c>
      <c r="C32">
        <v>50</v>
      </c>
      <c r="D32" s="167">
        <v>3785.0823529411764</v>
      </c>
      <c r="E32">
        <f t="shared" si="0"/>
        <v>2500</v>
      </c>
      <c r="F32" s="22">
        <f t="shared" si="1"/>
        <v>189254.11764705883</v>
      </c>
      <c r="G32">
        <f>+'Transformer Analysis'!B32*C32</f>
        <v>850</v>
      </c>
      <c r="H32">
        <f>+'Transformer Analysis'!B32*E32</f>
        <v>42500</v>
      </c>
      <c r="I32" s="22">
        <f>+'Transformer Analysis'!B32*D32</f>
        <v>64346.400000000001</v>
      </c>
      <c r="J32" s="22">
        <f>+'Transformer Analysis'!B32*C32*D32</f>
        <v>3217320</v>
      </c>
      <c r="P32" t="s">
        <v>1715</v>
      </c>
      <c r="Q32">
        <v>586</v>
      </c>
      <c r="R32">
        <v>300</v>
      </c>
      <c r="S32">
        <v>29972.371604095566</v>
      </c>
      <c r="T32">
        <f t="shared" si="2"/>
        <v>90000</v>
      </c>
      <c r="U32" s="22">
        <f t="shared" si="3"/>
        <v>8991711.4812286701</v>
      </c>
      <c r="V32">
        <f t="shared" si="4"/>
        <v>175800</v>
      </c>
      <c r="W32">
        <f t="shared" si="5"/>
        <v>52740000</v>
      </c>
      <c r="X32" s="22">
        <f t="shared" si="6"/>
        <v>17563809.760000002</v>
      </c>
      <c r="Y32" s="22">
        <f t="shared" si="7"/>
        <v>5269142928.000001</v>
      </c>
    </row>
    <row r="33" spans="1:25" x14ac:dyDescent="0.25">
      <c r="A33" t="s">
        <v>1715</v>
      </c>
      <c r="B33" s="56">
        <v>21</v>
      </c>
      <c r="C33">
        <v>75</v>
      </c>
      <c r="D33" s="167">
        <v>4532.0961904761907</v>
      </c>
      <c r="E33">
        <f t="shared" si="0"/>
        <v>5625</v>
      </c>
      <c r="F33" s="22">
        <f t="shared" si="1"/>
        <v>339907.21428571432</v>
      </c>
      <c r="G33">
        <f>+'Transformer Analysis'!B33*C33</f>
        <v>1575</v>
      </c>
      <c r="H33">
        <f>+'Transformer Analysis'!B33*E33</f>
        <v>118125</v>
      </c>
      <c r="I33" s="22">
        <f>+'Transformer Analysis'!B33*D33</f>
        <v>95174.02</v>
      </c>
      <c r="J33" s="22">
        <f>+'Transformer Analysis'!B33*C33*D33</f>
        <v>7138051.5</v>
      </c>
      <c r="P33" t="s">
        <v>1707</v>
      </c>
      <c r="Q33">
        <v>74</v>
      </c>
      <c r="R33">
        <v>300</v>
      </c>
      <c r="S33">
        <v>30136.059864864867</v>
      </c>
      <c r="T33">
        <f t="shared" si="2"/>
        <v>90000</v>
      </c>
      <c r="U33" s="22">
        <f t="shared" si="3"/>
        <v>9040817.9594594594</v>
      </c>
      <c r="V33">
        <f t="shared" si="4"/>
        <v>22200</v>
      </c>
      <c r="W33">
        <f t="shared" si="5"/>
        <v>6660000</v>
      </c>
      <c r="X33" s="22">
        <f t="shared" si="6"/>
        <v>2230068.4300000002</v>
      </c>
      <c r="Y33" s="22">
        <f t="shared" si="7"/>
        <v>669020529</v>
      </c>
    </row>
    <row r="34" spans="1:25" x14ac:dyDescent="0.25">
      <c r="A34" t="s">
        <v>1707</v>
      </c>
      <c r="B34" s="56">
        <v>3527</v>
      </c>
      <c r="C34">
        <v>75</v>
      </c>
      <c r="D34" s="167">
        <v>4628.4026169549188</v>
      </c>
      <c r="E34">
        <f t="shared" si="0"/>
        <v>5625</v>
      </c>
      <c r="F34" s="22">
        <f t="shared" si="1"/>
        <v>347130.19627161889</v>
      </c>
      <c r="G34">
        <f>+'Transformer Analysis'!B34*C34</f>
        <v>264525</v>
      </c>
      <c r="H34">
        <f>+'Transformer Analysis'!B34*E34</f>
        <v>19839375</v>
      </c>
      <c r="I34" s="22">
        <f>+'Transformer Analysis'!B34*D34</f>
        <v>16324376.029999999</v>
      </c>
      <c r="J34" s="22">
        <f>+'Transformer Analysis'!B34*C34*D34</f>
        <v>1224328202.25</v>
      </c>
      <c r="P34" t="s">
        <v>1722</v>
      </c>
      <c r="Q34">
        <v>2</v>
      </c>
      <c r="R34">
        <v>300</v>
      </c>
      <c r="S34">
        <v>32402.65</v>
      </c>
      <c r="T34">
        <f t="shared" si="2"/>
        <v>90000</v>
      </c>
      <c r="U34" s="22">
        <f t="shared" si="3"/>
        <v>9720795</v>
      </c>
      <c r="V34">
        <f t="shared" si="4"/>
        <v>600</v>
      </c>
      <c r="W34">
        <f t="shared" si="5"/>
        <v>180000</v>
      </c>
      <c r="X34" s="22">
        <f t="shared" si="6"/>
        <v>64805.3</v>
      </c>
      <c r="Y34" s="22">
        <f t="shared" si="7"/>
        <v>19441590</v>
      </c>
    </row>
    <row r="35" spans="1:25" x14ac:dyDescent="0.25">
      <c r="A35" t="s">
        <v>1722</v>
      </c>
      <c r="B35" s="56">
        <v>2</v>
      </c>
      <c r="C35">
        <v>75</v>
      </c>
      <c r="D35" s="167">
        <v>4665.41</v>
      </c>
      <c r="E35">
        <f t="shared" si="0"/>
        <v>5625</v>
      </c>
      <c r="F35" s="22">
        <f t="shared" si="1"/>
        <v>349905.75</v>
      </c>
      <c r="G35">
        <f>+'Transformer Analysis'!B35*C35</f>
        <v>150</v>
      </c>
      <c r="H35">
        <f>+'Transformer Analysis'!B35*E35</f>
        <v>11250</v>
      </c>
      <c r="I35" s="22">
        <f>+'Transformer Analysis'!B35*D35</f>
        <v>9330.82</v>
      </c>
      <c r="J35" s="22">
        <f>+'Transformer Analysis'!B35*C35*D35</f>
        <v>699811.5</v>
      </c>
      <c r="P35" t="s">
        <v>1721</v>
      </c>
      <c r="Q35">
        <v>556</v>
      </c>
      <c r="R35">
        <v>300</v>
      </c>
      <c r="S35">
        <v>32431.183525179855</v>
      </c>
      <c r="T35">
        <f t="shared" si="2"/>
        <v>90000</v>
      </c>
      <c r="U35" s="22">
        <f t="shared" si="3"/>
        <v>9729355.0575539563</v>
      </c>
      <c r="V35">
        <f t="shared" si="4"/>
        <v>166800</v>
      </c>
      <c r="W35">
        <f t="shared" si="5"/>
        <v>50040000</v>
      </c>
      <c r="X35" s="22">
        <f t="shared" si="6"/>
        <v>18031738.039999999</v>
      </c>
      <c r="Y35" s="22">
        <f t="shared" si="7"/>
        <v>5409521412</v>
      </c>
    </row>
    <row r="36" spans="1:25" x14ac:dyDescent="0.25">
      <c r="A36" t="s">
        <v>1721</v>
      </c>
      <c r="B36" s="56">
        <v>12</v>
      </c>
      <c r="C36">
        <v>75</v>
      </c>
      <c r="D36" s="167">
        <v>4665.41</v>
      </c>
      <c r="E36">
        <f t="shared" si="0"/>
        <v>5625</v>
      </c>
      <c r="F36" s="22">
        <f t="shared" si="1"/>
        <v>349905.75</v>
      </c>
      <c r="G36">
        <f>+'Transformer Analysis'!B36*C36</f>
        <v>900</v>
      </c>
      <c r="H36">
        <f>+'Transformer Analysis'!B36*E36</f>
        <v>67500</v>
      </c>
      <c r="I36" s="22">
        <f>+'Transformer Analysis'!B36*D36</f>
        <v>55984.92</v>
      </c>
      <c r="J36" s="22">
        <f>+'Transformer Analysis'!B36*C36*D36</f>
        <v>4198869</v>
      </c>
      <c r="P36" t="s">
        <v>1707</v>
      </c>
      <c r="Q36">
        <v>2</v>
      </c>
      <c r="R36">
        <v>333</v>
      </c>
      <c r="S36">
        <v>3129.01</v>
      </c>
      <c r="T36">
        <f t="shared" si="2"/>
        <v>110889</v>
      </c>
      <c r="U36" s="22">
        <f t="shared" si="3"/>
        <v>1041960.3300000001</v>
      </c>
      <c r="V36">
        <f t="shared" si="4"/>
        <v>666</v>
      </c>
      <c r="W36">
        <f t="shared" si="5"/>
        <v>221778</v>
      </c>
      <c r="X36" s="22">
        <f t="shared" si="6"/>
        <v>6258.02</v>
      </c>
      <c r="Y36" s="22">
        <f t="shared" si="7"/>
        <v>2083920.6600000001</v>
      </c>
    </row>
    <row r="37" spans="1:25" x14ac:dyDescent="0.25">
      <c r="A37" t="s">
        <v>1715</v>
      </c>
      <c r="B37" s="56">
        <v>4</v>
      </c>
      <c r="C37">
        <v>100</v>
      </c>
      <c r="D37" s="167">
        <v>6165.5825000000004</v>
      </c>
      <c r="E37">
        <f t="shared" si="0"/>
        <v>10000</v>
      </c>
      <c r="F37" s="22">
        <f t="shared" si="1"/>
        <v>616558.25</v>
      </c>
      <c r="G37">
        <f>+'Transformer Analysis'!B37*C37</f>
        <v>400</v>
      </c>
      <c r="H37">
        <f>+'Transformer Analysis'!B37*E37</f>
        <v>40000</v>
      </c>
      <c r="I37" s="22">
        <f>+'Transformer Analysis'!B37*D37</f>
        <v>24662.33</v>
      </c>
      <c r="J37" s="22">
        <f>+'Transformer Analysis'!B37*C37*D37</f>
        <v>2466233</v>
      </c>
      <c r="P37" t="s">
        <v>1715</v>
      </c>
      <c r="Q37">
        <v>366</v>
      </c>
      <c r="R37">
        <v>500</v>
      </c>
      <c r="S37">
        <v>32827.096393442618</v>
      </c>
      <c r="T37">
        <f t="shared" si="2"/>
        <v>250000</v>
      </c>
      <c r="U37" s="22">
        <f t="shared" si="3"/>
        <v>16413548.19672131</v>
      </c>
      <c r="V37">
        <f t="shared" si="4"/>
        <v>183000</v>
      </c>
      <c r="W37">
        <f t="shared" si="5"/>
        <v>91500000</v>
      </c>
      <c r="X37" s="22">
        <f t="shared" si="6"/>
        <v>12014717.279999997</v>
      </c>
      <c r="Y37" s="22">
        <f t="shared" si="7"/>
        <v>6007358639.999999</v>
      </c>
    </row>
    <row r="38" spans="1:25" x14ac:dyDescent="0.25">
      <c r="A38" t="s">
        <v>1707</v>
      </c>
      <c r="B38" s="56">
        <v>874</v>
      </c>
      <c r="C38">
        <v>100</v>
      </c>
      <c r="D38" s="167">
        <v>6321.4325286041194</v>
      </c>
      <c r="E38">
        <f t="shared" si="0"/>
        <v>10000</v>
      </c>
      <c r="F38" s="22">
        <f t="shared" si="1"/>
        <v>632143.25286041189</v>
      </c>
      <c r="G38">
        <f>+'Transformer Analysis'!B38*C38</f>
        <v>87400</v>
      </c>
      <c r="H38">
        <f>+'Transformer Analysis'!B38*E38</f>
        <v>8740000</v>
      </c>
      <c r="I38" s="22">
        <f>+'Transformer Analysis'!B38*D38</f>
        <v>5524932.0300000003</v>
      </c>
      <c r="J38" s="22">
        <f>+'Transformer Analysis'!B38*C38*D38</f>
        <v>552493203</v>
      </c>
      <c r="P38" t="s">
        <v>1707</v>
      </c>
      <c r="Q38">
        <v>41</v>
      </c>
      <c r="R38">
        <v>500</v>
      </c>
      <c r="S38">
        <v>30171.642195121953</v>
      </c>
      <c r="T38">
        <f t="shared" si="2"/>
        <v>250000</v>
      </c>
      <c r="U38" s="22">
        <f t="shared" si="3"/>
        <v>15085821.097560976</v>
      </c>
      <c r="V38">
        <f t="shared" si="4"/>
        <v>20500</v>
      </c>
      <c r="W38">
        <f t="shared" si="5"/>
        <v>10250000</v>
      </c>
      <c r="X38" s="22">
        <f t="shared" si="6"/>
        <v>1237037.33</v>
      </c>
      <c r="Y38" s="22">
        <f t="shared" si="7"/>
        <v>618518665</v>
      </c>
    </row>
    <row r="39" spans="1:25" x14ac:dyDescent="0.25">
      <c r="A39" t="s">
        <v>1721</v>
      </c>
      <c r="B39" s="56">
        <v>5</v>
      </c>
      <c r="C39">
        <v>100</v>
      </c>
      <c r="D39" s="167">
        <v>5465.5020000000004</v>
      </c>
      <c r="E39">
        <f t="shared" si="0"/>
        <v>10000</v>
      </c>
      <c r="F39" s="22">
        <f t="shared" si="1"/>
        <v>546550.20000000007</v>
      </c>
      <c r="G39">
        <f>+'Transformer Analysis'!B39*C39</f>
        <v>500</v>
      </c>
      <c r="H39">
        <f>+'Transformer Analysis'!B39*E39</f>
        <v>50000</v>
      </c>
      <c r="I39" s="22">
        <f>+'Transformer Analysis'!B39*D39</f>
        <v>27327.510000000002</v>
      </c>
      <c r="J39" s="22">
        <f>+'Transformer Analysis'!B39*C39*D39</f>
        <v>2732751</v>
      </c>
      <c r="P39" t="s">
        <v>1722</v>
      </c>
      <c r="Q39">
        <v>1</v>
      </c>
      <c r="R39">
        <v>500</v>
      </c>
      <c r="S39">
        <v>29769.49</v>
      </c>
      <c r="T39">
        <f t="shared" si="2"/>
        <v>250000</v>
      </c>
      <c r="U39" s="22">
        <f t="shared" si="3"/>
        <v>14884745</v>
      </c>
      <c r="V39">
        <f t="shared" si="4"/>
        <v>500</v>
      </c>
      <c r="W39">
        <f t="shared" si="5"/>
        <v>250000</v>
      </c>
      <c r="X39" s="22">
        <f t="shared" si="6"/>
        <v>29769.49</v>
      </c>
      <c r="Y39" s="22">
        <f t="shared" si="7"/>
        <v>14884745</v>
      </c>
    </row>
    <row r="40" spans="1:25" x14ac:dyDescent="0.25">
      <c r="A40" t="s">
        <v>1715</v>
      </c>
      <c r="B40" s="56">
        <v>11</v>
      </c>
      <c r="C40">
        <v>167</v>
      </c>
      <c r="D40" s="167">
        <v>8316.74</v>
      </c>
      <c r="E40">
        <f t="shared" si="0"/>
        <v>27889</v>
      </c>
      <c r="F40" s="22">
        <f t="shared" si="1"/>
        <v>1388895.58</v>
      </c>
      <c r="G40">
        <f>+'Transformer Analysis'!B40*C40</f>
        <v>1837</v>
      </c>
      <c r="H40">
        <f>+'Transformer Analysis'!B40*E40</f>
        <v>306779</v>
      </c>
      <c r="I40" s="22">
        <f>+'Transformer Analysis'!B40*D40</f>
        <v>91484.14</v>
      </c>
      <c r="J40" s="22">
        <f>+'Transformer Analysis'!B40*C40*D40</f>
        <v>15277851.379999999</v>
      </c>
      <c r="P40" t="s">
        <v>1721</v>
      </c>
      <c r="Q40">
        <v>514</v>
      </c>
      <c r="R40">
        <v>500</v>
      </c>
      <c r="S40">
        <v>29587.65391050584</v>
      </c>
      <c r="T40">
        <f t="shared" si="2"/>
        <v>250000</v>
      </c>
      <c r="U40" s="22">
        <f t="shared" si="3"/>
        <v>14793826.955252919</v>
      </c>
      <c r="V40">
        <f t="shared" si="4"/>
        <v>257000</v>
      </c>
      <c r="W40">
        <f t="shared" si="5"/>
        <v>128500000</v>
      </c>
      <c r="X40" s="22">
        <f t="shared" si="6"/>
        <v>15208054.110000001</v>
      </c>
      <c r="Y40" s="22">
        <f t="shared" si="7"/>
        <v>7604027055.000001</v>
      </c>
    </row>
    <row r="41" spans="1:25" x14ac:dyDescent="0.25">
      <c r="A41" t="s">
        <v>1707</v>
      </c>
      <c r="B41" s="56">
        <v>219</v>
      </c>
      <c r="C41">
        <v>167</v>
      </c>
      <c r="D41" s="167">
        <v>7910.0763013698624</v>
      </c>
      <c r="E41">
        <f t="shared" si="0"/>
        <v>27889</v>
      </c>
      <c r="F41" s="22">
        <f t="shared" si="1"/>
        <v>1320982.742328767</v>
      </c>
      <c r="G41">
        <f>+'Transformer Analysis'!B41*C41</f>
        <v>36573</v>
      </c>
      <c r="H41">
        <f>+'Transformer Analysis'!B41*E41</f>
        <v>6107691</v>
      </c>
      <c r="I41" s="22">
        <f>+'Transformer Analysis'!B41*D41</f>
        <v>1732306.71</v>
      </c>
      <c r="J41" s="22">
        <f>+'Transformer Analysis'!B41*C41*D41</f>
        <v>289295220.56999999</v>
      </c>
      <c r="P41" t="s">
        <v>1715</v>
      </c>
      <c r="Q41">
        <v>192</v>
      </c>
      <c r="R41">
        <v>750</v>
      </c>
      <c r="S41">
        <v>46916.416614583337</v>
      </c>
      <c r="T41">
        <f t="shared" si="2"/>
        <v>562500</v>
      </c>
      <c r="U41" s="22">
        <f t="shared" si="3"/>
        <v>35187312.4609375</v>
      </c>
      <c r="V41">
        <f t="shared" si="4"/>
        <v>144000</v>
      </c>
      <c r="W41">
        <f t="shared" si="5"/>
        <v>108000000</v>
      </c>
      <c r="X41" s="22">
        <f t="shared" si="6"/>
        <v>9007951.9900000002</v>
      </c>
      <c r="Y41" s="22">
        <f t="shared" si="7"/>
        <v>6755963992.500001</v>
      </c>
    </row>
    <row r="42" spans="1:25" x14ac:dyDescent="0.25">
      <c r="A42" t="s">
        <v>1721</v>
      </c>
      <c r="B42" s="56">
        <v>1</v>
      </c>
      <c r="C42">
        <v>167</v>
      </c>
      <c r="D42" s="167">
        <v>6665.64</v>
      </c>
      <c r="E42">
        <f t="shared" si="0"/>
        <v>27889</v>
      </c>
      <c r="F42" s="22">
        <f t="shared" si="1"/>
        <v>1113161.8800000001</v>
      </c>
      <c r="G42">
        <f>+'Transformer Analysis'!B42*C42</f>
        <v>167</v>
      </c>
      <c r="H42">
        <f>+'Transformer Analysis'!B42*E42</f>
        <v>27889</v>
      </c>
      <c r="I42" s="22">
        <f>+'Transformer Analysis'!B42*D42</f>
        <v>6665.64</v>
      </c>
      <c r="J42" s="22">
        <f>+'Transformer Analysis'!B42*C42*D42</f>
        <v>1113161.8800000001</v>
      </c>
      <c r="P42" t="s">
        <v>1707</v>
      </c>
      <c r="Q42">
        <v>30</v>
      </c>
      <c r="R42">
        <v>750</v>
      </c>
      <c r="S42">
        <v>50875.108666666667</v>
      </c>
      <c r="T42">
        <f t="shared" si="2"/>
        <v>562500</v>
      </c>
      <c r="U42" s="22">
        <f t="shared" si="3"/>
        <v>38156331.5</v>
      </c>
      <c r="V42">
        <f t="shared" si="4"/>
        <v>22500</v>
      </c>
      <c r="W42">
        <f t="shared" si="5"/>
        <v>16875000</v>
      </c>
      <c r="X42" s="22">
        <f t="shared" si="6"/>
        <v>1526253.26</v>
      </c>
      <c r="Y42" s="22">
        <f t="shared" si="7"/>
        <v>1144689945</v>
      </c>
    </row>
    <row r="43" spans="1:25" x14ac:dyDescent="0.25">
      <c r="A43" t="s">
        <v>1707</v>
      </c>
      <c r="B43" s="56">
        <v>16</v>
      </c>
      <c r="C43">
        <v>250</v>
      </c>
      <c r="D43" s="167">
        <v>8565.2206249999999</v>
      </c>
      <c r="E43">
        <f t="shared" si="0"/>
        <v>62500</v>
      </c>
      <c r="F43" s="22">
        <f t="shared" si="1"/>
        <v>2141305.15625</v>
      </c>
      <c r="G43">
        <f>+'Transformer Analysis'!B43*C43</f>
        <v>4000</v>
      </c>
      <c r="H43">
        <f>+'Transformer Analysis'!B43*E43</f>
        <v>1000000</v>
      </c>
      <c r="I43" s="22">
        <f>+'Transformer Analysis'!B43*D43</f>
        <v>137043.53</v>
      </c>
      <c r="J43" s="22">
        <f>+'Transformer Analysis'!B43*C43*D43</f>
        <v>34260882.5</v>
      </c>
      <c r="P43" t="s">
        <v>1721</v>
      </c>
      <c r="Q43">
        <v>353</v>
      </c>
      <c r="R43">
        <v>750</v>
      </c>
      <c r="S43">
        <v>51303.802492917843</v>
      </c>
      <c r="T43">
        <f t="shared" si="2"/>
        <v>562500</v>
      </c>
      <c r="U43" s="22">
        <f t="shared" si="3"/>
        <v>38477851.869688384</v>
      </c>
      <c r="V43">
        <f t="shared" si="4"/>
        <v>264750</v>
      </c>
      <c r="W43">
        <f t="shared" si="5"/>
        <v>198562500</v>
      </c>
      <c r="X43" s="22">
        <f t="shared" si="6"/>
        <v>18110242.279999997</v>
      </c>
      <c r="Y43" s="22">
        <f t="shared" si="7"/>
        <v>13582681709.999998</v>
      </c>
    </row>
    <row r="44" spans="1:25" x14ac:dyDescent="0.25">
      <c r="P44" t="s">
        <v>1715</v>
      </c>
      <c r="Q44">
        <v>53</v>
      </c>
      <c r="R44">
        <v>1000</v>
      </c>
      <c r="S44">
        <v>44227.103207547167</v>
      </c>
      <c r="T44">
        <f t="shared" si="2"/>
        <v>1000000</v>
      </c>
      <c r="U44" s="22">
        <f t="shared" si="3"/>
        <v>44227103.207547165</v>
      </c>
      <c r="V44">
        <f t="shared" si="4"/>
        <v>53000</v>
      </c>
      <c r="W44">
        <f t="shared" si="5"/>
        <v>53000000</v>
      </c>
      <c r="X44" s="22">
        <f t="shared" si="6"/>
        <v>2344036.4699999997</v>
      </c>
      <c r="Y44" s="22">
        <f t="shared" si="7"/>
        <v>2344036470</v>
      </c>
    </row>
    <row r="45" spans="1:25" x14ac:dyDescent="0.25">
      <c r="P45" t="s">
        <v>1721</v>
      </c>
      <c r="Q45">
        <v>17</v>
      </c>
      <c r="R45">
        <v>1000</v>
      </c>
      <c r="S45">
        <v>40045.385294117645</v>
      </c>
      <c r="T45">
        <f t="shared" si="2"/>
        <v>1000000</v>
      </c>
      <c r="U45" s="22">
        <f t="shared" si="3"/>
        <v>40045385.294117644</v>
      </c>
      <c r="V45">
        <f t="shared" si="4"/>
        <v>17000</v>
      </c>
      <c r="W45">
        <f t="shared" si="5"/>
        <v>17000000</v>
      </c>
      <c r="X45" s="22">
        <f t="shared" si="6"/>
        <v>680771.54999999993</v>
      </c>
      <c r="Y45" s="22">
        <f t="shared" si="7"/>
        <v>680771550</v>
      </c>
    </row>
    <row r="46" spans="1:25" x14ac:dyDescent="0.25">
      <c r="P46" t="s">
        <v>1715</v>
      </c>
      <c r="Q46">
        <v>1</v>
      </c>
      <c r="R46">
        <v>1500</v>
      </c>
      <c r="S46">
        <v>62432.73</v>
      </c>
      <c r="T46">
        <f t="shared" si="2"/>
        <v>2250000</v>
      </c>
      <c r="U46" s="22">
        <f t="shared" si="3"/>
        <v>93649095</v>
      </c>
      <c r="V46">
        <f t="shared" si="4"/>
        <v>1500</v>
      </c>
      <c r="W46">
        <f t="shared" si="5"/>
        <v>2250000</v>
      </c>
      <c r="X46" s="22">
        <f t="shared" si="6"/>
        <v>62432.73</v>
      </c>
      <c r="Y46" s="22">
        <f t="shared" si="7"/>
        <v>93649095</v>
      </c>
    </row>
    <row r="47" spans="1:25" x14ac:dyDescent="0.25">
      <c r="P47" t="s">
        <v>1707</v>
      </c>
      <c r="Q47">
        <v>9</v>
      </c>
      <c r="R47">
        <v>1500</v>
      </c>
      <c r="S47">
        <v>62432.73000000001</v>
      </c>
      <c r="T47">
        <f t="shared" si="2"/>
        <v>2250000</v>
      </c>
      <c r="U47" s="22">
        <f t="shared" si="3"/>
        <v>93649095.000000015</v>
      </c>
      <c r="V47">
        <f t="shared" si="4"/>
        <v>13500</v>
      </c>
      <c r="W47">
        <f t="shared" si="5"/>
        <v>20250000</v>
      </c>
      <c r="X47" s="22">
        <f t="shared" si="6"/>
        <v>561894.57000000007</v>
      </c>
      <c r="Y47" s="22">
        <f t="shared" si="7"/>
        <v>842841855.00000012</v>
      </c>
    </row>
    <row r="48" spans="1:25" x14ac:dyDescent="0.25">
      <c r="P48" t="s">
        <v>1721</v>
      </c>
      <c r="Q48">
        <v>261</v>
      </c>
      <c r="R48">
        <v>1500</v>
      </c>
      <c r="S48">
        <v>62067.774865900385</v>
      </c>
      <c r="T48">
        <f t="shared" si="2"/>
        <v>2250000</v>
      </c>
      <c r="U48" s="22">
        <f t="shared" si="3"/>
        <v>93101662.298850581</v>
      </c>
      <c r="V48">
        <f t="shared" si="4"/>
        <v>391500</v>
      </c>
      <c r="W48">
        <f t="shared" si="5"/>
        <v>587250000</v>
      </c>
      <c r="X48" s="22">
        <f t="shared" si="6"/>
        <v>16199689.24</v>
      </c>
      <c r="Y48" s="22">
        <f t="shared" si="7"/>
        <v>24299533860</v>
      </c>
    </row>
    <row r="49" spans="16:25" x14ac:dyDescent="0.25">
      <c r="P49" t="s">
        <v>1721</v>
      </c>
      <c r="Q49">
        <v>229</v>
      </c>
      <c r="R49">
        <v>2000</v>
      </c>
      <c r="S49">
        <v>77704.531441048035</v>
      </c>
      <c r="T49">
        <f t="shared" si="2"/>
        <v>4000000</v>
      </c>
      <c r="U49" s="22">
        <f t="shared" si="3"/>
        <v>155409062.88209608</v>
      </c>
      <c r="V49">
        <f t="shared" si="4"/>
        <v>458000</v>
      </c>
      <c r="W49">
        <f t="shared" si="5"/>
        <v>916000000</v>
      </c>
      <c r="X49" s="22">
        <f t="shared" si="6"/>
        <v>17794337.699999999</v>
      </c>
      <c r="Y49" s="22">
        <f t="shared" si="7"/>
        <v>35588675400</v>
      </c>
    </row>
  </sheetData>
  <pageMargins left="0.7" right="0.7" top="0.75" bottom="0.75" header="0.3" footer="0.3"/>
  <customProperties>
    <customPr name="EpmWorksheetKeyString_GUID" r:id="rId1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1775E-9E06-4E8E-BF2A-4D3621510218}">
  <sheetPr>
    <tabColor theme="9" tint="0.79998168889431442"/>
  </sheetPr>
  <dimension ref="A1:G35"/>
  <sheetViews>
    <sheetView zoomScale="130" zoomScaleNormal="130" workbookViewId="0">
      <selection activeCell="J11" sqref="J11"/>
    </sheetView>
    <sheetView workbookViewId="1"/>
  </sheetViews>
  <sheetFormatPr defaultRowHeight="15" x14ac:dyDescent="0.25"/>
  <cols>
    <col min="1" max="4" width="14.140625" customWidth="1"/>
  </cols>
  <sheetData>
    <row r="1" spans="1:7" x14ac:dyDescent="0.25">
      <c r="A1" s="165" t="s">
        <v>1880</v>
      </c>
      <c r="B1" s="84" t="s">
        <v>1533</v>
      </c>
      <c r="C1" s="84" t="s">
        <v>1267</v>
      </c>
      <c r="D1" s="166" t="s">
        <v>1615</v>
      </c>
      <c r="F1" s="1" t="s">
        <v>1620</v>
      </c>
      <c r="G1">
        <v>31.006</v>
      </c>
    </row>
    <row r="2" spans="1:7" x14ac:dyDescent="0.25">
      <c r="A2" t="s">
        <v>1707</v>
      </c>
      <c r="B2">
        <f>+'Transformer Averages'!I2</f>
        <v>22</v>
      </c>
      <c r="C2">
        <f>+'Transformer Averages'!G2</f>
        <v>5</v>
      </c>
      <c r="D2" s="167">
        <f>+'Transformer Averages'!J2</f>
        <v>3083.9054545454546</v>
      </c>
      <c r="F2" s="1" t="s">
        <v>1621</v>
      </c>
      <c r="G2">
        <v>2233.4</v>
      </c>
    </row>
    <row r="3" spans="1:7" x14ac:dyDescent="0.25">
      <c r="A3" t="s">
        <v>1715</v>
      </c>
      <c r="B3">
        <f>+'Transformer Averages'!I3</f>
        <v>16</v>
      </c>
      <c r="C3">
        <f>+'Transformer Averages'!G3</f>
        <v>10</v>
      </c>
      <c r="D3" s="167">
        <f>+'Transformer Averages'!J3</f>
        <v>2435.58</v>
      </c>
    </row>
    <row r="4" spans="1:7" x14ac:dyDescent="0.25">
      <c r="A4" t="s">
        <v>1707</v>
      </c>
      <c r="B4">
        <f>+'Transformer Averages'!I4</f>
        <v>5734</v>
      </c>
      <c r="C4">
        <f>+'Transformer Averages'!G4</f>
        <v>10</v>
      </c>
      <c r="D4" s="167">
        <f>+'Transformer Averages'!J4</f>
        <v>2576.8867928147888</v>
      </c>
    </row>
    <row r="5" spans="1:7" x14ac:dyDescent="0.25">
      <c r="A5" t="s">
        <v>1722</v>
      </c>
      <c r="B5">
        <f>+'Transformer Averages'!I5</f>
        <v>2</v>
      </c>
      <c r="C5">
        <f>+'Transformer Averages'!G5</f>
        <v>10</v>
      </c>
      <c r="D5" s="167">
        <f>+'Transformer Averages'!J5</f>
        <v>2435.58</v>
      </c>
    </row>
    <row r="6" spans="1:7" x14ac:dyDescent="0.25">
      <c r="A6" t="s">
        <v>1721</v>
      </c>
      <c r="B6">
        <f>+'Transformer Averages'!I6</f>
        <v>8</v>
      </c>
      <c r="C6">
        <f>+'Transformer Averages'!G6</f>
        <v>10</v>
      </c>
      <c r="D6" s="167">
        <f>+'Transformer Averages'!J6</f>
        <v>2435.58</v>
      </c>
    </row>
    <row r="7" spans="1:7" x14ac:dyDescent="0.25">
      <c r="A7" t="s">
        <v>1715</v>
      </c>
      <c r="B7">
        <f>+'Transformer Averages'!I7</f>
        <v>30</v>
      </c>
      <c r="C7">
        <f>+'Transformer Averages'!G7</f>
        <v>15</v>
      </c>
      <c r="D7" s="167">
        <f>+'Transformer Averages'!J7</f>
        <v>2557.826</v>
      </c>
    </row>
    <row r="8" spans="1:7" x14ac:dyDescent="0.25">
      <c r="A8" t="s">
        <v>1707</v>
      </c>
      <c r="B8">
        <f>+'Transformer Averages'!I8</f>
        <v>11910</v>
      </c>
      <c r="C8">
        <f>+'Transformer Averages'!G8</f>
        <v>15</v>
      </c>
      <c r="D8" s="167">
        <f>+'Transformer Averages'!J8</f>
        <v>2637.3402837951303</v>
      </c>
    </row>
    <row r="9" spans="1:7" x14ac:dyDescent="0.25">
      <c r="A9" t="s">
        <v>1722</v>
      </c>
      <c r="B9">
        <f>+'Transformer Averages'!I9</f>
        <v>1</v>
      </c>
      <c r="C9">
        <f>+'Transformer Averages'!G9</f>
        <v>15</v>
      </c>
      <c r="D9" s="167">
        <f>+'Transformer Averages'!J9</f>
        <v>3129.01</v>
      </c>
    </row>
    <row r="10" spans="1:7" x14ac:dyDescent="0.25">
      <c r="A10" t="s">
        <v>1721</v>
      </c>
      <c r="B10">
        <f>+'Transformer Averages'!I10</f>
        <v>1</v>
      </c>
      <c r="C10">
        <f>+'Transformer Averages'!G10</f>
        <v>15</v>
      </c>
      <c r="D10" s="167">
        <f>+'Transformer Averages'!J10</f>
        <v>2538.13</v>
      </c>
    </row>
    <row r="11" spans="1:7" x14ac:dyDescent="0.25">
      <c r="A11" t="s">
        <v>1715</v>
      </c>
      <c r="B11">
        <f>+'Transformer Averages'!I11</f>
        <v>54</v>
      </c>
      <c r="C11">
        <f>+'Transformer Averages'!G11</f>
        <v>25</v>
      </c>
      <c r="D11" s="167">
        <f>+'Transformer Averages'!J11</f>
        <v>3107.1255555555563</v>
      </c>
    </row>
    <row r="12" spans="1:7" x14ac:dyDescent="0.25">
      <c r="A12" t="s">
        <v>1707</v>
      </c>
      <c r="B12">
        <f>+'Transformer Averages'!I12</f>
        <v>27469</v>
      </c>
      <c r="C12">
        <f>+'Transformer Averages'!G12</f>
        <v>25</v>
      </c>
      <c r="D12" s="167">
        <f>+'Transformer Averages'!J12</f>
        <v>3155.5732174451205</v>
      </c>
    </row>
    <row r="13" spans="1:7" x14ac:dyDescent="0.25">
      <c r="A13" t="s">
        <v>1722</v>
      </c>
      <c r="B13">
        <f>+'Transformer Averages'!I13</f>
        <v>13</v>
      </c>
      <c r="C13">
        <f>+'Transformer Averages'!G13</f>
        <v>25</v>
      </c>
      <c r="D13" s="167">
        <f>+'Transformer Averages'!J13</f>
        <v>3129.01</v>
      </c>
    </row>
    <row r="14" spans="1:7" x14ac:dyDescent="0.25">
      <c r="A14" t="s">
        <v>1721</v>
      </c>
      <c r="B14">
        <f>+'Transformer Averages'!I14</f>
        <v>29</v>
      </c>
      <c r="C14">
        <f>+'Transformer Averages'!G14</f>
        <v>25</v>
      </c>
      <c r="D14" s="167">
        <f>+'Transformer Averages'!J14</f>
        <v>3129.01</v>
      </c>
    </row>
    <row r="15" spans="1:7" x14ac:dyDescent="0.25">
      <c r="A15" t="s">
        <v>1715</v>
      </c>
      <c r="B15">
        <f>+'Transformer Averages'!I15</f>
        <v>27</v>
      </c>
      <c r="C15">
        <f>+'Transformer Averages'!G15</f>
        <v>37</v>
      </c>
      <c r="D15" s="167">
        <f>+'Transformer Averages'!J15</f>
        <v>3473.574814814815</v>
      </c>
    </row>
    <row r="16" spans="1:7" x14ac:dyDescent="0.25">
      <c r="A16" t="s">
        <v>1707</v>
      </c>
      <c r="B16">
        <f>+'Transformer Averages'!I16</f>
        <v>8281</v>
      </c>
      <c r="C16">
        <f>+'Transformer Averages'!G16</f>
        <v>37</v>
      </c>
      <c r="D16" s="167">
        <f>+'Transformer Averages'!J16</f>
        <v>3462.1156370003619</v>
      </c>
    </row>
    <row r="17" spans="1:4" x14ac:dyDescent="0.25">
      <c r="A17" t="s">
        <v>1722</v>
      </c>
      <c r="B17">
        <f>+'Transformer Averages'!I17</f>
        <v>5</v>
      </c>
      <c r="C17">
        <f>+'Transformer Averages'!G17</f>
        <v>37</v>
      </c>
      <c r="D17" s="167">
        <f>+'Transformer Averages'!J17</f>
        <v>3288.0279999999998</v>
      </c>
    </row>
    <row r="18" spans="1:4" x14ac:dyDescent="0.25">
      <c r="A18" t="s">
        <v>1721</v>
      </c>
      <c r="B18">
        <f>+'Transformer Averages'!I18</f>
        <v>10</v>
      </c>
      <c r="C18">
        <f>+'Transformer Averages'!G18</f>
        <v>37</v>
      </c>
      <c r="D18" s="167">
        <f>+'Transformer Averages'!J18</f>
        <v>3367.6260000000002</v>
      </c>
    </row>
    <row r="19" spans="1:4" x14ac:dyDescent="0.25">
      <c r="A19" t="s">
        <v>1707</v>
      </c>
      <c r="B19">
        <f>+'Transformer Averages'!I19</f>
        <v>12206</v>
      </c>
      <c r="C19">
        <f>+'Transformer Averages'!G19</f>
        <v>37.5</v>
      </c>
      <c r="D19" s="167">
        <f>+'Transformer Averages'!J19</f>
        <v>3528.2576306734386</v>
      </c>
    </row>
    <row r="20" spans="1:4" x14ac:dyDescent="0.25">
      <c r="A20" t="s">
        <v>1722</v>
      </c>
      <c r="B20">
        <f>+'Transformer Averages'!I20</f>
        <v>3</v>
      </c>
      <c r="C20">
        <f>+'Transformer Averages'!G20</f>
        <v>37.5</v>
      </c>
      <c r="D20" s="167">
        <f>+'Transformer Averages'!J20</f>
        <v>3686.6200000000003</v>
      </c>
    </row>
    <row r="21" spans="1:4" x14ac:dyDescent="0.25">
      <c r="A21" t="s">
        <v>1715</v>
      </c>
      <c r="B21">
        <f>+'Transformer Averages'!I21</f>
        <v>30</v>
      </c>
      <c r="C21">
        <f>+'Transformer Averages'!G21</f>
        <v>50</v>
      </c>
      <c r="D21" s="167">
        <f>+'Transformer Averages'!J21</f>
        <v>3792.5423333333333</v>
      </c>
    </row>
    <row r="22" spans="1:4" x14ac:dyDescent="0.25">
      <c r="A22" t="s">
        <v>1707</v>
      </c>
      <c r="B22">
        <f>+'Transformer Averages'!I22</f>
        <v>14605</v>
      </c>
      <c r="C22">
        <f>+'Transformer Averages'!G22</f>
        <v>50</v>
      </c>
      <c r="D22" s="167">
        <f>+'Transformer Averages'!J22</f>
        <v>3849.7738007531671</v>
      </c>
    </row>
    <row r="23" spans="1:4" x14ac:dyDescent="0.25">
      <c r="A23" t="s">
        <v>1722</v>
      </c>
      <c r="B23">
        <f>+'Transformer Averages'!I23</f>
        <v>98</v>
      </c>
      <c r="C23">
        <f>+'Transformer Averages'!G23</f>
        <v>50</v>
      </c>
      <c r="D23" s="167">
        <f>+'Transformer Averages'!J23</f>
        <v>3680.9301020408166</v>
      </c>
    </row>
    <row r="24" spans="1:4" x14ac:dyDescent="0.25">
      <c r="A24" t="s">
        <v>1721</v>
      </c>
      <c r="B24">
        <f>+'Transformer Averages'!I24</f>
        <v>17</v>
      </c>
      <c r="C24">
        <f>+'Transformer Averages'!G24</f>
        <v>50</v>
      </c>
      <c r="D24" s="167">
        <f>+'Transformer Averages'!J24</f>
        <v>3785.0823529411764</v>
      </c>
    </row>
    <row r="25" spans="1:4" x14ac:dyDescent="0.25">
      <c r="A25" t="s">
        <v>1715</v>
      </c>
      <c r="B25">
        <f>+'Transformer Averages'!I25</f>
        <v>21</v>
      </c>
      <c r="C25">
        <f>+'Transformer Averages'!G25</f>
        <v>75</v>
      </c>
      <c r="D25" s="167">
        <f>+'Transformer Averages'!J25</f>
        <v>4532.0961904761907</v>
      </c>
    </row>
    <row r="26" spans="1:4" x14ac:dyDescent="0.25">
      <c r="A26" t="s">
        <v>1707</v>
      </c>
      <c r="B26">
        <f>+'Transformer Averages'!I26</f>
        <v>3527</v>
      </c>
      <c r="C26">
        <f>+'Transformer Averages'!G26</f>
        <v>75</v>
      </c>
      <c r="D26" s="167">
        <f>+'Transformer Averages'!J26</f>
        <v>4628.4026169549188</v>
      </c>
    </row>
    <row r="27" spans="1:4" x14ac:dyDescent="0.25">
      <c r="A27" t="s">
        <v>1722</v>
      </c>
      <c r="B27">
        <f>+'Transformer Averages'!I27</f>
        <v>2</v>
      </c>
      <c r="C27">
        <f>+'Transformer Averages'!G27</f>
        <v>75</v>
      </c>
      <c r="D27" s="167">
        <f>+'Transformer Averages'!J27</f>
        <v>4665.41</v>
      </c>
    </row>
    <row r="28" spans="1:4" x14ac:dyDescent="0.25">
      <c r="A28" t="s">
        <v>1721</v>
      </c>
      <c r="B28">
        <f>+'Transformer Averages'!I28</f>
        <v>12</v>
      </c>
      <c r="C28">
        <f>+'Transformer Averages'!G28</f>
        <v>75</v>
      </c>
      <c r="D28" s="167">
        <f>+'Transformer Averages'!J28</f>
        <v>4665.41</v>
      </c>
    </row>
    <row r="29" spans="1:4" x14ac:dyDescent="0.25">
      <c r="A29" t="s">
        <v>1715</v>
      </c>
      <c r="B29">
        <f>+'Transformer Averages'!I29</f>
        <v>4</v>
      </c>
      <c r="C29">
        <f>+'Transformer Averages'!G29</f>
        <v>100</v>
      </c>
      <c r="D29" s="167">
        <f>+'Transformer Averages'!J29</f>
        <v>6165.5825000000004</v>
      </c>
    </row>
    <row r="30" spans="1:4" x14ac:dyDescent="0.25">
      <c r="A30" t="s">
        <v>1707</v>
      </c>
      <c r="B30">
        <f>+'Transformer Averages'!I30</f>
        <v>874</v>
      </c>
      <c r="C30">
        <f>+'Transformer Averages'!G30</f>
        <v>100</v>
      </c>
      <c r="D30" s="167">
        <f>+'Transformer Averages'!J30</f>
        <v>6321.4325286041194</v>
      </c>
    </row>
    <row r="31" spans="1:4" x14ac:dyDescent="0.25">
      <c r="A31" t="s">
        <v>1721</v>
      </c>
      <c r="B31">
        <f>+'Transformer Averages'!I31</f>
        <v>5</v>
      </c>
      <c r="C31">
        <f>+'Transformer Averages'!G31</f>
        <v>100</v>
      </c>
      <c r="D31" s="167">
        <f>+'Transformer Averages'!J31</f>
        <v>5465.5020000000004</v>
      </c>
    </row>
    <row r="32" spans="1:4" x14ac:dyDescent="0.25">
      <c r="A32" t="s">
        <v>1715</v>
      </c>
      <c r="B32">
        <f>+'Transformer Averages'!I32</f>
        <v>11</v>
      </c>
      <c r="C32">
        <f>+'Transformer Averages'!G32</f>
        <v>167</v>
      </c>
      <c r="D32" s="167">
        <f>+'Transformer Averages'!J32</f>
        <v>8316.74</v>
      </c>
    </row>
    <row r="33" spans="1:4" x14ac:dyDescent="0.25">
      <c r="A33" t="s">
        <v>1707</v>
      </c>
      <c r="B33">
        <f>+'Transformer Averages'!I33</f>
        <v>219</v>
      </c>
      <c r="C33">
        <f>+'Transformer Averages'!G33</f>
        <v>167</v>
      </c>
      <c r="D33" s="167">
        <f>+'Transformer Averages'!J33</f>
        <v>7910.0763013698624</v>
      </c>
    </row>
    <row r="34" spans="1:4" x14ac:dyDescent="0.25">
      <c r="A34" t="s">
        <v>1721</v>
      </c>
      <c r="B34">
        <f>+'Transformer Averages'!I34</f>
        <v>1</v>
      </c>
      <c r="C34">
        <f>+'Transformer Averages'!G34</f>
        <v>167</v>
      </c>
      <c r="D34" s="167">
        <f>+'Transformer Averages'!J34</f>
        <v>6665.64</v>
      </c>
    </row>
    <row r="35" spans="1:4" x14ac:dyDescent="0.25">
      <c r="A35" t="s">
        <v>1707</v>
      </c>
      <c r="B35">
        <f>+'Transformer Averages'!I35</f>
        <v>16</v>
      </c>
      <c r="C35">
        <f>+'Transformer Averages'!G35</f>
        <v>250</v>
      </c>
      <c r="D35" s="167">
        <f>+'Transformer Averages'!J35</f>
        <v>8565.2206249999999</v>
      </c>
    </row>
  </sheetData>
  <pageMargins left="0.7" right="0.7" top="0.75" bottom="0.75" header="0.3" footer="0.3"/>
  <customProperties>
    <customPr name="EpmWorksheetKeyString_GUID" r:id="rId1"/>
  </customPropertie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EE71B-E5D3-4637-A561-38FC9AAE9542}">
  <sheetPr>
    <tabColor theme="9" tint="0.79998168889431442"/>
  </sheetPr>
  <dimension ref="A1:O170"/>
  <sheetViews>
    <sheetView workbookViewId="0">
      <selection activeCell="J11" sqref="J11"/>
    </sheetView>
    <sheetView workbookViewId="1"/>
  </sheetViews>
  <sheetFormatPr defaultRowHeight="15" x14ac:dyDescent="0.25"/>
  <cols>
    <col min="1" max="1" width="10.85546875" customWidth="1"/>
    <col min="3" max="3" width="10.140625" bestFit="1" customWidth="1"/>
    <col min="4" max="4" width="10.5703125" bestFit="1" customWidth="1"/>
    <col min="5" max="5" width="13.28515625" bestFit="1" customWidth="1"/>
    <col min="6" max="6" width="11.28515625" customWidth="1"/>
    <col min="7" max="7" width="12.85546875" customWidth="1"/>
    <col min="8" max="8" width="12.7109375" customWidth="1"/>
    <col min="9" max="9" width="15.28515625" bestFit="1" customWidth="1"/>
    <col min="10" max="10" width="1.7109375" customWidth="1"/>
    <col min="11" max="11" width="22.42578125" bestFit="1" customWidth="1"/>
    <col min="12" max="12" width="13.7109375" bestFit="1" customWidth="1"/>
  </cols>
  <sheetData>
    <row r="1" spans="1:15" x14ac:dyDescent="0.25">
      <c r="A1" s="1" t="s">
        <v>1263</v>
      </c>
      <c r="F1" t="s">
        <v>1227</v>
      </c>
      <c r="H1" t="s">
        <v>1264</v>
      </c>
      <c r="O1" t="s">
        <v>1228</v>
      </c>
    </row>
    <row r="2" spans="1:15" ht="15.75" thickBot="1" x14ac:dyDescent="0.3">
      <c r="H2" t="s">
        <v>1229</v>
      </c>
      <c r="O2" t="s">
        <v>1230</v>
      </c>
    </row>
    <row r="3" spans="1:15" x14ac:dyDescent="0.25">
      <c r="A3" s="153"/>
      <c r="B3" s="154"/>
      <c r="C3" s="154" t="s">
        <v>1361</v>
      </c>
      <c r="D3" s="155" t="s">
        <v>1362</v>
      </c>
    </row>
    <row r="4" spans="1:15" x14ac:dyDescent="0.25">
      <c r="A4" s="156" t="s">
        <v>1367</v>
      </c>
      <c r="B4" s="1"/>
      <c r="C4" s="32">
        <f>+M68</f>
        <v>0.70450013912531495</v>
      </c>
      <c r="D4" s="157">
        <f>1-C4</f>
        <v>0.29549986087468505</v>
      </c>
    </row>
    <row r="5" spans="1:15" ht="15.75" thickBot="1" x14ac:dyDescent="0.3">
      <c r="A5" s="158" t="s">
        <v>1368</v>
      </c>
      <c r="B5" s="159"/>
      <c r="C5" s="160">
        <f>+M165</f>
        <v>0.61522827333061414</v>
      </c>
      <c r="D5" s="161">
        <f t="shared" ref="D5" si="0">1-C5</f>
        <v>0.38477172666938586</v>
      </c>
    </row>
    <row r="7" spans="1:15" x14ac:dyDescent="0.25">
      <c r="A7" s="25" t="s">
        <v>1265</v>
      </c>
      <c r="B7" s="25"/>
      <c r="C7" s="25" t="s">
        <v>1231</v>
      </c>
    </row>
    <row r="8" spans="1:15" x14ac:dyDescent="0.25">
      <c r="A8" s="25" t="s">
        <v>1266</v>
      </c>
      <c r="B8" s="25"/>
      <c r="C8" s="25" t="s">
        <v>1232</v>
      </c>
    </row>
    <row r="9" spans="1:15" x14ac:dyDescent="0.25">
      <c r="A9" s="25" t="s">
        <v>1267</v>
      </c>
      <c r="B9" s="25" t="s">
        <v>1233</v>
      </c>
      <c r="C9" s="25" t="s">
        <v>1234</v>
      </c>
    </row>
    <row r="10" spans="1:15" ht="17.25" x14ac:dyDescent="0.25">
      <c r="A10" s="36" t="s">
        <v>1236</v>
      </c>
      <c r="B10" s="36" t="s">
        <v>1235</v>
      </c>
      <c r="C10" s="36" t="s">
        <v>1237</v>
      </c>
      <c r="D10" s="36" t="s">
        <v>1268</v>
      </c>
      <c r="E10" s="36" t="s">
        <v>1239</v>
      </c>
      <c r="F10" s="36" t="s">
        <v>1240</v>
      </c>
      <c r="G10" s="36" t="s">
        <v>1269</v>
      </c>
      <c r="H10" s="36" t="s">
        <v>1242</v>
      </c>
      <c r="I10" s="36" t="s">
        <v>1243</v>
      </c>
      <c r="K10" s="302" t="s">
        <v>1244</v>
      </c>
      <c r="L10" s="302"/>
    </row>
    <row r="12" spans="1:15" x14ac:dyDescent="0.25">
      <c r="A12" s="37">
        <v>1.5</v>
      </c>
      <c r="B12" s="4">
        <v>8</v>
      </c>
      <c r="C12" s="162">
        <v>783.15</v>
      </c>
      <c r="D12" s="4">
        <f>IF(B12&gt;0,A12^2,0)</f>
        <v>2.25</v>
      </c>
      <c r="E12" s="4">
        <f>IF(B12&gt;0,A12*C12,0)</f>
        <v>1174.7249999999999</v>
      </c>
      <c r="F12" s="4">
        <f>IF(B12&gt;0,B12*A12,0)</f>
        <v>12</v>
      </c>
      <c r="G12" s="4">
        <f>B12*D12</f>
        <v>18</v>
      </c>
      <c r="H12" s="4">
        <f>IF(B12&gt;0,B12*C12,0)</f>
        <v>6265.2</v>
      </c>
      <c r="I12" s="4">
        <f>B12*E12</f>
        <v>9397.7999999999993</v>
      </c>
      <c r="K12" t="s">
        <v>1245</v>
      </c>
      <c r="L12" s="31">
        <f>((B32*I32)-(F32*H32))/((B32*G32)-F32^2)</f>
        <v>23.859987098026817</v>
      </c>
    </row>
    <row r="13" spans="1:15" x14ac:dyDescent="0.25">
      <c r="A13" s="4">
        <v>5</v>
      </c>
      <c r="B13" s="4">
        <v>99</v>
      </c>
      <c r="C13" s="162">
        <v>1317.09</v>
      </c>
      <c r="D13" s="4">
        <f t="shared" ref="D13:D29" si="1">IF(B13&gt;0,A13^2,0)</f>
        <v>25</v>
      </c>
      <c r="E13" s="4">
        <f t="shared" ref="E13:E29" si="2">IF(B13&gt;0,A13*C13,0)</f>
        <v>6585.45</v>
      </c>
      <c r="F13" s="4">
        <f t="shared" ref="F13:F29" si="3">IF(B13&gt;0,B13*A13,0)</f>
        <v>495</v>
      </c>
      <c r="G13" s="4">
        <f t="shared" ref="G13:G29" si="4">B13*D13</f>
        <v>2475</v>
      </c>
      <c r="H13" s="4">
        <f t="shared" ref="H13:H15" si="5">IF(B13&gt;0,B13*C13,0)</f>
        <v>130391.90999999999</v>
      </c>
      <c r="I13" s="4">
        <f t="shared" ref="I13:I15" si="6">B13*E13</f>
        <v>651959.54999999993</v>
      </c>
    </row>
    <row r="14" spans="1:15" x14ac:dyDescent="0.25">
      <c r="A14" s="4">
        <v>10</v>
      </c>
      <c r="B14" s="4">
        <v>6839</v>
      </c>
      <c r="C14" s="162">
        <v>1766.34</v>
      </c>
      <c r="D14" s="4">
        <f t="shared" si="1"/>
        <v>100</v>
      </c>
      <c r="E14" s="4">
        <f t="shared" si="2"/>
        <v>17663.399999999998</v>
      </c>
      <c r="F14" s="4">
        <f t="shared" si="3"/>
        <v>68390</v>
      </c>
      <c r="G14" s="4">
        <f t="shared" si="4"/>
        <v>683900</v>
      </c>
      <c r="H14" s="4">
        <f t="shared" si="5"/>
        <v>12079999.26</v>
      </c>
      <c r="I14" s="4">
        <f t="shared" si="6"/>
        <v>120799992.59999998</v>
      </c>
      <c r="K14" t="s">
        <v>1247</v>
      </c>
      <c r="L14" s="31">
        <f>(H32/B32)-L12*(F32/B32)</f>
        <v>1721.5745563231214</v>
      </c>
    </row>
    <row r="15" spans="1:15" x14ac:dyDescent="0.25">
      <c r="A15" s="4">
        <v>15</v>
      </c>
      <c r="B15" s="4">
        <v>13317</v>
      </c>
      <c r="C15" s="162">
        <v>1801.19</v>
      </c>
      <c r="D15" s="4">
        <f t="shared" si="1"/>
        <v>225</v>
      </c>
      <c r="E15" s="4">
        <f t="shared" si="2"/>
        <v>27017.850000000002</v>
      </c>
      <c r="F15" s="4">
        <f t="shared" si="3"/>
        <v>199755</v>
      </c>
      <c r="G15" s="4">
        <f t="shared" si="4"/>
        <v>2996325</v>
      </c>
      <c r="H15" s="4">
        <f t="shared" si="5"/>
        <v>23986447.23</v>
      </c>
      <c r="I15" s="4">
        <f t="shared" si="6"/>
        <v>359796708.45000005</v>
      </c>
    </row>
    <row r="16" spans="1:15" x14ac:dyDescent="0.25">
      <c r="A16" s="4">
        <v>25</v>
      </c>
      <c r="B16" s="4">
        <v>30834</v>
      </c>
      <c r="C16" s="162">
        <v>2201.59</v>
      </c>
      <c r="D16" s="4">
        <f t="shared" si="1"/>
        <v>625</v>
      </c>
      <c r="E16" s="4">
        <f t="shared" si="2"/>
        <v>55039.75</v>
      </c>
      <c r="F16" s="4">
        <f t="shared" si="3"/>
        <v>770850</v>
      </c>
      <c r="G16" s="4">
        <f t="shared" si="4"/>
        <v>19271250</v>
      </c>
      <c r="H16" s="4">
        <f>IF(B16&gt;0,B16*C16,0)</f>
        <v>67883826.060000002</v>
      </c>
      <c r="I16" s="4">
        <f>B16*E16</f>
        <v>1697095651.5</v>
      </c>
      <c r="K16" t="s">
        <v>1248</v>
      </c>
    </row>
    <row r="17" spans="1:13" x14ac:dyDescent="0.25">
      <c r="A17" s="37">
        <v>9</v>
      </c>
      <c r="B17" s="4">
        <v>22264</v>
      </c>
      <c r="C17" s="162">
        <v>2445.86</v>
      </c>
      <c r="D17" s="4">
        <f t="shared" si="1"/>
        <v>81</v>
      </c>
      <c r="E17" s="4">
        <f t="shared" si="2"/>
        <v>22012.74</v>
      </c>
      <c r="F17" s="4">
        <f t="shared" si="3"/>
        <v>200376</v>
      </c>
      <c r="G17" s="4">
        <f t="shared" si="4"/>
        <v>1803384</v>
      </c>
      <c r="H17" s="4">
        <f t="shared" ref="H17:H29" si="7">IF(B17&gt;0,B17*C17,0)</f>
        <v>54454627.040000007</v>
      </c>
      <c r="I17" s="4">
        <f t="shared" ref="I17:I29" si="8">B17*E17</f>
        <v>490091643.36000001</v>
      </c>
      <c r="K17" t="s">
        <v>1249</v>
      </c>
      <c r="L17">
        <f>COUNTIF(B12:B30,"&gt;0")</f>
        <v>14</v>
      </c>
    </row>
    <row r="18" spans="1:13" x14ac:dyDescent="0.25">
      <c r="A18" s="4">
        <v>50</v>
      </c>
      <c r="B18" s="4">
        <v>15515</v>
      </c>
      <c r="C18" s="162">
        <v>2662.93</v>
      </c>
      <c r="D18" s="4">
        <f t="shared" si="1"/>
        <v>2500</v>
      </c>
      <c r="E18" s="4">
        <f t="shared" si="2"/>
        <v>133146.5</v>
      </c>
      <c r="F18" s="4">
        <f t="shared" si="3"/>
        <v>775750</v>
      </c>
      <c r="G18" s="4">
        <f t="shared" si="4"/>
        <v>38787500</v>
      </c>
      <c r="H18" s="4">
        <f t="shared" si="7"/>
        <v>41315358.949999996</v>
      </c>
      <c r="I18" s="4">
        <f t="shared" si="8"/>
        <v>2065767947.5</v>
      </c>
    </row>
    <row r="19" spans="1:13" x14ac:dyDescent="0.25">
      <c r="A19" s="4">
        <v>75</v>
      </c>
      <c r="B19" s="4">
        <v>3986</v>
      </c>
      <c r="C19" s="162">
        <v>3327.57</v>
      </c>
      <c r="D19" s="4">
        <f t="shared" si="1"/>
        <v>5625</v>
      </c>
      <c r="E19" s="4">
        <f t="shared" si="2"/>
        <v>249567.75</v>
      </c>
      <c r="F19" s="4">
        <f t="shared" si="3"/>
        <v>298950</v>
      </c>
      <c r="G19" s="4">
        <f t="shared" si="4"/>
        <v>22421250</v>
      </c>
      <c r="H19" s="4">
        <f t="shared" si="7"/>
        <v>13263694.020000001</v>
      </c>
      <c r="I19" s="4">
        <f t="shared" si="8"/>
        <v>994777051.5</v>
      </c>
      <c r="K19" t="s">
        <v>1245</v>
      </c>
      <c r="L19" s="31">
        <f>((L17*E32)-(A32*C32))/((L17*D32)-A32^2)</f>
        <v>32.641942396389382</v>
      </c>
    </row>
    <row r="20" spans="1:13" x14ac:dyDescent="0.25">
      <c r="A20" s="4">
        <v>100</v>
      </c>
      <c r="B20" s="4">
        <v>1157</v>
      </c>
      <c r="C20" s="162">
        <v>4698.95</v>
      </c>
      <c r="D20" s="4">
        <f t="shared" si="1"/>
        <v>10000</v>
      </c>
      <c r="E20" s="4">
        <f t="shared" si="2"/>
        <v>469895</v>
      </c>
      <c r="F20" s="4">
        <f t="shared" si="3"/>
        <v>115700</v>
      </c>
      <c r="G20" s="4">
        <f t="shared" si="4"/>
        <v>11570000</v>
      </c>
      <c r="H20" s="4">
        <f t="shared" si="7"/>
        <v>5436685.1499999994</v>
      </c>
      <c r="I20" s="4">
        <f t="shared" si="8"/>
        <v>543668515</v>
      </c>
    </row>
    <row r="21" spans="1:13" x14ac:dyDescent="0.25">
      <c r="A21" s="4">
        <v>150</v>
      </c>
      <c r="B21" s="4">
        <v>0</v>
      </c>
      <c r="C21" s="162"/>
      <c r="D21" s="4">
        <f t="shared" si="1"/>
        <v>0</v>
      </c>
      <c r="E21" s="4">
        <f t="shared" si="2"/>
        <v>0</v>
      </c>
      <c r="F21" s="4">
        <f t="shared" si="3"/>
        <v>0</v>
      </c>
      <c r="G21" s="4">
        <f t="shared" si="4"/>
        <v>0</v>
      </c>
      <c r="H21" s="4">
        <f t="shared" si="7"/>
        <v>0</v>
      </c>
      <c r="I21" s="4">
        <f t="shared" si="8"/>
        <v>0</v>
      </c>
      <c r="K21" t="s">
        <v>1247</v>
      </c>
      <c r="L21" s="31">
        <f>(C32/L17)-L19*A32/L17</f>
        <v>2147.1423815694843</v>
      </c>
    </row>
    <row r="22" spans="1:13" x14ac:dyDescent="0.25">
      <c r="A22" s="4">
        <v>167</v>
      </c>
      <c r="B22" s="4">
        <v>316</v>
      </c>
      <c r="C22" s="162">
        <v>9641.65</v>
      </c>
      <c r="D22" s="4">
        <f t="shared" si="1"/>
        <v>27889</v>
      </c>
      <c r="E22" s="4">
        <f t="shared" si="2"/>
        <v>1610155.55</v>
      </c>
      <c r="F22" s="4">
        <f t="shared" si="3"/>
        <v>52772</v>
      </c>
      <c r="G22" s="4">
        <f t="shared" si="4"/>
        <v>8812924</v>
      </c>
      <c r="H22" s="4">
        <f t="shared" si="7"/>
        <v>3046761.4</v>
      </c>
      <c r="I22" s="4">
        <f t="shared" si="8"/>
        <v>508809153.80000001</v>
      </c>
    </row>
    <row r="23" spans="1:13" x14ac:dyDescent="0.25">
      <c r="A23" s="4">
        <v>250</v>
      </c>
      <c r="B23" s="4">
        <v>42</v>
      </c>
      <c r="C23" s="162">
        <v>7199.77</v>
      </c>
      <c r="D23" s="4">
        <f t="shared" si="1"/>
        <v>62500</v>
      </c>
      <c r="E23" s="4">
        <f t="shared" si="2"/>
        <v>1799942.5</v>
      </c>
      <c r="F23" s="4">
        <f t="shared" si="3"/>
        <v>10500</v>
      </c>
      <c r="G23" s="4">
        <f t="shared" si="4"/>
        <v>2625000</v>
      </c>
      <c r="H23" s="4">
        <f t="shared" si="7"/>
        <v>302390.34000000003</v>
      </c>
      <c r="I23" s="4">
        <f t="shared" si="8"/>
        <v>75597585</v>
      </c>
    </row>
    <row r="24" spans="1:13" x14ac:dyDescent="0.25">
      <c r="A24" s="4">
        <v>333</v>
      </c>
      <c r="B24" s="4">
        <v>3</v>
      </c>
      <c r="C24" s="162">
        <v>17416.727999999999</v>
      </c>
      <c r="D24" s="4">
        <f t="shared" si="1"/>
        <v>110889</v>
      </c>
      <c r="E24" s="4">
        <f t="shared" si="2"/>
        <v>5799770.4239999996</v>
      </c>
      <c r="F24" s="4">
        <f t="shared" si="3"/>
        <v>999</v>
      </c>
      <c r="G24" s="4">
        <f t="shared" si="4"/>
        <v>332667</v>
      </c>
      <c r="H24" s="4">
        <f t="shared" si="7"/>
        <v>52250.183999999994</v>
      </c>
      <c r="I24" s="4">
        <f t="shared" si="8"/>
        <v>17399311.272</v>
      </c>
      <c r="K24" t="s">
        <v>1250</v>
      </c>
      <c r="L24" s="4">
        <f>B32</f>
        <v>94386</v>
      </c>
    </row>
    <row r="25" spans="1:13" x14ac:dyDescent="0.25">
      <c r="A25" s="4">
        <v>500</v>
      </c>
      <c r="B25" s="4">
        <v>2</v>
      </c>
      <c r="C25" s="162">
        <v>28924.95</v>
      </c>
      <c r="D25" s="4">
        <f t="shared" si="1"/>
        <v>250000</v>
      </c>
      <c r="E25" s="4">
        <f t="shared" si="2"/>
        <v>14462475</v>
      </c>
      <c r="F25" s="4">
        <f t="shared" si="3"/>
        <v>1000</v>
      </c>
      <c r="G25" s="4">
        <f t="shared" si="4"/>
        <v>500000</v>
      </c>
      <c r="H25" s="4">
        <f t="shared" si="7"/>
        <v>57849.9</v>
      </c>
      <c r="I25" s="4">
        <f t="shared" si="8"/>
        <v>28924950</v>
      </c>
    </row>
    <row r="26" spans="1:13" x14ac:dyDescent="0.25">
      <c r="A26" s="4">
        <v>750</v>
      </c>
      <c r="B26" s="4">
        <v>0</v>
      </c>
      <c r="D26" s="4">
        <f t="shared" si="1"/>
        <v>0</v>
      </c>
      <c r="E26" s="4">
        <f t="shared" si="2"/>
        <v>0</v>
      </c>
      <c r="F26" s="4">
        <f t="shared" si="3"/>
        <v>0</v>
      </c>
      <c r="G26" s="4">
        <f t="shared" si="4"/>
        <v>0</v>
      </c>
      <c r="H26" s="4">
        <f t="shared" si="7"/>
        <v>0</v>
      </c>
      <c r="I26" s="4">
        <f t="shared" si="8"/>
        <v>0</v>
      </c>
      <c r="K26" t="s">
        <v>1251</v>
      </c>
      <c r="L26" s="28">
        <f>H32</f>
        <v>222131742.96399999</v>
      </c>
    </row>
    <row r="27" spans="1:13" x14ac:dyDescent="0.25">
      <c r="A27" s="4">
        <v>833</v>
      </c>
      <c r="D27" s="4">
        <f t="shared" si="1"/>
        <v>0</v>
      </c>
      <c r="E27" s="4">
        <f t="shared" si="2"/>
        <v>0</v>
      </c>
      <c r="F27" s="4">
        <f t="shared" si="3"/>
        <v>0</v>
      </c>
      <c r="G27" s="4">
        <f t="shared" si="4"/>
        <v>0</v>
      </c>
      <c r="H27" s="4">
        <f t="shared" si="7"/>
        <v>0</v>
      </c>
      <c r="I27" s="4">
        <f t="shared" si="8"/>
        <v>0</v>
      </c>
    </row>
    <row r="28" spans="1:13" x14ac:dyDescent="0.25">
      <c r="A28" s="4">
        <v>1000</v>
      </c>
      <c r="B28" s="4">
        <v>4</v>
      </c>
      <c r="C28" s="162">
        <v>28799.08</v>
      </c>
      <c r="D28" s="4">
        <f t="shared" si="1"/>
        <v>1000000</v>
      </c>
      <c r="E28" s="4">
        <f t="shared" si="2"/>
        <v>28799080</v>
      </c>
      <c r="F28" s="4">
        <f t="shared" si="3"/>
        <v>4000</v>
      </c>
      <c r="G28" s="4">
        <f t="shared" si="4"/>
        <v>4000000</v>
      </c>
      <c r="H28" s="4">
        <f t="shared" si="7"/>
        <v>115196.32</v>
      </c>
      <c r="I28" s="4">
        <f t="shared" si="8"/>
        <v>115196320</v>
      </c>
      <c r="K28" t="s">
        <v>1252</v>
      </c>
      <c r="L28" s="28">
        <f>L24*L14</f>
        <v>162492536.07311413</v>
      </c>
      <c r="M28" s="32">
        <f>L28/L26</f>
        <v>0.7315142532305644</v>
      </c>
    </row>
    <row r="29" spans="1:13" x14ac:dyDescent="0.25">
      <c r="A29" s="4">
        <v>1250</v>
      </c>
      <c r="B29" s="4">
        <v>0</v>
      </c>
      <c r="C29" s="28">
        <v>0</v>
      </c>
      <c r="D29" s="4">
        <f t="shared" si="1"/>
        <v>0</v>
      </c>
      <c r="E29" s="4">
        <f t="shared" si="2"/>
        <v>0</v>
      </c>
      <c r="F29" s="4">
        <f t="shared" si="3"/>
        <v>0</v>
      </c>
      <c r="G29" s="4">
        <f t="shared" si="4"/>
        <v>0</v>
      </c>
      <c r="H29" s="4">
        <f t="shared" si="7"/>
        <v>0</v>
      </c>
      <c r="I29" s="4">
        <f t="shared" si="8"/>
        <v>0</v>
      </c>
      <c r="M29" s="32"/>
    </row>
    <row r="30" spans="1:13" x14ac:dyDescent="0.25">
      <c r="A30" s="9"/>
      <c r="B30" s="9"/>
      <c r="C30" s="9"/>
      <c r="D30" s="9"/>
      <c r="E30" s="4"/>
      <c r="F30" s="4"/>
      <c r="G30" s="4"/>
      <c r="H30" s="4"/>
      <c r="I30" s="4"/>
      <c r="K30" t="s">
        <v>1262</v>
      </c>
      <c r="L30" s="28">
        <f>L26-L28</f>
        <v>59639206.89088586</v>
      </c>
      <c r="M30" s="32">
        <f>L30/L26</f>
        <v>0.2684857467694356</v>
      </c>
    </row>
    <row r="32" spans="1:13" x14ac:dyDescent="0.25">
      <c r="A32" s="37">
        <f>SUMIFS(A12:A30,B12:B30,"&gt;0")</f>
        <v>2540.5</v>
      </c>
      <c r="B32" s="4">
        <f>SUM(B12:B29)</f>
        <v>94386</v>
      </c>
      <c r="C32" s="4">
        <f t="shared" ref="C32:I32" si="9">SUM(C12:C30)</f>
        <v>112986.848</v>
      </c>
      <c r="D32" s="4">
        <f t="shared" si="9"/>
        <v>1470461.25</v>
      </c>
      <c r="E32" s="4">
        <f t="shared" si="9"/>
        <v>53453526.638999999</v>
      </c>
      <c r="F32" s="4">
        <f t="shared" si="9"/>
        <v>2499549</v>
      </c>
      <c r="G32" s="4">
        <f t="shared" si="9"/>
        <v>113806693</v>
      </c>
      <c r="H32" s="4">
        <f t="shared" si="9"/>
        <v>222131742.96399999</v>
      </c>
      <c r="I32" s="4">
        <f t="shared" si="9"/>
        <v>7018586187.3320007</v>
      </c>
    </row>
    <row r="33" spans="1:12" ht="17.25" x14ac:dyDescent="0.25">
      <c r="A33" s="25" t="s">
        <v>1254</v>
      </c>
      <c r="B33" s="25" t="s">
        <v>1255</v>
      </c>
      <c r="C33" s="25" t="s">
        <v>1256</v>
      </c>
      <c r="D33" s="25" t="s">
        <v>1257</v>
      </c>
      <c r="E33" s="25" t="s">
        <v>1258</v>
      </c>
      <c r="F33" s="25" t="s">
        <v>1259</v>
      </c>
      <c r="G33" s="25" t="s">
        <v>1260</v>
      </c>
      <c r="H33" s="25" t="s">
        <v>1261</v>
      </c>
      <c r="I33" s="25" t="s">
        <v>1261</v>
      </c>
    </row>
    <row r="36" spans="1:12" x14ac:dyDescent="0.25">
      <c r="A36" s="25" t="s">
        <v>1265</v>
      </c>
      <c r="B36" s="25"/>
      <c r="C36" s="25" t="s">
        <v>1231</v>
      </c>
    </row>
    <row r="37" spans="1:12" x14ac:dyDescent="0.25">
      <c r="A37" s="25" t="s">
        <v>1270</v>
      </c>
      <c r="B37" s="25"/>
      <c r="C37" s="25" t="s">
        <v>1232</v>
      </c>
    </row>
    <row r="38" spans="1:12" x14ac:dyDescent="0.25">
      <c r="A38" s="25" t="s">
        <v>1267</v>
      </c>
      <c r="B38" s="25" t="s">
        <v>1233</v>
      </c>
      <c r="C38" s="25" t="s">
        <v>1234</v>
      </c>
    </row>
    <row r="39" spans="1:12" ht="17.25" x14ac:dyDescent="0.25">
      <c r="A39" s="36" t="s">
        <v>1236</v>
      </c>
      <c r="B39" s="36" t="s">
        <v>1235</v>
      </c>
      <c r="C39" s="36" t="s">
        <v>1237</v>
      </c>
      <c r="D39" s="36" t="s">
        <v>1268</v>
      </c>
      <c r="E39" s="36" t="s">
        <v>1239</v>
      </c>
      <c r="F39" s="36" t="s">
        <v>1240</v>
      </c>
      <c r="G39" s="36" t="s">
        <v>1269</v>
      </c>
      <c r="H39" s="36" t="s">
        <v>1242</v>
      </c>
      <c r="I39" s="36" t="s">
        <v>1243</v>
      </c>
      <c r="K39" s="302" t="s">
        <v>1244</v>
      </c>
      <c r="L39" s="302"/>
    </row>
    <row r="41" spans="1:12" x14ac:dyDescent="0.25">
      <c r="A41" s="37">
        <v>1.5</v>
      </c>
      <c r="B41" s="4">
        <v>0</v>
      </c>
      <c r="D41" s="4">
        <f>IF(B41&gt;0,A41^2,0)</f>
        <v>0</v>
      </c>
      <c r="E41" s="4">
        <f>IF(B41&gt;0,A41*C41,0)</f>
        <v>0</v>
      </c>
      <c r="F41" s="4">
        <f>IF(B41&gt;0,B41*A41,0)</f>
        <v>0</v>
      </c>
      <c r="G41" s="4">
        <f>B41*D41</f>
        <v>0</v>
      </c>
      <c r="H41" s="4">
        <f>IF(B41&gt;0,B41*C41,0)</f>
        <v>0</v>
      </c>
      <c r="I41" s="4">
        <f>B41*E41</f>
        <v>0</v>
      </c>
      <c r="K41" s="1" t="s">
        <v>1245</v>
      </c>
      <c r="L41" s="29">
        <f>((B61*I61)-(F61*H61))/((B61*G61)-F61^2)</f>
        <v>42.232124142353953</v>
      </c>
    </row>
    <row r="42" spans="1:12" x14ac:dyDescent="0.25">
      <c r="A42" s="4">
        <v>5</v>
      </c>
      <c r="B42" s="4">
        <v>0</v>
      </c>
      <c r="D42" s="4">
        <f t="shared" ref="D42:D58" si="10">IF(B42&gt;0,A42^2,0)</f>
        <v>0</v>
      </c>
      <c r="E42" s="4">
        <f t="shared" ref="E42:E58" si="11">IF(B42&gt;0,A42*C42,0)</f>
        <v>0</v>
      </c>
      <c r="F42" s="4">
        <f t="shared" ref="F42:F58" si="12">IF(B42&gt;0,B42*A42,0)</f>
        <v>0</v>
      </c>
      <c r="G42" s="4">
        <f t="shared" ref="G42:G58" si="13">B42*D42</f>
        <v>0</v>
      </c>
      <c r="H42" s="4">
        <f t="shared" ref="H42:H44" si="14">IF(B42&gt;0,B42*C42,0)</f>
        <v>0</v>
      </c>
      <c r="I42" s="4">
        <f t="shared" ref="I42:I44" si="15">B42*E42</f>
        <v>0</v>
      </c>
      <c r="K42" s="1"/>
      <c r="L42" s="1"/>
    </row>
    <row r="43" spans="1:12" x14ac:dyDescent="0.25">
      <c r="A43" s="4">
        <v>10</v>
      </c>
      <c r="B43" s="4">
        <v>0</v>
      </c>
      <c r="D43" s="4">
        <f t="shared" si="10"/>
        <v>0</v>
      </c>
      <c r="E43" s="4">
        <f t="shared" si="11"/>
        <v>0</v>
      </c>
      <c r="F43" s="4">
        <f t="shared" si="12"/>
        <v>0</v>
      </c>
      <c r="G43" s="4">
        <f t="shared" si="13"/>
        <v>0</v>
      </c>
      <c r="H43" s="4">
        <f t="shared" si="14"/>
        <v>0</v>
      </c>
      <c r="I43" s="4">
        <f t="shared" si="15"/>
        <v>0</v>
      </c>
      <c r="K43" s="1" t="s">
        <v>1247</v>
      </c>
      <c r="L43" s="29">
        <f>(H61/B61)-L41*(F61/B61)</f>
        <v>871.4241004066962</v>
      </c>
    </row>
    <row r="44" spans="1:12" x14ac:dyDescent="0.25">
      <c r="A44" s="4">
        <v>15</v>
      </c>
      <c r="B44" s="4">
        <v>1</v>
      </c>
      <c r="C44" s="162">
        <v>1801.19</v>
      </c>
      <c r="D44" s="4">
        <f t="shared" si="10"/>
        <v>225</v>
      </c>
      <c r="E44" s="4">
        <f t="shared" si="11"/>
        <v>27017.850000000002</v>
      </c>
      <c r="F44" s="4">
        <f t="shared" si="12"/>
        <v>15</v>
      </c>
      <c r="G44" s="4">
        <f t="shared" si="13"/>
        <v>225</v>
      </c>
      <c r="H44" s="4">
        <f t="shared" si="14"/>
        <v>1801.19</v>
      </c>
      <c r="I44" s="4">
        <f t="shared" si="15"/>
        <v>27017.850000000002</v>
      </c>
    </row>
    <row r="45" spans="1:12" x14ac:dyDescent="0.25">
      <c r="A45" s="4">
        <v>25</v>
      </c>
      <c r="B45" s="4">
        <v>1799</v>
      </c>
      <c r="C45" s="162">
        <v>2201.59</v>
      </c>
      <c r="D45" s="4">
        <f t="shared" si="10"/>
        <v>625</v>
      </c>
      <c r="E45" s="4">
        <f t="shared" si="11"/>
        <v>55039.75</v>
      </c>
      <c r="F45" s="4">
        <f t="shared" si="12"/>
        <v>44975</v>
      </c>
      <c r="G45" s="4">
        <f t="shared" si="13"/>
        <v>1124375</v>
      </c>
      <c r="H45" s="4">
        <f>IF(B45&gt;0,B45*C45,0)</f>
        <v>3960660.41</v>
      </c>
      <c r="I45" s="4">
        <f>B45*E45</f>
        <v>99016510.25</v>
      </c>
      <c r="K45" t="s">
        <v>1248</v>
      </c>
    </row>
    <row r="46" spans="1:12" x14ac:dyDescent="0.25">
      <c r="A46" s="37">
        <v>37.5</v>
      </c>
      <c r="B46" s="4">
        <v>739</v>
      </c>
      <c r="C46" s="162">
        <v>2445.86</v>
      </c>
      <c r="D46" s="4">
        <f t="shared" si="10"/>
        <v>1406.25</v>
      </c>
      <c r="E46" s="4">
        <f t="shared" si="11"/>
        <v>91719.75</v>
      </c>
      <c r="F46" s="4">
        <f t="shared" si="12"/>
        <v>27712.5</v>
      </c>
      <c r="G46" s="4">
        <f t="shared" si="13"/>
        <v>1039218.75</v>
      </c>
      <c r="H46" s="4">
        <f t="shared" ref="H46:H58" si="16">IF(B46&gt;0,B46*C46,0)</f>
        <v>1807490.54</v>
      </c>
      <c r="I46" s="4">
        <f t="shared" ref="I46:I58" si="17">B46*E46</f>
        <v>67780895.25</v>
      </c>
      <c r="K46" s="30" t="s">
        <v>1249</v>
      </c>
      <c r="L46" s="6">
        <f>COUNTIF(B41:B59,"&gt;0")</f>
        <v>9</v>
      </c>
    </row>
    <row r="47" spans="1:12" x14ac:dyDescent="0.25">
      <c r="A47" s="4">
        <v>50</v>
      </c>
      <c r="B47" s="4">
        <v>801</v>
      </c>
      <c r="C47" s="162">
        <v>2662.93</v>
      </c>
      <c r="D47" s="4">
        <f t="shared" si="10"/>
        <v>2500</v>
      </c>
      <c r="E47" s="4">
        <f t="shared" si="11"/>
        <v>133146.5</v>
      </c>
      <c r="F47" s="4">
        <f t="shared" si="12"/>
        <v>40050</v>
      </c>
      <c r="G47" s="4">
        <f t="shared" si="13"/>
        <v>2002500</v>
      </c>
      <c r="H47" s="4">
        <f t="shared" si="16"/>
        <v>2133006.9299999997</v>
      </c>
      <c r="I47" s="4">
        <f t="shared" si="17"/>
        <v>106650346.5</v>
      </c>
    </row>
    <row r="48" spans="1:12" x14ac:dyDescent="0.25">
      <c r="A48" s="4">
        <v>75</v>
      </c>
      <c r="B48" s="4">
        <v>508</v>
      </c>
      <c r="C48" s="162">
        <v>3327.57</v>
      </c>
      <c r="D48" s="4">
        <f t="shared" si="10"/>
        <v>5625</v>
      </c>
      <c r="E48" s="4">
        <f t="shared" si="11"/>
        <v>249567.75</v>
      </c>
      <c r="F48" s="4">
        <f t="shared" si="12"/>
        <v>38100</v>
      </c>
      <c r="G48" s="4">
        <f t="shared" si="13"/>
        <v>2857500</v>
      </c>
      <c r="H48" s="4">
        <f t="shared" si="16"/>
        <v>1690405.56</v>
      </c>
      <c r="I48" s="4">
        <f t="shared" si="17"/>
        <v>126780417</v>
      </c>
      <c r="K48" t="s">
        <v>1245</v>
      </c>
      <c r="L48" s="31">
        <f>((L46*E61)-(A61*C61))/((L46*D61)-A61^2)</f>
        <v>42.86828352290469</v>
      </c>
    </row>
    <row r="49" spans="1:13" x14ac:dyDescent="0.25">
      <c r="A49" s="4">
        <v>100</v>
      </c>
      <c r="B49" s="4">
        <v>458</v>
      </c>
      <c r="C49" s="162">
        <v>4698.95</v>
      </c>
      <c r="D49" s="4">
        <f t="shared" si="10"/>
        <v>10000</v>
      </c>
      <c r="E49" s="4">
        <f t="shared" si="11"/>
        <v>469895</v>
      </c>
      <c r="F49" s="4">
        <f t="shared" si="12"/>
        <v>45800</v>
      </c>
      <c r="G49" s="4">
        <f t="shared" si="13"/>
        <v>4580000</v>
      </c>
      <c r="H49" s="4">
        <f t="shared" si="16"/>
        <v>2152119.1</v>
      </c>
      <c r="I49" s="4">
        <f t="shared" si="17"/>
        <v>215211910</v>
      </c>
    </row>
    <row r="50" spans="1:13" x14ac:dyDescent="0.25">
      <c r="A50" s="4">
        <v>150</v>
      </c>
      <c r="B50" s="4">
        <v>0</v>
      </c>
      <c r="C50" s="162"/>
      <c r="D50" s="4">
        <f t="shared" si="10"/>
        <v>0</v>
      </c>
      <c r="E50" s="4">
        <f t="shared" si="11"/>
        <v>0</v>
      </c>
      <c r="F50" s="4">
        <f t="shared" si="12"/>
        <v>0</v>
      </c>
      <c r="G50" s="4">
        <f t="shared" si="13"/>
        <v>0</v>
      </c>
      <c r="H50" s="4">
        <f t="shared" si="16"/>
        <v>0</v>
      </c>
      <c r="I50" s="4">
        <f t="shared" si="17"/>
        <v>0</v>
      </c>
      <c r="K50" t="s">
        <v>1247</v>
      </c>
      <c r="L50" s="31">
        <f>(C61/L46)-L48*A61/L46</f>
        <v>697.48551023808977</v>
      </c>
    </row>
    <row r="51" spans="1:13" x14ac:dyDescent="0.25">
      <c r="A51" s="4">
        <v>167</v>
      </c>
      <c r="B51" s="4">
        <v>229</v>
      </c>
      <c r="C51" s="162">
        <v>9641.65</v>
      </c>
      <c r="D51" s="4">
        <f t="shared" si="10"/>
        <v>27889</v>
      </c>
      <c r="E51" s="4">
        <f t="shared" si="11"/>
        <v>1610155.55</v>
      </c>
      <c r="F51" s="4">
        <f t="shared" si="12"/>
        <v>38243</v>
      </c>
      <c r="G51" s="4">
        <f t="shared" si="13"/>
        <v>6386581</v>
      </c>
      <c r="H51" s="4">
        <f t="shared" si="16"/>
        <v>2207937.85</v>
      </c>
      <c r="I51" s="4">
        <f t="shared" si="17"/>
        <v>368725620.94999999</v>
      </c>
    </row>
    <row r="52" spans="1:13" x14ac:dyDescent="0.25">
      <c r="A52" s="4">
        <v>250</v>
      </c>
      <c r="B52" s="4">
        <v>21</v>
      </c>
      <c r="C52" s="162">
        <v>7199.77</v>
      </c>
      <c r="D52" s="4">
        <f t="shared" si="10"/>
        <v>62500</v>
      </c>
      <c r="E52" s="4">
        <f t="shared" si="11"/>
        <v>1799942.5</v>
      </c>
      <c r="F52" s="4">
        <f t="shared" si="12"/>
        <v>5250</v>
      </c>
      <c r="G52" s="4">
        <f t="shared" si="13"/>
        <v>1312500</v>
      </c>
      <c r="H52" s="4">
        <f t="shared" si="16"/>
        <v>151195.17000000001</v>
      </c>
      <c r="I52" s="4">
        <f t="shared" si="17"/>
        <v>37798792.5</v>
      </c>
    </row>
    <row r="53" spans="1:13" x14ac:dyDescent="0.25">
      <c r="A53" s="4">
        <v>333</v>
      </c>
      <c r="B53" s="4">
        <v>3</v>
      </c>
      <c r="C53" s="162">
        <v>17416.727999999999</v>
      </c>
      <c r="D53" s="4">
        <f t="shared" si="10"/>
        <v>110889</v>
      </c>
      <c r="E53" s="4">
        <f t="shared" si="11"/>
        <v>5799770.4239999996</v>
      </c>
      <c r="F53" s="4">
        <f t="shared" si="12"/>
        <v>999</v>
      </c>
      <c r="G53" s="4">
        <f t="shared" si="13"/>
        <v>332667</v>
      </c>
      <c r="H53" s="4">
        <f t="shared" si="16"/>
        <v>52250.183999999994</v>
      </c>
      <c r="I53" s="4">
        <f t="shared" si="17"/>
        <v>17399311.272</v>
      </c>
      <c r="K53" t="s">
        <v>1250</v>
      </c>
      <c r="L53" s="4">
        <f>B61</f>
        <v>4559</v>
      </c>
    </row>
    <row r="54" spans="1:13" x14ac:dyDescent="0.25">
      <c r="A54" s="4">
        <v>500</v>
      </c>
      <c r="B54" s="4">
        <v>0</v>
      </c>
      <c r="D54" s="4">
        <f t="shared" si="10"/>
        <v>0</v>
      </c>
      <c r="E54" s="4">
        <f t="shared" si="11"/>
        <v>0</v>
      </c>
      <c r="F54" s="4">
        <f t="shared" si="12"/>
        <v>0</v>
      </c>
      <c r="G54" s="4">
        <f t="shared" si="13"/>
        <v>0</v>
      </c>
      <c r="H54" s="4">
        <f t="shared" si="16"/>
        <v>0</v>
      </c>
      <c r="I54" s="4">
        <f t="shared" si="17"/>
        <v>0</v>
      </c>
    </row>
    <row r="55" spans="1:13" x14ac:dyDescent="0.25">
      <c r="A55" s="4">
        <v>750</v>
      </c>
      <c r="B55" s="4">
        <v>0</v>
      </c>
      <c r="D55" s="4">
        <f t="shared" si="10"/>
        <v>0</v>
      </c>
      <c r="E55" s="4">
        <f t="shared" si="11"/>
        <v>0</v>
      </c>
      <c r="F55" s="4">
        <f t="shared" si="12"/>
        <v>0</v>
      </c>
      <c r="G55" s="4">
        <f t="shared" si="13"/>
        <v>0</v>
      </c>
      <c r="H55" s="4">
        <f t="shared" si="16"/>
        <v>0</v>
      </c>
      <c r="I55" s="4">
        <f t="shared" si="17"/>
        <v>0</v>
      </c>
      <c r="K55" t="s">
        <v>1251</v>
      </c>
      <c r="L55" s="28">
        <f>H61</f>
        <v>14156866.934</v>
      </c>
    </row>
    <row r="56" spans="1:13" x14ac:dyDescent="0.25">
      <c r="A56" s="4">
        <v>833</v>
      </c>
      <c r="B56" s="4">
        <v>0</v>
      </c>
      <c r="D56" s="4">
        <f t="shared" si="10"/>
        <v>0</v>
      </c>
      <c r="E56" s="4">
        <f t="shared" si="11"/>
        <v>0</v>
      </c>
      <c r="F56" s="4">
        <f t="shared" si="12"/>
        <v>0</v>
      </c>
      <c r="G56" s="4">
        <f t="shared" si="13"/>
        <v>0</v>
      </c>
      <c r="H56" s="4">
        <f t="shared" si="16"/>
        <v>0</v>
      </c>
      <c r="I56" s="4">
        <f t="shared" si="17"/>
        <v>0</v>
      </c>
    </row>
    <row r="57" spans="1:13" x14ac:dyDescent="0.25">
      <c r="A57" s="4">
        <v>1000</v>
      </c>
      <c r="D57" s="4">
        <f t="shared" si="10"/>
        <v>0</v>
      </c>
      <c r="E57" s="4">
        <f t="shared" si="11"/>
        <v>0</v>
      </c>
      <c r="F57" s="4">
        <f t="shared" si="12"/>
        <v>0</v>
      </c>
      <c r="G57" s="4">
        <f t="shared" si="13"/>
        <v>0</v>
      </c>
      <c r="H57" s="4">
        <f t="shared" si="16"/>
        <v>0</v>
      </c>
      <c r="I57" s="4">
        <f t="shared" si="17"/>
        <v>0</v>
      </c>
      <c r="K57" t="s">
        <v>1252</v>
      </c>
      <c r="L57" s="28">
        <f>L53*L43</f>
        <v>3972822.473754128</v>
      </c>
      <c r="M57" s="32">
        <f>L57/L55</f>
        <v>0.28062865125988812</v>
      </c>
    </row>
    <row r="58" spans="1:13" x14ac:dyDescent="0.25">
      <c r="A58" s="4">
        <v>1250</v>
      </c>
      <c r="D58" s="4">
        <f t="shared" si="10"/>
        <v>0</v>
      </c>
      <c r="E58" s="4">
        <f t="shared" si="11"/>
        <v>0</v>
      </c>
      <c r="F58" s="4">
        <f t="shared" si="12"/>
        <v>0</v>
      </c>
      <c r="G58" s="4">
        <f t="shared" si="13"/>
        <v>0</v>
      </c>
      <c r="H58" s="4">
        <f t="shared" si="16"/>
        <v>0</v>
      </c>
      <c r="I58" s="4">
        <f t="shared" si="17"/>
        <v>0</v>
      </c>
      <c r="M58" s="32"/>
    </row>
    <row r="59" spans="1:13" x14ac:dyDescent="0.25">
      <c r="A59" s="9"/>
      <c r="B59" s="9"/>
      <c r="C59" s="9"/>
      <c r="D59" s="9"/>
      <c r="E59" s="4"/>
      <c r="F59" s="4"/>
      <c r="G59" s="4"/>
      <c r="H59" s="4"/>
      <c r="I59" s="4"/>
      <c r="K59" t="s">
        <v>1262</v>
      </c>
      <c r="L59" s="28">
        <f>L55-L57</f>
        <v>10184044.460245872</v>
      </c>
      <c r="M59" s="32">
        <f>L59/L55</f>
        <v>0.71937134874011177</v>
      </c>
    </row>
    <row r="61" spans="1:13" x14ac:dyDescent="0.25">
      <c r="A61" s="37">
        <f>SUMIFS(A41:A59,B41:B59,"&gt;0")</f>
        <v>1052.5</v>
      </c>
      <c r="B61" s="4">
        <f>SUM(B41:B58)</f>
        <v>4559</v>
      </c>
      <c r="C61" s="4">
        <f t="shared" ref="C61:I61" si="18">SUM(C41:C59)</f>
        <v>51396.237999999998</v>
      </c>
      <c r="D61" s="4">
        <f t="shared" si="18"/>
        <v>221659.25</v>
      </c>
      <c r="E61" s="4">
        <f t="shared" si="18"/>
        <v>10236255.074000001</v>
      </c>
      <c r="F61" s="4">
        <f t="shared" si="18"/>
        <v>241144.5</v>
      </c>
      <c r="G61" s="4">
        <f t="shared" si="18"/>
        <v>19635566.75</v>
      </c>
      <c r="H61" s="4">
        <f t="shared" si="18"/>
        <v>14156866.934</v>
      </c>
      <c r="I61" s="4">
        <f t="shared" si="18"/>
        <v>1039390821.5719999</v>
      </c>
    </row>
    <row r="62" spans="1:13" ht="17.25" x14ac:dyDescent="0.25">
      <c r="A62" s="25" t="s">
        <v>1254</v>
      </c>
      <c r="B62" s="25" t="s">
        <v>1255</v>
      </c>
      <c r="C62" s="25" t="s">
        <v>1256</v>
      </c>
      <c r="D62" s="25" t="s">
        <v>1257</v>
      </c>
      <c r="E62" s="25" t="s">
        <v>1258</v>
      </c>
      <c r="F62" s="25" t="s">
        <v>1259</v>
      </c>
      <c r="G62" s="25" t="s">
        <v>1260</v>
      </c>
      <c r="H62" s="25" t="s">
        <v>1261</v>
      </c>
      <c r="I62" s="25" t="s">
        <v>1261</v>
      </c>
    </row>
    <row r="64" spans="1:13" x14ac:dyDescent="0.25">
      <c r="K64" s="1" t="s">
        <v>1271</v>
      </c>
    </row>
    <row r="66" spans="1:14" x14ac:dyDescent="0.25">
      <c r="K66" t="s">
        <v>1251</v>
      </c>
      <c r="L66" s="28">
        <f>L26+L55</f>
        <v>236288609.898</v>
      </c>
    </row>
    <row r="68" spans="1:14" x14ac:dyDescent="0.25">
      <c r="K68" s="1" t="s">
        <v>1252</v>
      </c>
      <c r="L68" s="33">
        <f>L28+L57</f>
        <v>166465358.54686826</v>
      </c>
      <c r="M68" s="163">
        <f>L68/L66</f>
        <v>0.70450013912531495</v>
      </c>
      <c r="N68" s="1" t="s">
        <v>1272</v>
      </c>
    </row>
    <row r="69" spans="1:14" x14ac:dyDescent="0.25">
      <c r="K69" s="1"/>
      <c r="L69" s="1"/>
      <c r="M69" s="34"/>
    </row>
    <row r="70" spans="1:14" x14ac:dyDescent="0.25">
      <c r="K70" s="1" t="s">
        <v>1262</v>
      </c>
      <c r="L70" s="33">
        <f>L66-L68</f>
        <v>69823251.351131737</v>
      </c>
      <c r="M70" s="163">
        <f>L70/L66</f>
        <v>0.29549986087468511</v>
      </c>
    </row>
    <row r="73" spans="1:14" x14ac:dyDescent="0.25">
      <c r="A73" s="25" t="s">
        <v>1273</v>
      </c>
      <c r="B73" s="25"/>
      <c r="C73" s="25" t="s">
        <v>1231</v>
      </c>
    </row>
    <row r="74" spans="1:14" x14ac:dyDescent="0.25">
      <c r="A74" s="25" t="s">
        <v>1274</v>
      </c>
      <c r="B74" s="25"/>
      <c r="C74" s="25" t="s">
        <v>1232</v>
      </c>
    </row>
    <row r="75" spans="1:14" x14ac:dyDescent="0.25">
      <c r="A75" s="25" t="s">
        <v>1267</v>
      </c>
      <c r="B75" s="25" t="s">
        <v>1233</v>
      </c>
      <c r="C75" s="25" t="s">
        <v>1234</v>
      </c>
    </row>
    <row r="76" spans="1:14" ht="17.25" x14ac:dyDescent="0.25">
      <c r="A76" s="36" t="s">
        <v>1236</v>
      </c>
      <c r="B76" s="36" t="s">
        <v>1235</v>
      </c>
      <c r="C76" s="36" t="s">
        <v>1237</v>
      </c>
      <c r="D76" s="36" t="s">
        <v>1268</v>
      </c>
      <c r="E76" s="36" t="s">
        <v>1239</v>
      </c>
      <c r="F76" s="36" t="s">
        <v>1240</v>
      </c>
      <c r="G76" s="36" t="s">
        <v>1269</v>
      </c>
      <c r="H76" s="36" t="s">
        <v>1242</v>
      </c>
      <c r="I76" s="36" t="s">
        <v>1243</v>
      </c>
      <c r="K76" s="302" t="s">
        <v>1244</v>
      </c>
      <c r="L76" s="302"/>
    </row>
    <row r="78" spans="1:14" x14ac:dyDescent="0.25">
      <c r="A78">
        <v>10</v>
      </c>
      <c r="B78" s="4">
        <v>17</v>
      </c>
      <c r="C78" s="162">
        <v>1766.34</v>
      </c>
      <c r="D78" s="4">
        <f>IF(B78&gt;0,A78^2,0)</f>
        <v>100</v>
      </c>
      <c r="E78" s="22">
        <f>IF(B78&gt;0,A78*C78,0)</f>
        <v>17663.399999999998</v>
      </c>
      <c r="F78" s="4">
        <f>IF(B78&gt;0,B78*A78,0)</f>
        <v>170</v>
      </c>
      <c r="G78" s="4">
        <f>B78*D78</f>
        <v>1700</v>
      </c>
      <c r="H78" s="4">
        <f>IF(B78&gt;0,B78*C78,0)</f>
        <v>30027.78</v>
      </c>
      <c r="I78" s="4">
        <f>B78*E78</f>
        <v>300277.8</v>
      </c>
      <c r="K78" s="1" t="s">
        <v>1245</v>
      </c>
      <c r="L78" s="29">
        <f>((B98*I98)-(F98*H98))/((B98*G98)-F98^2)</f>
        <v>42.830998826070235</v>
      </c>
    </row>
    <row r="79" spans="1:14" x14ac:dyDescent="0.25">
      <c r="A79">
        <v>15</v>
      </c>
      <c r="B79" s="4">
        <v>37</v>
      </c>
      <c r="C79" s="162">
        <v>1801.19</v>
      </c>
      <c r="D79" s="4">
        <f t="shared" ref="D79:D95" si="19">IF(B79&gt;0,A79^2,0)</f>
        <v>225</v>
      </c>
      <c r="E79" s="22">
        <f t="shared" ref="E79:E95" si="20">IF(B79&gt;0,A79*C79,0)</f>
        <v>27017.850000000002</v>
      </c>
      <c r="F79" s="4">
        <f t="shared" ref="F79:F95" si="21">IF(B79&gt;0,B79*A79,0)</f>
        <v>555</v>
      </c>
      <c r="G79" s="4">
        <f t="shared" ref="G79:G96" si="22">B79*D79</f>
        <v>8325</v>
      </c>
      <c r="H79" s="4">
        <f t="shared" ref="H79:H96" si="23">IF(B79&gt;0,B79*C79,0)</f>
        <v>66644.03</v>
      </c>
      <c r="I79" s="4">
        <f t="shared" ref="I79:I96" si="24">B79*E79</f>
        <v>999660.45000000007</v>
      </c>
      <c r="K79" s="1"/>
      <c r="L79" s="1"/>
    </row>
    <row r="80" spans="1:14" x14ac:dyDescent="0.25">
      <c r="A80">
        <v>25</v>
      </c>
      <c r="B80" s="4">
        <v>76</v>
      </c>
      <c r="C80" s="162">
        <v>2201.59</v>
      </c>
      <c r="D80" s="4">
        <f t="shared" si="19"/>
        <v>625</v>
      </c>
      <c r="E80" s="22">
        <f t="shared" si="20"/>
        <v>55039.75</v>
      </c>
      <c r="F80" s="4">
        <f t="shared" si="21"/>
        <v>1900</v>
      </c>
      <c r="G80" s="4">
        <f t="shared" si="22"/>
        <v>47500</v>
      </c>
      <c r="H80" s="4">
        <f t="shared" si="23"/>
        <v>167320.84000000003</v>
      </c>
      <c r="I80" s="4">
        <f t="shared" si="24"/>
        <v>4183021</v>
      </c>
      <c r="K80" s="1" t="s">
        <v>1247</v>
      </c>
      <c r="L80" s="29">
        <f>(H98/B98)-L78*(F98/B98)</f>
        <v>826.1062496809659</v>
      </c>
    </row>
    <row r="81" spans="1:13" x14ac:dyDescent="0.25">
      <c r="A81">
        <v>37.5</v>
      </c>
      <c r="B81" s="4">
        <v>92</v>
      </c>
      <c r="C81" s="162">
        <v>2445.86</v>
      </c>
      <c r="D81" s="4">
        <f t="shared" si="19"/>
        <v>1406.25</v>
      </c>
      <c r="E81" s="22">
        <f t="shared" si="20"/>
        <v>91719.75</v>
      </c>
      <c r="F81" s="4">
        <f t="shared" si="21"/>
        <v>3450</v>
      </c>
      <c r="G81" s="4">
        <f t="shared" si="22"/>
        <v>129375</v>
      </c>
      <c r="H81" s="4">
        <f t="shared" si="23"/>
        <v>225019.12000000002</v>
      </c>
      <c r="I81" s="4">
        <f t="shared" si="24"/>
        <v>8438217</v>
      </c>
    </row>
    <row r="82" spans="1:13" x14ac:dyDescent="0.25">
      <c r="A82">
        <v>50</v>
      </c>
      <c r="B82" s="4">
        <v>73</v>
      </c>
      <c r="C82" s="162">
        <v>2662.93</v>
      </c>
      <c r="D82" s="4">
        <f t="shared" si="19"/>
        <v>2500</v>
      </c>
      <c r="E82" s="22">
        <f t="shared" si="20"/>
        <v>133146.5</v>
      </c>
      <c r="F82" s="4">
        <f t="shared" si="21"/>
        <v>3650</v>
      </c>
      <c r="G82" s="4">
        <f t="shared" si="22"/>
        <v>182500</v>
      </c>
      <c r="H82" s="4">
        <f>IF(B82&gt;0,B82*C82,0)</f>
        <v>194393.88999999998</v>
      </c>
      <c r="I82" s="4">
        <f>B82*E82</f>
        <v>9719694.5</v>
      </c>
      <c r="K82" t="s">
        <v>1248</v>
      </c>
    </row>
    <row r="83" spans="1:13" x14ac:dyDescent="0.25">
      <c r="A83">
        <v>75</v>
      </c>
      <c r="B83" s="4">
        <v>72</v>
      </c>
      <c r="C83" s="162">
        <v>3327.57</v>
      </c>
      <c r="D83" s="4">
        <f t="shared" si="19"/>
        <v>5625</v>
      </c>
      <c r="E83" s="22">
        <f t="shared" si="20"/>
        <v>249567.75</v>
      </c>
      <c r="F83" s="4">
        <f t="shared" si="21"/>
        <v>5400</v>
      </c>
      <c r="G83" s="4">
        <f t="shared" si="22"/>
        <v>405000</v>
      </c>
      <c r="H83" s="4">
        <f t="shared" si="23"/>
        <v>239585.04</v>
      </c>
      <c r="I83" s="4">
        <f t="shared" si="24"/>
        <v>17968878</v>
      </c>
      <c r="K83" s="30" t="s">
        <v>1249</v>
      </c>
      <c r="L83" s="6">
        <f>COUNTIF(B78:B96,"&gt;0")</f>
        <v>11</v>
      </c>
    </row>
    <row r="84" spans="1:13" x14ac:dyDescent="0.25">
      <c r="A84">
        <v>100</v>
      </c>
      <c r="B84" s="4">
        <v>46</v>
      </c>
      <c r="C84" s="162">
        <v>4698.95</v>
      </c>
      <c r="D84" s="4">
        <f t="shared" si="19"/>
        <v>10000</v>
      </c>
      <c r="E84" s="22">
        <f t="shared" si="20"/>
        <v>469895</v>
      </c>
      <c r="F84" s="4">
        <f t="shared" si="21"/>
        <v>4600</v>
      </c>
      <c r="G84" s="4">
        <f t="shared" si="22"/>
        <v>460000</v>
      </c>
      <c r="H84" s="4">
        <f t="shared" si="23"/>
        <v>216151.69999999998</v>
      </c>
      <c r="I84" s="4">
        <f t="shared" si="24"/>
        <v>21615170</v>
      </c>
    </row>
    <row r="85" spans="1:13" x14ac:dyDescent="0.25">
      <c r="A85">
        <v>150</v>
      </c>
      <c r="B85" s="4">
        <v>2</v>
      </c>
      <c r="C85" s="162">
        <v>7166.94</v>
      </c>
      <c r="D85" s="4">
        <f t="shared" si="19"/>
        <v>22500</v>
      </c>
      <c r="E85" s="22">
        <f t="shared" si="20"/>
        <v>1075041</v>
      </c>
      <c r="F85" s="4">
        <f t="shared" si="21"/>
        <v>300</v>
      </c>
      <c r="G85" s="4">
        <f t="shared" si="22"/>
        <v>45000</v>
      </c>
      <c r="H85" s="4">
        <f t="shared" si="23"/>
        <v>14333.88</v>
      </c>
      <c r="I85" s="4">
        <f t="shared" si="24"/>
        <v>2150082</v>
      </c>
      <c r="K85" t="s">
        <v>1245</v>
      </c>
      <c r="L85" s="31">
        <f>((L83*E98)-(A98*C98))/((L83*D98)-A98^2)</f>
        <v>42.302296374894112</v>
      </c>
    </row>
    <row r="86" spans="1:13" x14ac:dyDescent="0.25">
      <c r="A86">
        <v>167</v>
      </c>
      <c r="B86" s="4">
        <v>56</v>
      </c>
      <c r="C86" s="162">
        <v>9641.65</v>
      </c>
      <c r="D86" s="4">
        <f t="shared" si="19"/>
        <v>27889</v>
      </c>
      <c r="E86" s="22">
        <f t="shared" si="20"/>
        <v>1610155.55</v>
      </c>
      <c r="F86" s="4">
        <f t="shared" si="21"/>
        <v>9352</v>
      </c>
      <c r="G86" s="4">
        <f t="shared" si="22"/>
        <v>1561784</v>
      </c>
      <c r="H86" s="4">
        <f t="shared" si="23"/>
        <v>539932.4</v>
      </c>
      <c r="I86" s="4">
        <f t="shared" si="24"/>
        <v>90168710.799999997</v>
      </c>
    </row>
    <row r="87" spans="1:13" x14ac:dyDescent="0.25">
      <c r="A87">
        <v>225</v>
      </c>
      <c r="B87" s="4">
        <v>0</v>
      </c>
      <c r="D87" s="4">
        <f t="shared" si="19"/>
        <v>0</v>
      </c>
      <c r="E87" s="22">
        <f t="shared" si="20"/>
        <v>0</v>
      </c>
      <c r="F87" s="4">
        <f t="shared" si="21"/>
        <v>0</v>
      </c>
      <c r="G87" s="4">
        <f t="shared" si="22"/>
        <v>0</v>
      </c>
      <c r="H87" s="4">
        <f t="shared" si="23"/>
        <v>0</v>
      </c>
      <c r="I87" s="4">
        <f t="shared" si="24"/>
        <v>0</v>
      </c>
      <c r="K87" t="s">
        <v>1247</v>
      </c>
      <c r="L87" s="31">
        <f>(C98/L83)-L85*A98/L83</f>
        <v>821.63487685826203</v>
      </c>
    </row>
    <row r="88" spans="1:13" x14ac:dyDescent="0.25">
      <c r="A88">
        <v>250</v>
      </c>
      <c r="B88" s="4">
        <v>16</v>
      </c>
      <c r="C88" s="162">
        <v>7199.77</v>
      </c>
      <c r="D88" s="4">
        <f t="shared" si="19"/>
        <v>62500</v>
      </c>
      <c r="E88" s="22">
        <f t="shared" si="20"/>
        <v>1799942.5</v>
      </c>
      <c r="F88" s="4">
        <f t="shared" si="21"/>
        <v>4000</v>
      </c>
      <c r="G88" s="4">
        <f t="shared" si="22"/>
        <v>1000000</v>
      </c>
      <c r="H88" s="4">
        <f t="shared" si="23"/>
        <v>115196.32</v>
      </c>
      <c r="I88" s="4">
        <f t="shared" si="24"/>
        <v>28799080</v>
      </c>
    </row>
    <row r="89" spans="1:13" x14ac:dyDescent="0.25">
      <c r="A89">
        <v>333</v>
      </c>
      <c r="B89" s="4">
        <v>10</v>
      </c>
      <c r="C89" s="162">
        <v>17416.727999999999</v>
      </c>
      <c r="D89" s="4">
        <f t="shared" si="19"/>
        <v>110889</v>
      </c>
      <c r="E89" s="22">
        <f t="shared" si="20"/>
        <v>5799770.4239999996</v>
      </c>
      <c r="F89" s="4">
        <f t="shared" si="21"/>
        <v>3330</v>
      </c>
      <c r="G89" s="4">
        <f t="shared" si="22"/>
        <v>1108890</v>
      </c>
      <c r="H89" s="4">
        <f t="shared" si="23"/>
        <v>174167.28</v>
      </c>
      <c r="I89" s="4">
        <f t="shared" si="24"/>
        <v>57997704.239999995</v>
      </c>
    </row>
    <row r="90" spans="1:13" x14ac:dyDescent="0.25">
      <c r="A90">
        <v>500</v>
      </c>
      <c r="B90" s="4">
        <v>0</v>
      </c>
      <c r="D90" s="4">
        <f t="shared" si="19"/>
        <v>0</v>
      </c>
      <c r="E90" s="22">
        <f t="shared" si="20"/>
        <v>0</v>
      </c>
      <c r="F90" s="4">
        <f t="shared" si="21"/>
        <v>0</v>
      </c>
      <c r="G90" s="4">
        <f t="shared" si="22"/>
        <v>0</v>
      </c>
      <c r="H90" s="4">
        <f t="shared" si="23"/>
        <v>0</v>
      </c>
      <c r="I90" s="4">
        <f t="shared" si="24"/>
        <v>0</v>
      </c>
      <c r="K90" t="s">
        <v>1250</v>
      </c>
      <c r="L90" s="4">
        <f>B98</f>
        <v>497</v>
      </c>
    </row>
    <row r="91" spans="1:13" x14ac:dyDescent="0.25">
      <c r="A91">
        <v>750</v>
      </c>
      <c r="B91" s="4">
        <v>0</v>
      </c>
      <c r="D91" s="4">
        <f t="shared" si="19"/>
        <v>0</v>
      </c>
      <c r="E91" s="22">
        <f t="shared" si="20"/>
        <v>0</v>
      </c>
      <c r="F91" s="4">
        <f t="shared" si="21"/>
        <v>0</v>
      </c>
      <c r="G91" s="4">
        <f t="shared" si="22"/>
        <v>0</v>
      </c>
      <c r="H91" s="4">
        <f t="shared" si="23"/>
        <v>0</v>
      </c>
      <c r="I91" s="4">
        <f t="shared" si="24"/>
        <v>0</v>
      </c>
    </row>
    <row r="92" spans="1:13" x14ac:dyDescent="0.25">
      <c r="A92" s="9">
        <v>1000</v>
      </c>
      <c r="B92" s="4">
        <v>0</v>
      </c>
      <c r="C92" s="28"/>
      <c r="D92" s="4">
        <f t="shared" si="19"/>
        <v>0</v>
      </c>
      <c r="E92" s="22">
        <f t="shared" si="20"/>
        <v>0</v>
      </c>
      <c r="F92" s="4">
        <f t="shared" si="21"/>
        <v>0</v>
      </c>
      <c r="G92" s="4">
        <f t="shared" si="22"/>
        <v>0</v>
      </c>
      <c r="H92" s="4">
        <f t="shared" si="23"/>
        <v>0</v>
      </c>
      <c r="I92" s="4">
        <f t="shared" si="24"/>
        <v>0</v>
      </c>
      <c r="K92" t="s">
        <v>1251</v>
      </c>
      <c r="L92" s="28">
        <f>H98</f>
        <v>1982772.2800000003</v>
      </c>
    </row>
    <row r="93" spans="1:13" x14ac:dyDescent="0.25">
      <c r="A93" s="9">
        <v>1500</v>
      </c>
      <c r="B93" s="4">
        <v>0</v>
      </c>
      <c r="C93" s="28"/>
      <c r="D93" s="4">
        <f t="shared" si="19"/>
        <v>0</v>
      </c>
      <c r="E93" s="22">
        <f t="shared" si="20"/>
        <v>0</v>
      </c>
      <c r="F93" s="4">
        <f t="shared" si="21"/>
        <v>0</v>
      </c>
      <c r="G93" s="4">
        <f t="shared" si="22"/>
        <v>0</v>
      </c>
      <c r="H93" s="4">
        <f t="shared" si="23"/>
        <v>0</v>
      </c>
      <c r="I93" s="4">
        <f t="shared" si="24"/>
        <v>0</v>
      </c>
    </row>
    <row r="94" spans="1:13" x14ac:dyDescent="0.25">
      <c r="A94" s="9">
        <v>2000</v>
      </c>
      <c r="B94" s="4">
        <v>0</v>
      </c>
      <c r="C94" s="28"/>
      <c r="D94" s="4">
        <f t="shared" si="19"/>
        <v>0</v>
      </c>
      <c r="E94" s="22">
        <f t="shared" si="20"/>
        <v>0</v>
      </c>
      <c r="F94" s="4">
        <f t="shared" si="21"/>
        <v>0</v>
      </c>
      <c r="G94" s="4">
        <f t="shared" si="22"/>
        <v>0</v>
      </c>
      <c r="H94" s="4">
        <f t="shared" si="23"/>
        <v>0</v>
      </c>
      <c r="I94" s="4">
        <f t="shared" si="24"/>
        <v>0</v>
      </c>
      <c r="K94" t="s">
        <v>1252</v>
      </c>
      <c r="L94" s="28">
        <f>L90*L80</f>
        <v>410574.80609144003</v>
      </c>
      <c r="M94" s="32">
        <f>L94/L92</f>
        <v>0.20707108437658811</v>
      </c>
    </row>
    <row r="95" spans="1:13" x14ac:dyDescent="0.25">
      <c r="A95" s="9">
        <v>2500</v>
      </c>
      <c r="B95" s="4">
        <v>0</v>
      </c>
      <c r="C95" s="28"/>
      <c r="D95" s="4">
        <f t="shared" si="19"/>
        <v>0</v>
      </c>
      <c r="E95" s="22">
        <f t="shared" si="20"/>
        <v>0</v>
      </c>
      <c r="F95" s="4">
        <f t="shared" si="21"/>
        <v>0</v>
      </c>
      <c r="G95" s="4">
        <f t="shared" si="22"/>
        <v>0</v>
      </c>
      <c r="H95" s="4">
        <f t="shared" si="23"/>
        <v>0</v>
      </c>
      <c r="I95" s="4">
        <f t="shared" si="24"/>
        <v>0</v>
      </c>
      <c r="M95" s="32"/>
    </row>
    <row r="96" spans="1:13" x14ac:dyDescent="0.25">
      <c r="A96" s="9">
        <v>3000</v>
      </c>
      <c r="B96" s="4">
        <v>0</v>
      </c>
      <c r="C96" s="28"/>
      <c r="D96" s="4">
        <f>IF(B96&gt;0,A96^2,0)</f>
        <v>0</v>
      </c>
      <c r="E96" s="22">
        <f>IF(B96&gt;0,A96*C96,0)</f>
        <v>0</v>
      </c>
      <c r="F96" s="4">
        <f>IF(B96&gt;0,B96*A96,0)</f>
        <v>0</v>
      </c>
      <c r="G96" s="4">
        <f t="shared" si="22"/>
        <v>0</v>
      </c>
      <c r="H96" s="4">
        <f t="shared" si="23"/>
        <v>0</v>
      </c>
      <c r="I96" s="4">
        <f t="shared" si="24"/>
        <v>0</v>
      </c>
      <c r="K96" t="s">
        <v>1262</v>
      </c>
      <c r="L96" s="28">
        <f>L92-L94</f>
        <v>1572197.4739085604</v>
      </c>
      <c r="M96" s="32">
        <f>L96/L92</f>
        <v>0.79292891562341195</v>
      </c>
    </row>
    <row r="98" spans="1:12" x14ac:dyDescent="0.25">
      <c r="A98" s="37">
        <f>SUMIFS(A78:A96,B78:B96,"&gt;0")</f>
        <v>1212.5</v>
      </c>
      <c r="B98" s="4">
        <f t="shared" ref="B98:I98" si="25">SUM(B78:B96)</f>
        <v>497</v>
      </c>
      <c r="C98" s="4">
        <f t="shared" si="25"/>
        <v>60329.517999999996</v>
      </c>
      <c r="D98" s="4">
        <f t="shared" si="25"/>
        <v>244259.25</v>
      </c>
      <c r="E98" s="4">
        <f t="shared" si="25"/>
        <v>11328959.473999999</v>
      </c>
      <c r="F98" s="4">
        <f t="shared" si="25"/>
        <v>36707</v>
      </c>
      <c r="G98" s="4">
        <f t="shared" si="25"/>
        <v>4950074</v>
      </c>
      <c r="H98" s="4">
        <f t="shared" si="25"/>
        <v>1982772.2800000003</v>
      </c>
      <c r="I98" s="4">
        <f t="shared" si="25"/>
        <v>242340495.79000002</v>
      </c>
    </row>
    <row r="99" spans="1:12" ht="17.25" x14ac:dyDescent="0.25">
      <c r="A99" s="25" t="s">
        <v>1254</v>
      </c>
      <c r="B99" s="25" t="s">
        <v>1255</v>
      </c>
      <c r="C99" s="25" t="s">
        <v>1256</v>
      </c>
      <c r="D99" s="25" t="s">
        <v>1257</v>
      </c>
      <c r="E99" s="25" t="s">
        <v>1258</v>
      </c>
      <c r="F99" s="25" t="s">
        <v>1259</v>
      </c>
      <c r="G99" s="25" t="s">
        <v>1260</v>
      </c>
      <c r="H99" s="25" t="s">
        <v>1261</v>
      </c>
      <c r="I99" s="25" t="s">
        <v>1261</v>
      </c>
    </row>
    <row r="102" spans="1:12" x14ac:dyDescent="0.25">
      <c r="A102" s="25" t="s">
        <v>1273</v>
      </c>
      <c r="B102" s="25"/>
      <c r="C102" s="25" t="s">
        <v>1231</v>
      </c>
    </row>
    <row r="103" spans="1:12" x14ac:dyDescent="0.25">
      <c r="A103" s="25" t="s">
        <v>1275</v>
      </c>
      <c r="B103" s="25"/>
      <c r="C103" s="25" t="s">
        <v>1232</v>
      </c>
    </row>
    <row r="104" spans="1:12" x14ac:dyDescent="0.25">
      <c r="A104" s="25" t="s">
        <v>1267</v>
      </c>
      <c r="B104" s="25" t="s">
        <v>1233</v>
      </c>
      <c r="C104" s="25" t="s">
        <v>1234</v>
      </c>
    </row>
    <row r="105" spans="1:12" ht="17.25" x14ac:dyDescent="0.25">
      <c r="A105" s="36" t="s">
        <v>1236</v>
      </c>
      <c r="B105" s="36" t="s">
        <v>1235</v>
      </c>
      <c r="C105" s="36" t="s">
        <v>1237</v>
      </c>
      <c r="D105" s="36" t="s">
        <v>1268</v>
      </c>
      <c r="E105" s="36" t="s">
        <v>1239</v>
      </c>
      <c r="F105" s="36" t="s">
        <v>1240</v>
      </c>
      <c r="G105" s="36" t="s">
        <v>1269</v>
      </c>
      <c r="H105" s="36" t="s">
        <v>1242</v>
      </c>
      <c r="I105" s="36" t="s">
        <v>1243</v>
      </c>
      <c r="K105" s="302" t="s">
        <v>1244</v>
      </c>
      <c r="L105" s="302"/>
    </row>
    <row r="107" spans="1:12" x14ac:dyDescent="0.25">
      <c r="A107">
        <v>10</v>
      </c>
      <c r="B107" s="4">
        <v>0</v>
      </c>
      <c r="D107" s="4">
        <f>IF(B107&gt;0,A107^2,0)</f>
        <v>0</v>
      </c>
      <c r="E107" s="22">
        <f>IF(B107&gt;0,A107*C107,0)</f>
        <v>0</v>
      </c>
      <c r="F107" s="4">
        <f>IF(B107&gt;0,B107*A107,0)</f>
        <v>0</v>
      </c>
      <c r="G107" s="4">
        <f>B107*D107</f>
        <v>0</v>
      </c>
      <c r="H107" s="4">
        <f>IF(B107&gt;0,B107*C107,0)</f>
        <v>0</v>
      </c>
      <c r="I107" s="4">
        <f>B107*E107</f>
        <v>0</v>
      </c>
      <c r="K107" t="s">
        <v>1245</v>
      </c>
      <c r="L107" s="31">
        <f>((B127*I127)-(F127*H127))/((B127*G127)-F127^2)</f>
        <v>26.019965929030189</v>
      </c>
    </row>
    <row r="108" spans="1:12" x14ac:dyDescent="0.25">
      <c r="A108">
        <v>15</v>
      </c>
      <c r="B108" s="4">
        <v>0</v>
      </c>
      <c r="D108" s="4">
        <f t="shared" ref="D108:D124" si="26">IF(B108&gt;0,A108^2,0)</f>
        <v>0</v>
      </c>
      <c r="E108" s="22">
        <f t="shared" ref="E108:E124" si="27">IF(B108&gt;0,A108*C108,0)</f>
        <v>0</v>
      </c>
      <c r="F108" s="4">
        <f t="shared" ref="F108:F124" si="28">IF(B108&gt;0,B108*A108,0)</f>
        <v>0</v>
      </c>
      <c r="G108" s="4">
        <f t="shared" ref="G108:G125" si="29">B108*D108</f>
        <v>0</v>
      </c>
      <c r="H108" s="4">
        <f t="shared" ref="H108:H110" si="30">IF(B108&gt;0,B108*C108,0)</f>
        <v>0</v>
      </c>
      <c r="I108" s="4">
        <f t="shared" ref="I108:I110" si="31">B108*E108</f>
        <v>0</v>
      </c>
    </row>
    <row r="109" spans="1:12" x14ac:dyDescent="0.25">
      <c r="A109">
        <v>25</v>
      </c>
      <c r="B109" s="4">
        <v>7856</v>
      </c>
      <c r="C109" s="162">
        <v>2988.59</v>
      </c>
      <c r="D109" s="4">
        <f t="shared" si="26"/>
        <v>625</v>
      </c>
      <c r="E109" s="22">
        <f t="shared" si="27"/>
        <v>74714.75</v>
      </c>
      <c r="F109" s="4">
        <f t="shared" si="28"/>
        <v>196400</v>
      </c>
      <c r="G109" s="4">
        <f t="shared" si="29"/>
        <v>4910000</v>
      </c>
      <c r="H109" s="4">
        <f t="shared" si="30"/>
        <v>23478363.040000003</v>
      </c>
      <c r="I109" s="4">
        <f t="shared" si="31"/>
        <v>586959076</v>
      </c>
      <c r="K109" t="s">
        <v>1247</v>
      </c>
      <c r="L109" s="31">
        <f>(H127/B127)-L107*(F127/B127)</f>
        <v>2225.2071461565351</v>
      </c>
    </row>
    <row r="110" spans="1:12" x14ac:dyDescent="0.25">
      <c r="A110">
        <v>37.5</v>
      </c>
      <c r="B110" s="4">
        <v>16181</v>
      </c>
      <c r="C110" s="162">
        <v>3114.67</v>
      </c>
      <c r="D110" s="4">
        <f t="shared" si="26"/>
        <v>1406.25</v>
      </c>
      <c r="E110" s="22">
        <f t="shared" si="27"/>
        <v>116800.125</v>
      </c>
      <c r="F110" s="4">
        <f t="shared" si="28"/>
        <v>606787.5</v>
      </c>
      <c r="G110" s="4">
        <f t="shared" si="29"/>
        <v>22754531.25</v>
      </c>
      <c r="H110" s="4">
        <f t="shared" si="30"/>
        <v>50398475.270000003</v>
      </c>
      <c r="I110" s="4">
        <f t="shared" si="31"/>
        <v>1889942822.625</v>
      </c>
    </row>
    <row r="111" spans="1:12" x14ac:dyDescent="0.25">
      <c r="A111">
        <v>50</v>
      </c>
      <c r="B111" s="4">
        <v>19849</v>
      </c>
      <c r="C111" s="162">
        <v>3625.68</v>
      </c>
      <c r="D111" s="4">
        <f t="shared" si="26"/>
        <v>2500</v>
      </c>
      <c r="E111" s="22">
        <f t="shared" si="27"/>
        <v>181284</v>
      </c>
      <c r="F111" s="4">
        <f t="shared" si="28"/>
        <v>992450</v>
      </c>
      <c r="G111" s="4">
        <f t="shared" si="29"/>
        <v>49622500</v>
      </c>
      <c r="H111" s="4">
        <f>IF(B111&gt;0,B111*C111,0)</f>
        <v>71966122.319999993</v>
      </c>
      <c r="I111" s="4">
        <f>B111*E111</f>
        <v>3598306116</v>
      </c>
      <c r="K111" t="s">
        <v>1248</v>
      </c>
    </row>
    <row r="112" spans="1:12" x14ac:dyDescent="0.25">
      <c r="A112">
        <v>75</v>
      </c>
      <c r="B112" s="4">
        <v>12739</v>
      </c>
      <c r="C112" s="162">
        <v>4085.25</v>
      </c>
      <c r="D112" s="4">
        <f t="shared" si="26"/>
        <v>5625</v>
      </c>
      <c r="E112" s="22">
        <f t="shared" si="27"/>
        <v>306393.75</v>
      </c>
      <c r="F112" s="4">
        <f t="shared" si="28"/>
        <v>955425</v>
      </c>
      <c r="G112" s="4">
        <f t="shared" si="29"/>
        <v>71656875</v>
      </c>
      <c r="H112" s="4">
        <f t="shared" ref="H112:H125" si="32">IF(B112&gt;0,B112*C112,0)</f>
        <v>52041999.75</v>
      </c>
      <c r="I112" s="4">
        <f t="shared" ref="I112:I125" si="33">B112*E112</f>
        <v>3903149981.25</v>
      </c>
      <c r="K112" s="30" t="s">
        <v>1249</v>
      </c>
      <c r="L112" s="6">
        <f>COUNTIF(B107:B125,"&gt;0")</f>
        <v>9</v>
      </c>
    </row>
    <row r="113" spans="1:13" x14ac:dyDescent="0.25">
      <c r="A113">
        <v>100</v>
      </c>
      <c r="B113" s="4">
        <v>2818</v>
      </c>
      <c r="C113" s="162">
        <v>4506.78</v>
      </c>
      <c r="D113" s="4">
        <f t="shared" si="26"/>
        <v>10000</v>
      </c>
      <c r="E113" s="22">
        <f t="shared" si="27"/>
        <v>450678</v>
      </c>
      <c r="F113" s="4">
        <f t="shared" si="28"/>
        <v>281800</v>
      </c>
      <c r="G113" s="4">
        <f t="shared" si="29"/>
        <v>28180000</v>
      </c>
      <c r="H113" s="4">
        <f t="shared" si="32"/>
        <v>12700106.039999999</v>
      </c>
      <c r="I113" s="4">
        <f t="shared" si="33"/>
        <v>1270010604</v>
      </c>
    </row>
    <row r="114" spans="1:13" x14ac:dyDescent="0.25">
      <c r="A114">
        <v>150</v>
      </c>
      <c r="B114" s="4">
        <v>4</v>
      </c>
      <c r="C114" s="162">
        <v>7880.94</v>
      </c>
      <c r="D114" s="4">
        <f t="shared" si="26"/>
        <v>22500</v>
      </c>
      <c r="E114" s="22">
        <f t="shared" si="27"/>
        <v>1182141</v>
      </c>
      <c r="F114" s="4">
        <f t="shared" si="28"/>
        <v>600</v>
      </c>
      <c r="G114" s="4">
        <f t="shared" si="29"/>
        <v>90000</v>
      </c>
      <c r="H114" s="4">
        <f t="shared" si="32"/>
        <v>31523.759999999998</v>
      </c>
      <c r="I114" s="4">
        <f t="shared" si="33"/>
        <v>4728564</v>
      </c>
      <c r="K114" t="s">
        <v>1245</v>
      </c>
      <c r="L114" s="31">
        <f>((L112*E127)-(A127*C127))/((L112*D127)-A127^2)</f>
        <v>45.948839991634387</v>
      </c>
    </row>
    <row r="115" spans="1:13" x14ac:dyDescent="0.25">
      <c r="A115">
        <v>167</v>
      </c>
      <c r="B115" s="4">
        <v>792</v>
      </c>
      <c r="C115" s="162">
        <v>7191.3</v>
      </c>
      <c r="D115" s="4">
        <f t="shared" si="26"/>
        <v>27889</v>
      </c>
      <c r="E115" s="22">
        <f t="shared" si="27"/>
        <v>1200947.1000000001</v>
      </c>
      <c r="F115" s="4">
        <f t="shared" si="28"/>
        <v>132264</v>
      </c>
      <c r="G115" s="4">
        <f t="shared" si="29"/>
        <v>22088088</v>
      </c>
      <c r="H115" s="4">
        <f t="shared" si="32"/>
        <v>5695509.6000000006</v>
      </c>
      <c r="I115" s="4">
        <f t="shared" si="33"/>
        <v>951150103.20000005</v>
      </c>
    </row>
    <row r="116" spans="1:13" x14ac:dyDescent="0.25">
      <c r="A116">
        <v>225</v>
      </c>
      <c r="B116" s="4">
        <v>1</v>
      </c>
      <c r="C116" s="162">
        <v>11328.84</v>
      </c>
      <c r="D116" s="4">
        <f t="shared" si="26"/>
        <v>50625</v>
      </c>
      <c r="E116" s="22">
        <f t="shared" si="27"/>
        <v>2548989</v>
      </c>
      <c r="F116" s="4">
        <f t="shared" si="28"/>
        <v>225</v>
      </c>
      <c r="G116" s="4">
        <f t="shared" si="29"/>
        <v>50625</v>
      </c>
      <c r="H116" s="4">
        <f t="shared" si="32"/>
        <v>11328.84</v>
      </c>
      <c r="I116" s="4">
        <f t="shared" si="33"/>
        <v>2548989</v>
      </c>
      <c r="K116" t="s">
        <v>1247</v>
      </c>
      <c r="L116" s="31">
        <f>(C127/L112)-L114*A127/L112</f>
        <v>988.94191433674223</v>
      </c>
    </row>
    <row r="117" spans="1:13" x14ac:dyDescent="0.25">
      <c r="A117">
        <v>250</v>
      </c>
      <c r="B117" s="4">
        <v>20</v>
      </c>
      <c r="C117" s="162">
        <v>13780.2</v>
      </c>
      <c r="D117" s="4">
        <f t="shared" si="26"/>
        <v>62500</v>
      </c>
      <c r="E117" s="22">
        <f t="shared" si="27"/>
        <v>3445050</v>
      </c>
      <c r="F117" s="4">
        <f t="shared" si="28"/>
        <v>5000</v>
      </c>
      <c r="G117" s="4">
        <f t="shared" si="29"/>
        <v>1250000</v>
      </c>
      <c r="H117" s="4">
        <f t="shared" si="32"/>
        <v>275604</v>
      </c>
      <c r="I117" s="4">
        <f t="shared" si="33"/>
        <v>68901000</v>
      </c>
    </row>
    <row r="118" spans="1:13" x14ac:dyDescent="0.25">
      <c r="A118">
        <v>333</v>
      </c>
      <c r="B118" s="4">
        <v>0</v>
      </c>
      <c r="D118" s="4">
        <f t="shared" si="26"/>
        <v>0</v>
      </c>
      <c r="E118" s="22">
        <f t="shared" si="27"/>
        <v>0</v>
      </c>
      <c r="F118" s="4">
        <f t="shared" si="28"/>
        <v>0</v>
      </c>
      <c r="G118" s="4">
        <f t="shared" si="29"/>
        <v>0</v>
      </c>
      <c r="H118" s="4">
        <f t="shared" si="32"/>
        <v>0</v>
      </c>
      <c r="I118" s="4">
        <f t="shared" si="33"/>
        <v>0</v>
      </c>
    </row>
    <row r="119" spans="1:13" x14ac:dyDescent="0.25">
      <c r="A119">
        <v>500</v>
      </c>
      <c r="B119" s="4">
        <v>0</v>
      </c>
      <c r="D119" s="4">
        <f t="shared" si="26"/>
        <v>0</v>
      </c>
      <c r="E119" s="22">
        <f t="shared" si="27"/>
        <v>0</v>
      </c>
      <c r="F119" s="4">
        <f t="shared" si="28"/>
        <v>0</v>
      </c>
      <c r="G119" s="4">
        <f t="shared" si="29"/>
        <v>0</v>
      </c>
      <c r="H119" s="4">
        <f t="shared" si="32"/>
        <v>0</v>
      </c>
      <c r="I119" s="4">
        <f t="shared" si="33"/>
        <v>0</v>
      </c>
      <c r="K119" t="s">
        <v>1250</v>
      </c>
      <c r="L119" s="4">
        <f>B127</f>
        <v>60260</v>
      </c>
    </row>
    <row r="120" spans="1:13" x14ac:dyDescent="0.25">
      <c r="A120">
        <v>750</v>
      </c>
      <c r="B120" s="4">
        <v>0</v>
      </c>
      <c r="D120" s="4">
        <f t="shared" si="26"/>
        <v>0</v>
      </c>
      <c r="E120" s="22">
        <f t="shared" si="27"/>
        <v>0</v>
      </c>
      <c r="F120" s="4">
        <f t="shared" si="28"/>
        <v>0</v>
      </c>
      <c r="G120" s="4">
        <f t="shared" si="29"/>
        <v>0</v>
      </c>
      <c r="H120" s="4">
        <f t="shared" si="32"/>
        <v>0</v>
      </c>
      <c r="I120" s="4">
        <f t="shared" si="33"/>
        <v>0</v>
      </c>
    </row>
    <row r="121" spans="1:13" x14ac:dyDescent="0.25">
      <c r="A121" s="9">
        <v>1000</v>
      </c>
      <c r="B121" s="4">
        <v>0</v>
      </c>
      <c r="C121" s="28"/>
      <c r="D121" s="4">
        <f t="shared" si="26"/>
        <v>0</v>
      </c>
      <c r="E121" s="22">
        <f t="shared" si="27"/>
        <v>0</v>
      </c>
      <c r="F121" s="4">
        <f t="shared" si="28"/>
        <v>0</v>
      </c>
      <c r="G121" s="4">
        <f t="shared" si="29"/>
        <v>0</v>
      </c>
      <c r="H121" s="4">
        <f t="shared" si="32"/>
        <v>0</v>
      </c>
      <c r="I121" s="4">
        <f t="shared" si="33"/>
        <v>0</v>
      </c>
      <c r="K121" t="s">
        <v>1251</v>
      </c>
      <c r="L121" s="28">
        <f>H127</f>
        <v>216599032.61999997</v>
      </c>
    </row>
    <row r="122" spans="1:13" x14ac:dyDescent="0.25">
      <c r="A122" s="9">
        <v>1500</v>
      </c>
      <c r="B122" s="4">
        <v>0</v>
      </c>
      <c r="C122" s="28"/>
      <c r="D122" s="4">
        <f t="shared" si="26"/>
        <v>0</v>
      </c>
      <c r="E122" s="22">
        <f t="shared" si="27"/>
        <v>0</v>
      </c>
      <c r="F122" s="4">
        <f t="shared" si="28"/>
        <v>0</v>
      </c>
      <c r="G122" s="4">
        <f t="shared" si="29"/>
        <v>0</v>
      </c>
      <c r="H122" s="4">
        <f t="shared" si="32"/>
        <v>0</v>
      </c>
      <c r="I122" s="4">
        <f t="shared" si="33"/>
        <v>0</v>
      </c>
    </row>
    <row r="123" spans="1:13" x14ac:dyDescent="0.25">
      <c r="A123" s="9">
        <v>2000</v>
      </c>
      <c r="B123" s="4">
        <v>0</v>
      </c>
      <c r="C123" s="28"/>
      <c r="D123" s="4">
        <f t="shared" si="26"/>
        <v>0</v>
      </c>
      <c r="E123" s="22">
        <f t="shared" si="27"/>
        <v>0</v>
      </c>
      <c r="F123" s="4">
        <f t="shared" si="28"/>
        <v>0</v>
      </c>
      <c r="G123" s="4">
        <f t="shared" si="29"/>
        <v>0</v>
      </c>
      <c r="H123" s="4">
        <f t="shared" si="32"/>
        <v>0</v>
      </c>
      <c r="I123" s="4">
        <f t="shared" si="33"/>
        <v>0</v>
      </c>
      <c r="K123" t="s">
        <v>1252</v>
      </c>
      <c r="L123" s="28">
        <f>L119*L109</f>
        <v>134090982.62739281</v>
      </c>
      <c r="M123" s="32">
        <f>L123/L121</f>
        <v>0.6190747068692648</v>
      </c>
    </row>
    <row r="124" spans="1:13" x14ac:dyDescent="0.25">
      <c r="A124" s="9">
        <v>2500</v>
      </c>
      <c r="B124" s="4">
        <v>0</v>
      </c>
      <c r="C124" s="28"/>
      <c r="D124" s="4">
        <f t="shared" si="26"/>
        <v>0</v>
      </c>
      <c r="E124" s="22">
        <f t="shared" si="27"/>
        <v>0</v>
      </c>
      <c r="F124" s="4">
        <f t="shared" si="28"/>
        <v>0</v>
      </c>
      <c r="G124" s="4">
        <f t="shared" si="29"/>
        <v>0</v>
      </c>
      <c r="H124" s="4">
        <f t="shared" si="32"/>
        <v>0</v>
      </c>
      <c r="I124" s="4">
        <f t="shared" si="33"/>
        <v>0</v>
      </c>
      <c r="M124" s="32"/>
    </row>
    <row r="125" spans="1:13" x14ac:dyDescent="0.25">
      <c r="A125" s="9">
        <v>3000</v>
      </c>
      <c r="B125" s="4">
        <v>0</v>
      </c>
      <c r="C125" s="28"/>
      <c r="D125" s="4">
        <f>IF(B125&gt;0,A125^2,0)</f>
        <v>0</v>
      </c>
      <c r="E125" s="22">
        <f>IF(B125&gt;0,A125*C125,0)</f>
        <v>0</v>
      </c>
      <c r="F125" s="4">
        <f>IF(B125&gt;0,B125*A125,0)</f>
        <v>0</v>
      </c>
      <c r="G125" s="4">
        <f t="shared" si="29"/>
        <v>0</v>
      </c>
      <c r="H125" s="4">
        <f t="shared" si="32"/>
        <v>0</v>
      </c>
      <c r="I125" s="4">
        <f t="shared" si="33"/>
        <v>0</v>
      </c>
      <c r="K125" t="s">
        <v>1262</v>
      </c>
      <c r="L125" s="28">
        <f>L121-L123</f>
        <v>82508049.992607161</v>
      </c>
      <c r="M125" s="32">
        <f>L125/L121</f>
        <v>0.3809252931307352</v>
      </c>
    </row>
    <row r="127" spans="1:13" x14ac:dyDescent="0.25">
      <c r="A127" s="37">
        <f>SUMIFS(A107:A125,B107:B125,"&gt;0")</f>
        <v>1079.5</v>
      </c>
      <c r="B127" s="4">
        <f t="shared" ref="B127:I127" si="34">SUM(B107:B125)</f>
        <v>60260</v>
      </c>
      <c r="C127" s="4">
        <f t="shared" si="34"/>
        <v>58502.25</v>
      </c>
      <c r="D127" s="4">
        <f t="shared" si="34"/>
        <v>183670.25</v>
      </c>
      <c r="E127" s="4">
        <f t="shared" si="34"/>
        <v>9506997.7249999996</v>
      </c>
      <c r="F127" s="4">
        <f t="shared" si="34"/>
        <v>3170951.5</v>
      </c>
      <c r="G127" s="4">
        <f t="shared" si="34"/>
        <v>200602619.25</v>
      </c>
      <c r="H127" s="4">
        <f t="shared" si="34"/>
        <v>216599032.61999997</v>
      </c>
      <c r="I127" s="4">
        <f t="shared" si="34"/>
        <v>12275697256.075001</v>
      </c>
    </row>
    <row r="128" spans="1:13" ht="17.25" x14ac:dyDescent="0.25">
      <c r="A128" s="25" t="s">
        <v>1254</v>
      </c>
      <c r="B128" s="25" t="s">
        <v>1255</v>
      </c>
      <c r="C128" s="25" t="s">
        <v>1256</v>
      </c>
      <c r="D128" s="25" t="s">
        <v>1257</v>
      </c>
      <c r="E128" s="25" t="s">
        <v>1258</v>
      </c>
      <c r="F128" s="25" t="s">
        <v>1259</v>
      </c>
      <c r="G128" s="25" t="s">
        <v>1260</v>
      </c>
      <c r="H128" s="25" t="s">
        <v>1261</v>
      </c>
      <c r="I128" s="25" t="s">
        <v>1261</v>
      </c>
    </row>
    <row r="131" spans="1:12" x14ac:dyDescent="0.25">
      <c r="A131" s="25" t="s">
        <v>1273</v>
      </c>
      <c r="B131" s="25"/>
      <c r="C131" s="25" t="s">
        <v>1231</v>
      </c>
    </row>
    <row r="132" spans="1:12" x14ac:dyDescent="0.25">
      <c r="A132" s="25" t="s">
        <v>1276</v>
      </c>
      <c r="B132" s="25"/>
      <c r="C132" s="25" t="s">
        <v>1232</v>
      </c>
    </row>
    <row r="133" spans="1:12" x14ac:dyDescent="0.25">
      <c r="A133" s="25" t="s">
        <v>1267</v>
      </c>
      <c r="B133" s="25" t="s">
        <v>1233</v>
      </c>
      <c r="C133" s="25" t="s">
        <v>1234</v>
      </c>
    </row>
    <row r="134" spans="1:12" ht="17.25" x14ac:dyDescent="0.25">
      <c r="A134" s="36" t="s">
        <v>1236</v>
      </c>
      <c r="B134" s="36" t="s">
        <v>1235</v>
      </c>
      <c r="C134" s="36" t="s">
        <v>1237</v>
      </c>
      <c r="D134" s="36" t="s">
        <v>1268</v>
      </c>
      <c r="E134" s="36" t="s">
        <v>1239</v>
      </c>
      <c r="F134" s="36" t="s">
        <v>1240</v>
      </c>
      <c r="G134" s="36" t="s">
        <v>1269</v>
      </c>
      <c r="H134" s="36" t="s">
        <v>1242</v>
      </c>
      <c r="I134" s="36" t="s">
        <v>1243</v>
      </c>
      <c r="K134" s="302" t="s">
        <v>1244</v>
      </c>
      <c r="L134" s="302"/>
    </row>
    <row r="136" spans="1:12" x14ac:dyDescent="0.25">
      <c r="A136">
        <v>10</v>
      </c>
      <c r="B136" s="4"/>
      <c r="C136" s="162"/>
      <c r="D136" s="4">
        <f>IF(B136&gt;0,A136^2,0)</f>
        <v>0</v>
      </c>
      <c r="E136" s="4">
        <f>IF(B136&gt;0,A136*C136,0)</f>
        <v>0</v>
      </c>
      <c r="F136" s="4">
        <f>IF(B136&gt;0,B136*A136,0)</f>
        <v>0</v>
      </c>
      <c r="G136" s="4">
        <f>B136*D136</f>
        <v>0</v>
      </c>
      <c r="H136" s="4">
        <f>IF(B136&gt;0,B136*C136,0)</f>
        <v>0</v>
      </c>
      <c r="I136" s="4">
        <f>B136*E136</f>
        <v>0</v>
      </c>
      <c r="K136" s="1" t="s">
        <v>1245</v>
      </c>
      <c r="L136" s="29">
        <f>((B156*I156)-(F156*H156))/((B156*G156)-F156^2)</f>
        <v>42.222030298491497</v>
      </c>
    </row>
    <row r="137" spans="1:12" x14ac:dyDescent="0.25">
      <c r="A137">
        <v>15</v>
      </c>
      <c r="B137" s="4"/>
      <c r="C137" s="162"/>
      <c r="D137" s="4">
        <f t="shared" ref="D137:D153" si="35">IF(B137&gt;0,A137^2,0)</f>
        <v>0</v>
      </c>
      <c r="E137" s="4">
        <f t="shared" ref="E137:E153" si="36">IF(B137&gt;0,A137*C137,0)</f>
        <v>0</v>
      </c>
      <c r="F137" s="4">
        <f t="shared" ref="F137:F153" si="37">IF(B137&gt;0,B137*A137,0)</f>
        <v>0</v>
      </c>
      <c r="G137" s="4">
        <f t="shared" ref="G137:G154" si="38">B137*D137</f>
        <v>0</v>
      </c>
      <c r="H137" s="4">
        <f t="shared" ref="H137:H139" si="39">IF(B137&gt;0,B137*C137,0)</f>
        <v>0</v>
      </c>
      <c r="I137" s="4">
        <f t="shared" ref="I137:I139" si="40">B137*E137</f>
        <v>0</v>
      </c>
      <c r="K137" s="1"/>
      <c r="L137" s="1"/>
    </row>
    <row r="138" spans="1:12" x14ac:dyDescent="0.25">
      <c r="A138">
        <v>25</v>
      </c>
      <c r="B138" s="4">
        <v>2</v>
      </c>
      <c r="C138" s="162">
        <v>10681.23</v>
      </c>
      <c r="D138" s="4">
        <f t="shared" si="35"/>
        <v>625</v>
      </c>
      <c r="E138" s="4">
        <f t="shared" si="36"/>
        <v>267030.75</v>
      </c>
      <c r="F138" s="4">
        <f t="shared" si="37"/>
        <v>50</v>
      </c>
      <c r="G138" s="4">
        <f t="shared" si="38"/>
        <v>1250</v>
      </c>
      <c r="H138" s="4">
        <f t="shared" si="39"/>
        <v>21362.46</v>
      </c>
      <c r="I138" s="4">
        <f t="shared" si="40"/>
        <v>534061.5</v>
      </c>
      <c r="K138" s="1" t="s">
        <v>1247</v>
      </c>
      <c r="L138" s="29">
        <f>(H156/B156)-L136*(F156/B156)</f>
        <v>8477.1538771798423</v>
      </c>
    </row>
    <row r="139" spans="1:12" x14ac:dyDescent="0.25">
      <c r="A139">
        <v>37.5</v>
      </c>
      <c r="B139" s="4"/>
      <c r="D139" s="4">
        <f t="shared" si="35"/>
        <v>0</v>
      </c>
      <c r="E139" s="4">
        <f t="shared" si="36"/>
        <v>0</v>
      </c>
      <c r="F139" s="4">
        <f t="shared" si="37"/>
        <v>0</v>
      </c>
      <c r="G139" s="4">
        <f t="shared" si="38"/>
        <v>0</v>
      </c>
      <c r="H139" s="4">
        <f t="shared" si="39"/>
        <v>0</v>
      </c>
      <c r="I139" s="4">
        <f t="shared" si="40"/>
        <v>0</v>
      </c>
    </row>
    <row r="140" spans="1:12" x14ac:dyDescent="0.25">
      <c r="A140">
        <v>50</v>
      </c>
      <c r="B140" s="4"/>
      <c r="D140" s="4">
        <f t="shared" si="35"/>
        <v>0</v>
      </c>
      <c r="E140" s="4">
        <f t="shared" si="36"/>
        <v>0</v>
      </c>
      <c r="F140" s="4">
        <f t="shared" si="37"/>
        <v>0</v>
      </c>
      <c r="G140" s="4">
        <f t="shared" si="38"/>
        <v>0</v>
      </c>
      <c r="H140" s="4">
        <f>IF(B140&gt;0,B140*C140,0)</f>
        <v>0</v>
      </c>
      <c r="I140" s="4">
        <f>B140*E140</f>
        <v>0</v>
      </c>
      <c r="K140" t="s">
        <v>1248</v>
      </c>
    </row>
    <row r="141" spans="1:12" x14ac:dyDescent="0.25">
      <c r="A141">
        <v>75</v>
      </c>
      <c r="B141" s="4">
        <v>1</v>
      </c>
      <c r="C141" s="162">
        <v>14302.12</v>
      </c>
      <c r="D141" s="4">
        <f t="shared" si="35"/>
        <v>5625</v>
      </c>
      <c r="E141" s="4">
        <f t="shared" si="36"/>
        <v>1072659</v>
      </c>
      <c r="F141" s="4">
        <f t="shared" si="37"/>
        <v>75</v>
      </c>
      <c r="G141" s="4">
        <f t="shared" si="38"/>
        <v>5625</v>
      </c>
      <c r="H141" s="4">
        <f t="shared" ref="H141:H154" si="41">IF(B141&gt;0,B141*C141,0)</f>
        <v>14302.12</v>
      </c>
      <c r="I141" s="4">
        <f t="shared" ref="I141:I154" si="42">B141*E141</f>
        <v>1072659</v>
      </c>
      <c r="K141" s="30" t="s">
        <v>1249</v>
      </c>
      <c r="L141" s="6">
        <f>COUNTIF(B136:B154,"&gt;0")</f>
        <v>5</v>
      </c>
    </row>
    <row r="142" spans="1:12" x14ac:dyDescent="0.25">
      <c r="A142">
        <v>100</v>
      </c>
      <c r="B142" s="4"/>
      <c r="D142" s="4">
        <f t="shared" si="35"/>
        <v>0</v>
      </c>
      <c r="E142" s="4">
        <f t="shared" si="36"/>
        <v>0</v>
      </c>
      <c r="F142" s="4">
        <f t="shared" si="37"/>
        <v>0</v>
      </c>
      <c r="G142" s="4">
        <f t="shared" si="38"/>
        <v>0</v>
      </c>
      <c r="H142" s="4">
        <f t="shared" si="41"/>
        <v>0</v>
      </c>
      <c r="I142" s="4">
        <f t="shared" si="42"/>
        <v>0</v>
      </c>
    </row>
    <row r="143" spans="1:12" x14ac:dyDescent="0.25">
      <c r="A143">
        <v>150</v>
      </c>
      <c r="B143" s="4">
        <v>7</v>
      </c>
      <c r="C143" s="162">
        <v>13937.27</v>
      </c>
      <c r="D143" s="4">
        <f t="shared" si="35"/>
        <v>22500</v>
      </c>
      <c r="E143" s="4">
        <f t="shared" si="36"/>
        <v>2090590.5</v>
      </c>
      <c r="F143" s="4">
        <f t="shared" si="37"/>
        <v>1050</v>
      </c>
      <c r="G143" s="4">
        <f t="shared" si="38"/>
        <v>157500</v>
      </c>
      <c r="H143" s="4">
        <f t="shared" si="41"/>
        <v>97560.89</v>
      </c>
      <c r="I143" s="4">
        <f t="shared" si="42"/>
        <v>14634133.5</v>
      </c>
      <c r="K143" t="s">
        <v>1245</v>
      </c>
      <c r="L143" s="31">
        <f>((L141*E156)-(A156*C156))/((L141*D156)-A156^2)</f>
        <v>41.020688178913751</v>
      </c>
    </row>
    <row r="144" spans="1:12" x14ac:dyDescent="0.25">
      <c r="A144">
        <v>167</v>
      </c>
      <c r="B144" s="4"/>
      <c r="D144" s="4">
        <f t="shared" si="35"/>
        <v>0</v>
      </c>
      <c r="E144" s="4">
        <f t="shared" si="36"/>
        <v>0</v>
      </c>
      <c r="F144" s="4">
        <f t="shared" si="37"/>
        <v>0</v>
      </c>
      <c r="G144" s="4">
        <f t="shared" si="38"/>
        <v>0</v>
      </c>
      <c r="H144" s="4">
        <f t="shared" si="41"/>
        <v>0</v>
      </c>
      <c r="I144" s="4">
        <f t="shared" si="42"/>
        <v>0</v>
      </c>
    </row>
    <row r="145" spans="1:13" x14ac:dyDescent="0.25">
      <c r="A145">
        <v>225</v>
      </c>
      <c r="B145" s="4"/>
      <c r="C145" s="162"/>
      <c r="D145" s="4">
        <f t="shared" si="35"/>
        <v>0</v>
      </c>
      <c r="E145" s="4">
        <f t="shared" si="36"/>
        <v>0</v>
      </c>
      <c r="F145" s="4">
        <f t="shared" si="37"/>
        <v>0</v>
      </c>
      <c r="G145" s="4">
        <f t="shared" si="38"/>
        <v>0</v>
      </c>
      <c r="H145" s="4">
        <f t="shared" si="41"/>
        <v>0</v>
      </c>
      <c r="I145" s="4">
        <f t="shared" si="42"/>
        <v>0</v>
      </c>
      <c r="K145" t="s">
        <v>1247</v>
      </c>
      <c r="L145" s="31">
        <f>(C156/L141)-L143*A156/L141</f>
        <v>9655.6775463258728</v>
      </c>
    </row>
    <row r="146" spans="1:13" x14ac:dyDescent="0.25">
      <c r="A146">
        <v>250</v>
      </c>
      <c r="B146" s="4"/>
      <c r="C146" s="162"/>
      <c r="D146" s="4">
        <f t="shared" si="35"/>
        <v>0</v>
      </c>
      <c r="E146" s="4">
        <f t="shared" si="36"/>
        <v>0</v>
      </c>
      <c r="F146" s="4">
        <f t="shared" si="37"/>
        <v>0</v>
      </c>
      <c r="G146" s="4">
        <f t="shared" si="38"/>
        <v>0</v>
      </c>
      <c r="H146" s="4">
        <f t="shared" si="41"/>
        <v>0</v>
      </c>
      <c r="I146" s="4">
        <f t="shared" si="42"/>
        <v>0</v>
      </c>
    </row>
    <row r="147" spans="1:13" x14ac:dyDescent="0.25">
      <c r="A147">
        <v>333</v>
      </c>
      <c r="B147" s="4"/>
      <c r="C147" s="162"/>
      <c r="D147" s="4">
        <f t="shared" si="35"/>
        <v>0</v>
      </c>
      <c r="E147" s="4">
        <f t="shared" si="36"/>
        <v>0</v>
      </c>
      <c r="F147" s="4">
        <f t="shared" si="37"/>
        <v>0</v>
      </c>
      <c r="G147" s="4">
        <f t="shared" si="38"/>
        <v>0</v>
      </c>
      <c r="H147" s="4">
        <f t="shared" si="41"/>
        <v>0</v>
      </c>
      <c r="I147" s="4">
        <f t="shared" si="42"/>
        <v>0</v>
      </c>
    </row>
    <row r="148" spans="1:13" x14ac:dyDescent="0.25">
      <c r="A148">
        <v>500</v>
      </c>
      <c r="B148" s="4">
        <v>1</v>
      </c>
      <c r="C148" s="162">
        <v>30418.84</v>
      </c>
      <c r="D148" s="4">
        <f t="shared" si="35"/>
        <v>250000</v>
      </c>
      <c r="E148" s="4">
        <f t="shared" si="36"/>
        <v>15209420</v>
      </c>
      <c r="F148" s="4">
        <f t="shared" si="37"/>
        <v>500</v>
      </c>
      <c r="G148" s="4">
        <f t="shared" si="38"/>
        <v>250000</v>
      </c>
      <c r="H148" s="4">
        <f t="shared" si="41"/>
        <v>30418.84</v>
      </c>
      <c r="I148" s="4">
        <f t="shared" si="42"/>
        <v>15209420</v>
      </c>
      <c r="K148" t="s">
        <v>1250</v>
      </c>
      <c r="L148" s="4">
        <f>B156</f>
        <v>12</v>
      </c>
    </row>
    <row r="149" spans="1:13" x14ac:dyDescent="0.25">
      <c r="A149">
        <v>750</v>
      </c>
      <c r="B149" s="4">
        <v>1</v>
      </c>
      <c r="C149" s="162">
        <v>40469.96</v>
      </c>
      <c r="D149" s="4">
        <f t="shared" si="35"/>
        <v>562500</v>
      </c>
      <c r="E149" s="4">
        <f t="shared" si="36"/>
        <v>30352470</v>
      </c>
      <c r="F149" s="4">
        <f t="shared" si="37"/>
        <v>750</v>
      </c>
      <c r="G149" s="4">
        <f t="shared" si="38"/>
        <v>562500</v>
      </c>
      <c r="H149" s="4">
        <f t="shared" si="41"/>
        <v>40469.96</v>
      </c>
      <c r="I149" s="4">
        <f t="shared" si="42"/>
        <v>30352470</v>
      </c>
    </row>
    <row r="150" spans="1:13" x14ac:dyDescent="0.25">
      <c r="A150" s="9">
        <v>1000</v>
      </c>
      <c r="B150" s="4">
        <v>0</v>
      </c>
      <c r="C150" s="28"/>
      <c r="D150" s="4">
        <f t="shared" si="35"/>
        <v>0</v>
      </c>
      <c r="E150" s="4">
        <f t="shared" si="36"/>
        <v>0</v>
      </c>
      <c r="F150" s="4">
        <f t="shared" si="37"/>
        <v>0</v>
      </c>
      <c r="G150" s="4">
        <f t="shared" si="38"/>
        <v>0</v>
      </c>
      <c r="H150" s="4">
        <f t="shared" si="41"/>
        <v>0</v>
      </c>
      <c r="I150" s="4">
        <f t="shared" si="42"/>
        <v>0</v>
      </c>
      <c r="K150" t="s">
        <v>1251</v>
      </c>
      <c r="L150" s="28">
        <f>H156</f>
        <v>204114.27</v>
      </c>
    </row>
    <row r="151" spans="1:13" x14ac:dyDescent="0.25">
      <c r="A151" s="9">
        <v>1500</v>
      </c>
      <c r="B151" s="4">
        <v>0</v>
      </c>
      <c r="C151" s="28"/>
      <c r="D151" s="4">
        <f t="shared" si="35"/>
        <v>0</v>
      </c>
      <c r="E151" s="4">
        <f t="shared" si="36"/>
        <v>0</v>
      </c>
      <c r="F151" s="4">
        <f t="shared" si="37"/>
        <v>0</v>
      </c>
      <c r="G151" s="4">
        <f t="shared" si="38"/>
        <v>0</v>
      </c>
      <c r="H151" s="4">
        <f t="shared" si="41"/>
        <v>0</v>
      </c>
      <c r="I151" s="4">
        <f t="shared" si="42"/>
        <v>0</v>
      </c>
    </row>
    <row r="152" spans="1:13" x14ac:dyDescent="0.25">
      <c r="A152" s="9">
        <v>2000</v>
      </c>
      <c r="B152" s="4">
        <v>0</v>
      </c>
      <c r="C152" s="28"/>
      <c r="D152" s="4">
        <f t="shared" si="35"/>
        <v>0</v>
      </c>
      <c r="E152" s="4">
        <f t="shared" si="36"/>
        <v>0</v>
      </c>
      <c r="F152" s="4">
        <f t="shared" si="37"/>
        <v>0</v>
      </c>
      <c r="G152" s="4">
        <f t="shared" si="38"/>
        <v>0</v>
      </c>
      <c r="H152" s="4">
        <f t="shared" si="41"/>
        <v>0</v>
      </c>
      <c r="I152" s="4">
        <f t="shared" si="42"/>
        <v>0</v>
      </c>
      <c r="K152" t="s">
        <v>1252</v>
      </c>
      <c r="L152" s="28">
        <f>L148*L138</f>
        <v>101725.8465261581</v>
      </c>
      <c r="M152" s="32">
        <f>L152/L150</f>
        <v>0.49837694604183286</v>
      </c>
    </row>
    <row r="153" spans="1:13" x14ac:dyDescent="0.25">
      <c r="A153" s="9">
        <v>2500</v>
      </c>
      <c r="B153" s="4">
        <v>0</v>
      </c>
      <c r="C153" s="28"/>
      <c r="D153" s="4">
        <f t="shared" si="35"/>
        <v>0</v>
      </c>
      <c r="E153" s="4">
        <f t="shared" si="36"/>
        <v>0</v>
      </c>
      <c r="F153" s="4">
        <f t="shared" si="37"/>
        <v>0</v>
      </c>
      <c r="G153" s="4">
        <f t="shared" si="38"/>
        <v>0</v>
      </c>
      <c r="H153" s="4">
        <f t="shared" si="41"/>
        <v>0</v>
      </c>
      <c r="I153" s="4">
        <f t="shared" si="42"/>
        <v>0</v>
      </c>
      <c r="M153" s="32"/>
    </row>
    <row r="154" spans="1:13" x14ac:dyDescent="0.25">
      <c r="A154" s="9">
        <v>3000</v>
      </c>
      <c r="B154" s="4">
        <v>0</v>
      </c>
      <c r="C154" s="28"/>
      <c r="D154" s="4">
        <f>IF(B154&gt;0,A154^2,0)</f>
        <v>0</v>
      </c>
      <c r="E154" s="4">
        <f>IF(B154&gt;0,A154*C154,0)</f>
        <v>0</v>
      </c>
      <c r="F154" s="4">
        <f>IF(B154&gt;0,B154*A154,0)</f>
        <v>0</v>
      </c>
      <c r="G154" s="4">
        <f t="shared" si="38"/>
        <v>0</v>
      </c>
      <c r="H154" s="4">
        <f t="shared" si="41"/>
        <v>0</v>
      </c>
      <c r="I154" s="4">
        <f t="shared" si="42"/>
        <v>0</v>
      </c>
      <c r="K154" t="s">
        <v>1262</v>
      </c>
      <c r="L154" s="28">
        <f>L150-L152</f>
        <v>102388.42347384189</v>
      </c>
      <c r="M154" s="32">
        <f>L154/L150</f>
        <v>0.50162305395816709</v>
      </c>
    </row>
    <row r="156" spans="1:13" x14ac:dyDescent="0.25">
      <c r="A156" s="37">
        <f>SUMIFS(A136:A154,B136:B154,"&gt;0")</f>
        <v>1500</v>
      </c>
      <c r="B156" s="4">
        <f t="shared" ref="B156:I156" si="43">SUM(B136:B154)</f>
        <v>12</v>
      </c>
      <c r="C156" s="4">
        <f t="shared" si="43"/>
        <v>109809.41999999998</v>
      </c>
      <c r="D156" s="4">
        <f t="shared" si="43"/>
        <v>841250</v>
      </c>
      <c r="E156" s="4">
        <f t="shared" si="43"/>
        <v>48992170.25</v>
      </c>
      <c r="F156" s="4">
        <f t="shared" si="43"/>
        <v>2425</v>
      </c>
      <c r="G156" s="4">
        <f t="shared" si="43"/>
        <v>976875</v>
      </c>
      <c r="H156" s="4">
        <f t="shared" si="43"/>
        <v>204114.27</v>
      </c>
      <c r="I156" s="4">
        <f t="shared" si="43"/>
        <v>61802744</v>
      </c>
    </row>
    <row r="157" spans="1:13" ht="17.25" x14ac:dyDescent="0.25">
      <c r="A157" s="25" t="s">
        <v>1254</v>
      </c>
      <c r="B157" s="25" t="s">
        <v>1255</v>
      </c>
      <c r="C157" s="25" t="s">
        <v>1256</v>
      </c>
      <c r="D157" s="25" t="s">
        <v>1257</v>
      </c>
      <c r="E157" s="25" t="s">
        <v>1258</v>
      </c>
      <c r="F157" s="25" t="s">
        <v>1259</v>
      </c>
      <c r="G157" s="25" t="s">
        <v>1260</v>
      </c>
      <c r="H157" s="25" t="s">
        <v>1261</v>
      </c>
      <c r="I157" s="25" t="s">
        <v>1261</v>
      </c>
    </row>
    <row r="161" spans="11:14" x14ac:dyDescent="0.25">
      <c r="K161" s="1" t="s">
        <v>1277</v>
      </c>
    </row>
    <row r="163" spans="11:14" x14ac:dyDescent="0.25">
      <c r="K163" t="s">
        <v>1251</v>
      </c>
      <c r="L163" s="28">
        <f>L92+L121+L150</f>
        <v>218785919.16999999</v>
      </c>
    </row>
    <row r="165" spans="11:14" x14ac:dyDescent="0.25">
      <c r="K165" s="1" t="s">
        <v>1252</v>
      </c>
      <c r="L165" s="33">
        <f>L94+L123+L152</f>
        <v>134603283.2800104</v>
      </c>
      <c r="M165" s="163">
        <f>L165/L163</f>
        <v>0.61522827333061414</v>
      </c>
      <c r="N165" s="1" t="s">
        <v>1278</v>
      </c>
    </row>
    <row r="166" spans="11:14" x14ac:dyDescent="0.25">
      <c r="M166" s="32"/>
    </row>
    <row r="167" spans="11:14" x14ac:dyDescent="0.25">
      <c r="K167" s="1" t="s">
        <v>1262</v>
      </c>
      <c r="L167" s="33">
        <f>L96+L125+L154</f>
        <v>84182635.889989555</v>
      </c>
      <c r="M167" s="163">
        <f>L167/L163</f>
        <v>0.38477172666938575</v>
      </c>
    </row>
    <row r="169" spans="11:14" x14ac:dyDescent="0.25">
      <c r="L169" s="4"/>
    </row>
    <row r="170" spans="11:14" x14ac:dyDescent="0.25">
      <c r="L170" s="164"/>
    </row>
  </sheetData>
  <mergeCells count="5">
    <mergeCell ref="K10:L10"/>
    <mergeCell ref="K39:L39"/>
    <mergeCell ref="K76:L76"/>
    <mergeCell ref="K105:L105"/>
    <mergeCell ref="K134:L134"/>
  </mergeCells>
  <pageMargins left="0.7" right="0.7" top="0.75" bottom="0.75" header="0.3" footer="0.3"/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C4FC8-3FF3-4EA1-983D-5C7FADFEDFD4}">
  <dimension ref="A1:Q62"/>
  <sheetViews>
    <sheetView workbookViewId="0">
      <selection activeCell="J11" sqref="J11"/>
    </sheetView>
    <sheetView workbookViewId="1">
      <selection activeCell="H34" sqref="H34"/>
    </sheetView>
  </sheetViews>
  <sheetFormatPr defaultRowHeight="15" x14ac:dyDescent="0.25"/>
  <cols>
    <col min="1" max="1" width="17.7109375" customWidth="1"/>
    <col min="2" max="2" width="29.42578125" bestFit="1" customWidth="1"/>
    <col min="3" max="3" width="19.5703125" customWidth="1"/>
    <col min="4" max="4" width="3.5703125" customWidth="1"/>
    <col min="5" max="5" width="11.28515625" style="24" bestFit="1" customWidth="1"/>
    <col min="6" max="6" width="15.28515625" style="24" bestFit="1" customWidth="1"/>
    <col min="7" max="7" width="9.140625" style="24"/>
    <col min="8" max="8" width="15.28515625" style="24" bestFit="1" customWidth="1"/>
    <col min="9" max="9" width="9.140625" style="24"/>
    <col min="10" max="10" width="14.28515625" style="24" bestFit="1" customWidth="1"/>
    <col min="11" max="11" width="3.85546875" customWidth="1"/>
    <col min="13" max="13" width="14.28515625" bestFit="1" customWidth="1"/>
    <col min="15" max="15" width="12.5703125" bestFit="1" customWidth="1"/>
    <col min="17" max="17" width="12.5703125" bestFit="1" customWidth="1"/>
  </cols>
  <sheetData>
    <row r="1" spans="1:17" x14ac:dyDescent="0.25">
      <c r="E1" s="201" t="s">
        <v>1183</v>
      </c>
      <c r="F1" s="202"/>
      <c r="G1" s="202"/>
      <c r="H1" s="202"/>
      <c r="I1" s="202"/>
      <c r="J1" s="203"/>
      <c r="L1" s="201" t="s">
        <v>1185</v>
      </c>
      <c r="M1" s="202"/>
      <c r="N1" s="202"/>
      <c r="O1" s="202"/>
      <c r="P1" s="202"/>
      <c r="Q1" s="203"/>
    </row>
    <row r="2" spans="1:17" x14ac:dyDescent="0.25">
      <c r="A2" s="25" t="s">
        <v>1098</v>
      </c>
      <c r="B2" s="25" t="s">
        <v>1184</v>
      </c>
      <c r="C2" s="25" t="s">
        <v>8</v>
      </c>
      <c r="E2" s="172" t="s">
        <v>1127</v>
      </c>
      <c r="F2" s="25" t="s">
        <v>1178</v>
      </c>
      <c r="G2" s="25" t="s">
        <v>1179</v>
      </c>
      <c r="H2" s="25" t="s">
        <v>1180</v>
      </c>
      <c r="I2" s="25" t="s">
        <v>1181</v>
      </c>
      <c r="J2" s="173" t="s">
        <v>1182</v>
      </c>
      <c r="L2" s="172" t="s">
        <v>1127</v>
      </c>
      <c r="M2" s="25" t="s">
        <v>1178</v>
      </c>
      <c r="N2" s="25" t="s">
        <v>1179</v>
      </c>
      <c r="O2" s="25" t="s">
        <v>1180</v>
      </c>
      <c r="P2" s="25" t="s">
        <v>1181</v>
      </c>
      <c r="Q2" s="173" t="s">
        <v>1182</v>
      </c>
    </row>
    <row r="3" spans="1:17" x14ac:dyDescent="0.25">
      <c r="A3" s="24">
        <v>364</v>
      </c>
      <c r="B3" s="24" t="s">
        <v>1152</v>
      </c>
      <c r="C3" s="276">
        <f>+SUMIFS(Allocation!$D:$D,Allocation!$A:$A,Summary!$A3,Allocation!$M:$M,Summary!$B3)</f>
        <v>350982037.50999987</v>
      </c>
      <c r="E3" s="277">
        <f>+F3/C3</f>
        <v>0.76903763397367086</v>
      </c>
      <c r="F3" s="276">
        <f>+SUMIFS(Allocation!$I:$I,Allocation!$A:$A,Summary!$A3,Allocation!$M:$M,Summary!$B3)</f>
        <v>269918395.69394851</v>
      </c>
      <c r="G3" s="278">
        <f>+'Pole Analysis'!B3</f>
        <v>0.54189260073239731</v>
      </c>
      <c r="H3" s="255">
        <f>+F3*G3</f>
        <v>146266781.42811006</v>
      </c>
      <c r="I3" s="278">
        <f>1-G3</f>
        <v>0.45810739926760269</v>
      </c>
      <c r="J3" s="279">
        <f>+F3-H3</f>
        <v>123651614.26583844</v>
      </c>
      <c r="L3" s="277">
        <f>+M3/C3</f>
        <v>0.23096236603757933</v>
      </c>
      <c r="M3" s="276">
        <f>+ROUND(C3-F3,2)</f>
        <v>81063641.819999993</v>
      </c>
      <c r="N3" s="278">
        <f>+'Pole Analysis'!B2</f>
        <v>0.57374931542986662</v>
      </c>
      <c r="O3" s="255">
        <f>+M3*N3</f>
        <v>46510209.000476904</v>
      </c>
      <c r="P3" s="278">
        <f>1-N3</f>
        <v>0.42625068457013338</v>
      </c>
      <c r="Q3" s="279">
        <f>+M3-O3</f>
        <v>34553432.819523089</v>
      </c>
    </row>
    <row r="4" spans="1:17" x14ac:dyDescent="0.25">
      <c r="A4" s="280" t="s">
        <v>1186</v>
      </c>
      <c r="B4" s="281"/>
      <c r="C4" s="282"/>
      <c r="D4" s="283"/>
      <c r="E4" s="284"/>
      <c r="F4" s="285"/>
      <c r="G4" s="286"/>
      <c r="H4" s="286"/>
      <c r="I4" s="286"/>
      <c r="J4" s="287"/>
      <c r="K4" s="283"/>
      <c r="L4" s="284"/>
      <c r="M4" s="285"/>
      <c r="N4" s="286"/>
      <c r="O4" s="286"/>
      <c r="P4" s="286"/>
      <c r="Q4" s="287"/>
    </row>
    <row r="5" spans="1:17" x14ac:dyDescent="0.25">
      <c r="A5" s="24">
        <v>365</v>
      </c>
      <c r="B5" s="24" t="s">
        <v>1154</v>
      </c>
      <c r="C5" s="276">
        <f>+SUMIFS(Allocation!$D:$D,Allocation!$A:$A,Summary!$A5,Allocation!$M:$M,Summary!$B5)-C23</f>
        <v>196285769.99999997</v>
      </c>
      <c r="E5" s="277">
        <f>+F5/C5</f>
        <v>0.81755312369735533</v>
      </c>
      <c r="F5" s="288">
        <f>+SUMIFS(Allocation!$I:$I,Allocation!$A:$A,Summary!$A5,Allocation!$M:$M,Summary!$B5)-F23</f>
        <v>160474044.40084061</v>
      </c>
      <c r="G5" s="278">
        <f>+'OHC Analysis'!$B$3</f>
        <v>0.34063373880461811</v>
      </c>
      <c r="H5" s="255">
        <f t="shared" ref="H5:H20" si="0">+F5*G5</f>
        <v>54662873.725356631</v>
      </c>
      <c r="I5" s="278">
        <f t="shared" ref="I5:I20" si="1">1-G5</f>
        <v>0.65936626119538189</v>
      </c>
      <c r="J5" s="279">
        <f t="shared" ref="J5:J20" si="2">+F5-H5</f>
        <v>105811170.67548397</v>
      </c>
      <c r="L5" s="289">
        <f>+M5/C5</f>
        <v>0.18244687630692744</v>
      </c>
      <c r="M5" s="276">
        <f t="shared" ref="M5:M19" si="3">+ROUND(C5-F5,2)</f>
        <v>35811725.600000001</v>
      </c>
      <c r="N5" s="278">
        <f>+'OHC Analysis'!$B$2</f>
        <v>0.73391484581823974</v>
      </c>
      <c r="O5" s="255">
        <f t="shared" ref="O5:O20" si="4">+M5*N5</f>
        <v>26282757.072209109</v>
      </c>
      <c r="P5" s="278">
        <f t="shared" ref="P5:P20" si="5">1-N5</f>
        <v>0.26608515418176026</v>
      </c>
      <c r="Q5" s="279">
        <f t="shared" ref="Q5:Q20" si="6">+M5-O5</f>
        <v>9528968.5277908929</v>
      </c>
    </row>
    <row r="6" spans="1:17" x14ac:dyDescent="0.25">
      <c r="A6" s="24">
        <v>367</v>
      </c>
      <c r="B6" s="24" t="s">
        <v>1191</v>
      </c>
      <c r="C6" s="276">
        <f>+Allocation!D154+Allocation!D151+Allocation!D153</f>
        <v>669578.02</v>
      </c>
      <c r="E6" s="277">
        <f>+F6/C6</f>
        <v>0.61895502483788223</v>
      </c>
      <c r="F6" s="288">
        <f>+Allocation!I154+Allocation!I151+Allocation!I153</f>
        <v>414438.68</v>
      </c>
      <c r="G6" s="278">
        <f>+'OHC Analysis'!$B$3</f>
        <v>0.34063373880461811</v>
      </c>
      <c r="H6" s="255">
        <f t="shared" si="0"/>
        <v>141171.7970736507</v>
      </c>
      <c r="I6" s="278">
        <f t="shared" si="1"/>
        <v>0.65936626119538189</v>
      </c>
      <c r="J6" s="279">
        <f t="shared" si="2"/>
        <v>273266.8829263493</v>
      </c>
      <c r="L6" s="289">
        <f>+M6/C6</f>
        <v>0.38104497516211777</v>
      </c>
      <c r="M6" s="276">
        <f t="shared" si="3"/>
        <v>255139.34</v>
      </c>
      <c r="N6" s="278">
        <f>+'OHC Analysis'!$B$2</f>
        <v>0.73391484581823974</v>
      </c>
      <c r="O6" s="255">
        <f t="shared" si="4"/>
        <v>187250.54937826743</v>
      </c>
      <c r="P6" s="278">
        <f t="shared" si="5"/>
        <v>0.26608515418176026</v>
      </c>
      <c r="Q6" s="279">
        <f t="shared" si="6"/>
        <v>67888.790621732565</v>
      </c>
    </row>
    <row r="7" spans="1:17" x14ac:dyDescent="0.25">
      <c r="A7" s="24">
        <v>365</v>
      </c>
      <c r="B7" s="24" t="s">
        <v>1155</v>
      </c>
      <c r="C7" s="276">
        <f>+SUMIFS(Allocation!$D:$D,Allocation!$A:$A,Summary!$A7,Allocation!$M:$M,Summary!$B7)</f>
        <v>43788614.069999993</v>
      </c>
      <c r="E7" s="277">
        <f t="shared" ref="E7:E18" si="7">+F7/C7</f>
        <v>1</v>
      </c>
      <c r="F7" s="288">
        <f>+SUMIFS(Allocation!$I:$I,Allocation!$A:$A,Summary!$A7,Allocation!$M:$M,Summary!$B7)</f>
        <v>43788614.069999993</v>
      </c>
      <c r="G7" s="278">
        <f>+'OHC Analysis'!$B$3</f>
        <v>0.34063373880461811</v>
      </c>
      <c r="H7" s="255">
        <f t="shared" si="0"/>
        <v>14915879.327736603</v>
      </c>
      <c r="I7" s="278">
        <f t="shared" si="1"/>
        <v>0.65936626119538189</v>
      </c>
      <c r="J7" s="279">
        <f t="shared" si="2"/>
        <v>28872734.742263392</v>
      </c>
      <c r="L7" s="289">
        <f t="shared" ref="L7:L19" si="8">+M7/C7</f>
        <v>0</v>
      </c>
      <c r="M7" s="276">
        <f t="shared" si="3"/>
        <v>0</v>
      </c>
      <c r="N7" s="278">
        <f>+'OHC Analysis'!$B$2</f>
        <v>0.73391484581823974</v>
      </c>
      <c r="O7" s="255">
        <f t="shared" si="4"/>
        <v>0</v>
      </c>
      <c r="P7" s="278">
        <f t="shared" si="5"/>
        <v>0.26608515418176026</v>
      </c>
      <c r="Q7" s="279">
        <f t="shared" si="6"/>
        <v>0</v>
      </c>
    </row>
    <row r="8" spans="1:17" x14ac:dyDescent="0.25">
      <c r="A8" s="24">
        <v>367</v>
      </c>
      <c r="B8" s="24" t="s">
        <v>1187</v>
      </c>
      <c r="C8" s="276">
        <f>+Allocation!D148+Allocation!D149+Allocation!D150</f>
        <v>1688633.5699999998</v>
      </c>
      <c r="E8" s="277">
        <f t="shared" si="7"/>
        <v>1</v>
      </c>
      <c r="F8" s="288">
        <f>+Allocation!I148+Allocation!I149+Allocation!I150</f>
        <v>1688633.5699999998</v>
      </c>
      <c r="G8" s="278">
        <f>+'OHC Analysis'!$B$3</f>
        <v>0.34063373880461811</v>
      </c>
      <c r="H8" s="255">
        <f t="shared" si="0"/>
        <v>575205.5664200898</v>
      </c>
      <c r="I8" s="278">
        <f t="shared" si="1"/>
        <v>0.65936626119538189</v>
      </c>
      <c r="J8" s="279">
        <f t="shared" si="2"/>
        <v>1113428.0035799099</v>
      </c>
      <c r="L8" s="289">
        <f t="shared" si="8"/>
        <v>0</v>
      </c>
      <c r="M8" s="276">
        <f t="shared" si="3"/>
        <v>0</v>
      </c>
      <c r="N8" s="278">
        <f>+'OHC Analysis'!$B$2</f>
        <v>0.73391484581823974</v>
      </c>
      <c r="O8" s="255">
        <f t="shared" si="4"/>
        <v>0</v>
      </c>
      <c r="P8" s="278">
        <f t="shared" si="5"/>
        <v>0.26608515418176026</v>
      </c>
      <c r="Q8" s="279">
        <f t="shared" si="6"/>
        <v>0</v>
      </c>
    </row>
    <row r="9" spans="1:17" x14ac:dyDescent="0.25">
      <c r="A9" s="24">
        <v>368</v>
      </c>
      <c r="B9" s="24" t="s">
        <v>1155</v>
      </c>
      <c r="C9" s="276">
        <f>+SUMIFS(Allocation!$D:$D,Allocation!$A:$A,Summary!$A9,Allocation!$M:$M,Summary!$B9)</f>
        <v>43947.990000000005</v>
      </c>
      <c r="E9" s="277">
        <f t="shared" ref="E9:E15" si="9">+F9/C9</f>
        <v>1</v>
      </c>
      <c r="F9" s="288">
        <f>+SUMIFS(Allocation!$I:$I,Allocation!$A:$A,Summary!$A9,Allocation!$M:$M,Summary!$B9)</f>
        <v>43947.990000000005</v>
      </c>
      <c r="G9" s="278">
        <f>+'OHC Analysis'!$B$3</f>
        <v>0.34063373880461811</v>
      </c>
      <c r="H9" s="255">
        <f t="shared" si="0"/>
        <v>14970.168146647971</v>
      </c>
      <c r="I9" s="278">
        <f t="shared" si="1"/>
        <v>0.65936626119538189</v>
      </c>
      <c r="J9" s="279">
        <f t="shared" si="2"/>
        <v>28977.821853352034</v>
      </c>
      <c r="L9" s="289">
        <f t="shared" ref="L9:L15" si="10">+M9/C9</f>
        <v>0</v>
      </c>
      <c r="M9" s="276">
        <f t="shared" si="3"/>
        <v>0</v>
      </c>
      <c r="N9" s="278">
        <f>+'OHC Analysis'!$B$2</f>
        <v>0.73391484581823974</v>
      </c>
      <c r="O9" s="255">
        <f t="shared" si="4"/>
        <v>0</v>
      </c>
      <c r="P9" s="278">
        <f t="shared" si="5"/>
        <v>0.26608515418176026</v>
      </c>
      <c r="Q9" s="279">
        <f t="shared" si="6"/>
        <v>0</v>
      </c>
    </row>
    <row r="10" spans="1:17" x14ac:dyDescent="0.25">
      <c r="A10" s="24">
        <v>368</v>
      </c>
      <c r="B10" s="24" t="s">
        <v>1171</v>
      </c>
      <c r="C10" s="276">
        <f>+SUMIFS(Allocation!$D:$D,Allocation!$A:$A,Summary!$A10,Allocation!$M:$M,Summary!$B10)</f>
        <v>3334767.0700000003</v>
      </c>
      <c r="E10" s="277">
        <f t="shared" si="9"/>
        <v>1</v>
      </c>
      <c r="F10" s="288">
        <f>+SUMIFS(Allocation!$I:$I,Allocation!$A:$A,Summary!$A10,Allocation!$M:$M,Summary!$B10)</f>
        <v>3334767.0700000003</v>
      </c>
      <c r="G10" s="278">
        <v>0</v>
      </c>
      <c r="H10" s="255">
        <f t="shared" si="0"/>
        <v>0</v>
      </c>
      <c r="I10" s="278">
        <f t="shared" si="1"/>
        <v>1</v>
      </c>
      <c r="J10" s="279">
        <f t="shared" si="2"/>
        <v>3334767.0700000003</v>
      </c>
      <c r="L10" s="289">
        <f t="shared" si="10"/>
        <v>0</v>
      </c>
      <c r="M10" s="276">
        <f t="shared" si="3"/>
        <v>0</v>
      </c>
      <c r="N10" s="278">
        <v>0</v>
      </c>
      <c r="O10" s="255">
        <f t="shared" si="4"/>
        <v>0</v>
      </c>
      <c r="P10" s="278">
        <f t="shared" si="5"/>
        <v>1</v>
      </c>
      <c r="Q10" s="279">
        <f t="shared" si="6"/>
        <v>0</v>
      </c>
    </row>
    <row r="11" spans="1:17" x14ac:dyDescent="0.25">
      <c r="A11" s="24">
        <v>368</v>
      </c>
      <c r="B11" s="24" t="s">
        <v>1166</v>
      </c>
      <c r="C11" s="276">
        <f>+SUMIFS(Allocation!$D:$D,Allocation!$A:$A,Summary!$A11,Allocation!$M:$M,Summary!$B11)-C18-C37</f>
        <v>74598.406919613481</v>
      </c>
      <c r="E11" s="277">
        <f t="shared" si="9"/>
        <v>1.0000000000001998</v>
      </c>
      <c r="F11" s="288">
        <f>+SUMIFS(Allocation!$I:$I,Allocation!$A:$A,Summary!$A11,Allocation!$M:$M,Summary!$B11)-F18</f>
        <v>74598.406919628382</v>
      </c>
      <c r="G11" s="278">
        <v>0</v>
      </c>
      <c r="H11" s="255">
        <f t="shared" si="0"/>
        <v>0</v>
      </c>
      <c r="I11" s="278">
        <f t="shared" si="1"/>
        <v>1</v>
      </c>
      <c r="J11" s="279">
        <f t="shared" si="2"/>
        <v>74598.406919628382</v>
      </c>
      <c r="L11" s="289">
        <f t="shared" si="10"/>
        <v>0</v>
      </c>
      <c r="M11" s="276">
        <f t="shared" si="3"/>
        <v>0</v>
      </c>
      <c r="N11" s="278">
        <v>0</v>
      </c>
      <c r="O11" s="255">
        <f t="shared" si="4"/>
        <v>0</v>
      </c>
      <c r="P11" s="278">
        <f t="shared" si="5"/>
        <v>1</v>
      </c>
      <c r="Q11" s="279">
        <f t="shared" si="6"/>
        <v>0</v>
      </c>
    </row>
    <row r="12" spans="1:17" x14ac:dyDescent="0.25">
      <c r="A12" s="24">
        <v>368</v>
      </c>
      <c r="B12" s="24" t="s">
        <v>1169</v>
      </c>
      <c r="C12" s="276">
        <f>+SUMIFS(Allocation!$D:$D,Allocation!$A:$A,Summary!$A12,Allocation!$M:$M,Summary!$B12)</f>
        <v>28967725.410000011</v>
      </c>
      <c r="E12" s="277">
        <f t="shared" si="9"/>
        <v>1</v>
      </c>
      <c r="F12" s="288">
        <f>+SUMIFS(Allocation!$I:$I,Allocation!$A:$A,Summary!$A12,Allocation!$M:$M,Summary!$B12)</f>
        <v>28967725.410000011</v>
      </c>
      <c r="G12" s="278">
        <v>0</v>
      </c>
      <c r="H12" s="255">
        <f t="shared" si="0"/>
        <v>0</v>
      </c>
      <c r="I12" s="278">
        <f t="shared" si="1"/>
        <v>1</v>
      </c>
      <c r="J12" s="279">
        <f t="shared" si="2"/>
        <v>28967725.410000011</v>
      </c>
      <c r="L12" s="289">
        <f t="shared" si="10"/>
        <v>0</v>
      </c>
      <c r="M12" s="276">
        <f t="shared" si="3"/>
        <v>0</v>
      </c>
      <c r="N12" s="278">
        <v>0</v>
      </c>
      <c r="O12" s="255">
        <f t="shared" si="4"/>
        <v>0</v>
      </c>
      <c r="P12" s="278">
        <f t="shared" si="5"/>
        <v>1</v>
      </c>
      <c r="Q12" s="279">
        <f t="shared" si="6"/>
        <v>0</v>
      </c>
    </row>
    <row r="13" spans="1:17" x14ac:dyDescent="0.25">
      <c r="A13" s="24">
        <v>368</v>
      </c>
      <c r="B13" s="24" t="s">
        <v>1158</v>
      </c>
      <c r="C13" s="276">
        <f>+SUMIFS(Allocation!$D:$D,Allocation!$A:$A,Summary!$A13,Allocation!$M:$M,Summary!$B13)</f>
        <v>2424301.5300000007</v>
      </c>
      <c r="E13" s="277">
        <f t="shared" si="9"/>
        <v>1</v>
      </c>
      <c r="F13" s="288">
        <f>+SUMIFS(Allocation!$I:$I,Allocation!$A:$A,Summary!$A13,Allocation!$M:$M,Summary!$B13)</f>
        <v>2424301.5300000007</v>
      </c>
      <c r="G13" s="278">
        <v>0</v>
      </c>
      <c r="H13" s="255">
        <f t="shared" si="0"/>
        <v>0</v>
      </c>
      <c r="I13" s="278">
        <f t="shared" si="1"/>
        <v>1</v>
      </c>
      <c r="J13" s="279">
        <f t="shared" si="2"/>
        <v>2424301.5300000007</v>
      </c>
      <c r="L13" s="289">
        <f t="shared" si="10"/>
        <v>0</v>
      </c>
      <c r="M13" s="276">
        <f t="shared" si="3"/>
        <v>0</v>
      </c>
      <c r="N13" s="278">
        <v>0</v>
      </c>
      <c r="O13" s="255">
        <f t="shared" si="4"/>
        <v>0</v>
      </c>
      <c r="P13" s="278">
        <f t="shared" si="5"/>
        <v>1</v>
      </c>
      <c r="Q13" s="279">
        <f t="shared" si="6"/>
        <v>0</v>
      </c>
    </row>
    <row r="14" spans="1:17" x14ac:dyDescent="0.25">
      <c r="A14" s="24">
        <v>365</v>
      </c>
      <c r="B14" s="24" t="s">
        <v>1158</v>
      </c>
      <c r="C14" s="276">
        <f>+SUMIFS(Allocation!$D:$D,Allocation!$A:$A,Summary!$A14,Allocation!$M:$M,Summary!$B14)</f>
        <v>90672.7</v>
      </c>
      <c r="E14" s="277">
        <f t="shared" si="9"/>
        <v>1</v>
      </c>
      <c r="F14" s="288">
        <f>+SUMIFS(Allocation!$I:$I,Allocation!$A:$A,Summary!$A14,Allocation!$M:$M,Summary!$B14)</f>
        <v>90672.7</v>
      </c>
      <c r="G14" s="278">
        <v>0</v>
      </c>
      <c r="H14" s="255">
        <f t="shared" si="0"/>
        <v>0</v>
      </c>
      <c r="I14" s="278">
        <f t="shared" si="1"/>
        <v>1</v>
      </c>
      <c r="J14" s="279">
        <f t="shared" si="2"/>
        <v>90672.7</v>
      </c>
      <c r="L14" s="289">
        <f t="shared" si="10"/>
        <v>0</v>
      </c>
      <c r="M14" s="276">
        <f>+ROUND(C14-F14,2)</f>
        <v>0</v>
      </c>
      <c r="N14" s="278">
        <v>0</v>
      </c>
      <c r="O14" s="255">
        <f t="shared" si="4"/>
        <v>0</v>
      </c>
      <c r="P14" s="278">
        <f t="shared" si="5"/>
        <v>1</v>
      </c>
      <c r="Q14" s="279">
        <f t="shared" si="6"/>
        <v>0</v>
      </c>
    </row>
    <row r="15" spans="1:17" x14ac:dyDescent="0.25">
      <c r="A15" s="24">
        <v>368</v>
      </c>
      <c r="B15" s="24" t="s">
        <v>1167</v>
      </c>
      <c r="C15" s="276">
        <f>+SUMIFS(Allocation!$D:$D,Allocation!$A:$A,Summary!$A15,Allocation!$M:$M,Summary!$B15)-C17-C36</f>
        <v>1832130.9759348258</v>
      </c>
      <c r="E15" s="277">
        <f t="shared" si="9"/>
        <v>1.000000000000002</v>
      </c>
      <c r="F15" s="288">
        <f>+SUMIFS(Allocation!$I:$I,Allocation!$A:$A,Summary!$A15,Allocation!$M:$M,Summary!$B15)-F17</f>
        <v>1832130.9759348296</v>
      </c>
      <c r="G15" s="278">
        <v>0</v>
      </c>
      <c r="H15" s="255">
        <f t="shared" si="0"/>
        <v>0</v>
      </c>
      <c r="I15" s="278">
        <f t="shared" si="1"/>
        <v>1</v>
      </c>
      <c r="J15" s="279">
        <f t="shared" si="2"/>
        <v>1832130.9759348296</v>
      </c>
      <c r="L15" s="289">
        <f t="shared" si="10"/>
        <v>0</v>
      </c>
      <c r="M15" s="276">
        <f t="shared" si="3"/>
        <v>0</v>
      </c>
      <c r="N15" s="278">
        <v>0</v>
      </c>
      <c r="O15" s="255">
        <f t="shared" si="4"/>
        <v>0</v>
      </c>
      <c r="P15" s="278">
        <f t="shared" si="5"/>
        <v>1</v>
      </c>
      <c r="Q15" s="279">
        <f t="shared" si="6"/>
        <v>0</v>
      </c>
    </row>
    <row r="16" spans="1:17" x14ac:dyDescent="0.25">
      <c r="A16" s="24">
        <v>365</v>
      </c>
      <c r="B16" s="24" t="s">
        <v>1156</v>
      </c>
      <c r="C16" s="276">
        <f>+SUMIFS(Allocation!$D:$D,Allocation!$A:$A,Summary!$A16,Allocation!$M:$M,Summary!$B16)</f>
        <v>31053417.199999996</v>
      </c>
      <c r="E16" s="277">
        <f t="shared" si="7"/>
        <v>1</v>
      </c>
      <c r="F16" s="288">
        <f>+SUMIFS(Allocation!$I:$I,Allocation!$A:$A,Summary!$A16,Allocation!$M:$M,Summary!$B16)</f>
        <v>31053417.199999996</v>
      </c>
      <c r="G16" s="278">
        <v>1</v>
      </c>
      <c r="H16" s="255">
        <f t="shared" si="0"/>
        <v>31053417.199999996</v>
      </c>
      <c r="I16" s="278">
        <f t="shared" si="1"/>
        <v>0</v>
      </c>
      <c r="J16" s="279">
        <f t="shared" si="2"/>
        <v>0</v>
      </c>
      <c r="L16" s="289">
        <f t="shared" si="8"/>
        <v>0</v>
      </c>
      <c r="M16" s="276">
        <f t="shared" si="3"/>
        <v>0</v>
      </c>
      <c r="N16" s="278">
        <v>1</v>
      </c>
      <c r="O16" s="255">
        <f t="shared" si="4"/>
        <v>0</v>
      </c>
      <c r="P16" s="278">
        <f t="shared" si="5"/>
        <v>0</v>
      </c>
      <c r="Q16" s="279">
        <f t="shared" si="6"/>
        <v>0</v>
      </c>
    </row>
    <row r="17" spans="1:17" x14ac:dyDescent="0.25">
      <c r="A17" s="24">
        <v>368</v>
      </c>
      <c r="B17" s="24" t="s">
        <v>1188</v>
      </c>
      <c r="C17" s="276">
        <f>+F17</f>
        <v>31421046.237282336</v>
      </c>
      <c r="E17" s="277">
        <f t="shared" si="7"/>
        <v>1</v>
      </c>
      <c r="F17" s="288">
        <f>++SUMIFS(Allocation!$I:$I,Allocation!$A:$A,Summary!$A15,Allocation!$M:$M,Summary!$B15)*'PAC Weights'!O57</f>
        <v>31421046.237282336</v>
      </c>
      <c r="G17" s="278">
        <v>1</v>
      </c>
      <c r="H17" s="255">
        <f t="shared" si="0"/>
        <v>31421046.237282336</v>
      </c>
      <c r="I17" s="278">
        <f t="shared" si="1"/>
        <v>0</v>
      </c>
      <c r="J17" s="279">
        <f t="shared" si="2"/>
        <v>0</v>
      </c>
      <c r="L17" s="289">
        <f t="shared" si="8"/>
        <v>0</v>
      </c>
      <c r="M17" s="276">
        <f t="shared" si="3"/>
        <v>0</v>
      </c>
      <c r="N17" s="278">
        <v>1</v>
      </c>
      <c r="O17" s="255">
        <f t="shared" si="4"/>
        <v>0</v>
      </c>
      <c r="P17" s="278">
        <f t="shared" si="5"/>
        <v>0</v>
      </c>
      <c r="Q17" s="279">
        <f t="shared" si="6"/>
        <v>0</v>
      </c>
    </row>
    <row r="18" spans="1:17" x14ac:dyDescent="0.25">
      <c r="A18" s="24">
        <v>368</v>
      </c>
      <c r="B18" s="24" t="s">
        <v>1189</v>
      </c>
      <c r="C18" s="276">
        <f>+F18</f>
        <v>68513308.298041791</v>
      </c>
      <c r="E18" s="277">
        <f t="shared" si="7"/>
        <v>1</v>
      </c>
      <c r="F18" s="288">
        <f>+SUMIFS(Allocation!$I:$I,Allocation!$A:$A,Summary!$A11,Allocation!$M:$M,Summary!$B11)*'PAC Weights'!O52</f>
        <v>68513308.298041791</v>
      </c>
      <c r="G18" s="278">
        <v>1</v>
      </c>
      <c r="H18" s="255">
        <f t="shared" si="0"/>
        <v>68513308.298041791</v>
      </c>
      <c r="I18" s="278">
        <f t="shared" si="1"/>
        <v>0</v>
      </c>
      <c r="J18" s="279">
        <f t="shared" si="2"/>
        <v>0</v>
      </c>
      <c r="L18" s="289">
        <f t="shared" si="8"/>
        <v>0</v>
      </c>
      <c r="M18" s="276">
        <f t="shared" si="3"/>
        <v>0</v>
      </c>
      <c r="N18" s="278">
        <v>1</v>
      </c>
      <c r="O18" s="255">
        <f t="shared" si="4"/>
        <v>0</v>
      </c>
      <c r="P18" s="278">
        <f t="shared" si="5"/>
        <v>0</v>
      </c>
      <c r="Q18" s="279">
        <f t="shared" si="6"/>
        <v>0</v>
      </c>
    </row>
    <row r="19" spans="1:17" x14ac:dyDescent="0.25">
      <c r="A19" s="24">
        <v>368</v>
      </c>
      <c r="B19" s="24" t="s">
        <v>1172</v>
      </c>
      <c r="C19" s="276">
        <f>+SUMIFS(Allocation!$D:$D,Allocation!$A:$A,Summary!$A19,Allocation!$M:$M,Summary!$B19)</f>
        <v>16022.26</v>
      </c>
      <c r="E19" s="277">
        <f>+F19/C19</f>
        <v>1</v>
      </c>
      <c r="F19" s="288">
        <f>+SUMIFS(Allocation!$I:$I,Allocation!$A:$A,Summary!$A19,Allocation!$M:$M,Summary!$B19)</f>
        <v>16022.26</v>
      </c>
      <c r="G19" s="278">
        <v>1</v>
      </c>
      <c r="H19" s="255">
        <f t="shared" si="0"/>
        <v>16022.26</v>
      </c>
      <c r="I19" s="278">
        <f t="shared" si="1"/>
        <v>0</v>
      </c>
      <c r="J19" s="279">
        <f t="shared" si="2"/>
        <v>0</v>
      </c>
      <c r="L19" s="289">
        <f t="shared" si="8"/>
        <v>0</v>
      </c>
      <c r="M19" s="276">
        <f t="shared" si="3"/>
        <v>0</v>
      </c>
      <c r="N19" s="278">
        <v>1</v>
      </c>
      <c r="O19" s="255">
        <f t="shared" si="4"/>
        <v>0</v>
      </c>
      <c r="P19" s="278">
        <f t="shared" si="5"/>
        <v>0</v>
      </c>
      <c r="Q19" s="279">
        <f t="shared" si="6"/>
        <v>0</v>
      </c>
    </row>
    <row r="20" spans="1:17" x14ac:dyDescent="0.25">
      <c r="A20" s="24">
        <v>365</v>
      </c>
      <c r="B20" s="24" t="s">
        <v>1157</v>
      </c>
      <c r="C20" s="276">
        <f>+SUMIFS(Allocation!$D:$D,Allocation!$A:$A,Summary!$A20,Allocation!$M:$M,Summary!$B20)</f>
        <v>1043.6500000000001</v>
      </c>
      <c r="E20" s="277">
        <f>+F20/C20</f>
        <v>0</v>
      </c>
      <c r="F20" s="288">
        <f>+SUMIFS(Allocation!$I:$I,Allocation!$A:$A,Summary!$A20,Allocation!$M:$M,Summary!$B20)</f>
        <v>0</v>
      </c>
      <c r="G20" s="278">
        <v>0</v>
      </c>
      <c r="H20" s="255">
        <f t="shared" si="0"/>
        <v>0</v>
      </c>
      <c r="I20" s="278">
        <f t="shared" si="1"/>
        <v>1</v>
      </c>
      <c r="J20" s="279">
        <f t="shared" si="2"/>
        <v>0</v>
      </c>
      <c r="L20" s="289">
        <f>+M20/C20</f>
        <v>1</v>
      </c>
      <c r="M20" s="276">
        <f>+ROUND(C20-F20,2)</f>
        <v>1043.6500000000001</v>
      </c>
      <c r="N20" s="278">
        <v>0</v>
      </c>
      <c r="O20" s="255">
        <f t="shared" si="4"/>
        <v>0</v>
      </c>
      <c r="P20" s="278">
        <f t="shared" si="5"/>
        <v>1</v>
      </c>
      <c r="Q20" s="279">
        <f t="shared" si="6"/>
        <v>1043.6500000000001</v>
      </c>
    </row>
    <row r="21" spans="1:17" x14ac:dyDescent="0.25">
      <c r="A21" s="280" t="s">
        <v>1190</v>
      </c>
      <c r="B21" s="281"/>
      <c r="C21" s="282"/>
      <c r="D21" s="283"/>
      <c r="E21" s="284"/>
      <c r="F21" s="285"/>
      <c r="G21" s="286"/>
      <c r="H21" s="286"/>
      <c r="I21" s="286"/>
      <c r="J21" s="287"/>
      <c r="K21" s="283"/>
      <c r="L21" s="284"/>
      <c r="M21" s="285"/>
      <c r="N21" s="286"/>
      <c r="O21" s="286"/>
      <c r="P21" s="286"/>
      <c r="Q21" s="287"/>
    </row>
    <row r="22" spans="1:17" x14ac:dyDescent="0.25">
      <c r="A22" s="24">
        <v>367</v>
      </c>
      <c r="B22" s="24" t="s">
        <v>1154</v>
      </c>
      <c r="C22" s="276">
        <f>+SUMIFS(Allocation!$D:$D,Allocation!$A:$A,Summary!$A22,Allocation!$M:$M,Summary!$B22)-C6</f>
        <v>214211770.91999999</v>
      </c>
      <c r="E22" s="277">
        <f t="shared" ref="E22:E33" si="11">+F22/C22</f>
        <v>0.90687549294309378</v>
      </c>
      <c r="F22" s="288">
        <f>+SUMIFS(Allocation!$I:$I,Allocation!$A:$A,Summary!$A22,Allocation!$M:$M,Summary!$B22)-F6</f>
        <v>194263405.34728807</v>
      </c>
      <c r="G22" s="278">
        <f>+'UG Conductor Analysis'!$C$5</f>
        <v>0.46912419136553679</v>
      </c>
      <c r="H22" s="255">
        <f t="shared" ref="H22:H33" si="12">+F22*G22</f>
        <v>91133662.945462018</v>
      </c>
      <c r="I22" s="278">
        <f t="shared" ref="I22:I33" si="13">1-G22</f>
        <v>0.53087580863446315</v>
      </c>
      <c r="J22" s="279">
        <f t="shared" ref="J22:J33" si="14">+F22-H22</f>
        <v>103129742.40182605</v>
      </c>
      <c r="L22" s="289">
        <f t="shared" ref="L22:L33" si="15">+M22/C22</f>
        <v>9.3124507044246241E-2</v>
      </c>
      <c r="M22" s="276">
        <f t="shared" ref="M22:M33" si="16">+ROUND(C22-F22,2)</f>
        <v>19948365.57</v>
      </c>
      <c r="N22" s="278">
        <f>+'UG Conductor Analysis'!$C$4</f>
        <v>0.1486159798146594</v>
      </c>
      <c r="O22" s="255">
        <f t="shared" ref="O22:O33" si="17">+M22*N22</f>
        <v>2964645.8948865668</v>
      </c>
      <c r="P22" s="278">
        <f t="shared" ref="P22:P33" si="18">1-N22</f>
        <v>0.85138402018534065</v>
      </c>
      <c r="Q22" s="279">
        <f t="shared" ref="Q22:Q33" si="19">+M22-O22</f>
        <v>16983719.675113432</v>
      </c>
    </row>
    <row r="23" spans="1:17" x14ac:dyDescent="0.25">
      <c r="A23" s="24">
        <v>365</v>
      </c>
      <c r="B23" s="24" t="s">
        <v>1192</v>
      </c>
      <c r="C23" s="276">
        <f>+Allocation!D103</f>
        <v>30.55</v>
      </c>
      <c r="E23" s="277">
        <f t="shared" si="11"/>
        <v>0.90729176818821011</v>
      </c>
      <c r="F23" s="276">
        <f>+Allocation!I103</f>
        <v>27.71776351814982</v>
      </c>
      <c r="G23" s="278">
        <f>+'UG Conductor Analysis'!$C$5</f>
        <v>0.46912419136553679</v>
      </c>
      <c r="H23" s="255">
        <f t="shared" si="12"/>
        <v>13.00307339691321</v>
      </c>
      <c r="I23" s="278">
        <f t="shared" si="13"/>
        <v>0.53087580863446315</v>
      </c>
      <c r="J23" s="279">
        <f t="shared" si="14"/>
        <v>14.714690121236609</v>
      </c>
      <c r="L23" s="289">
        <f t="shared" si="15"/>
        <v>9.2635024549918163E-2</v>
      </c>
      <c r="M23" s="276">
        <f t="shared" si="16"/>
        <v>2.83</v>
      </c>
      <c r="N23" s="278">
        <f>+'UG Conductor Analysis'!$C$4</f>
        <v>0.1486159798146594</v>
      </c>
      <c r="O23" s="255">
        <f t="shared" si="17"/>
        <v>0.42058322287548611</v>
      </c>
      <c r="P23" s="278">
        <f t="shared" si="18"/>
        <v>0.85138402018534065</v>
      </c>
      <c r="Q23" s="279">
        <f t="shared" si="19"/>
        <v>2.4094167771245139</v>
      </c>
    </row>
    <row r="24" spans="1:17" x14ac:dyDescent="0.25">
      <c r="A24" s="24">
        <v>367</v>
      </c>
      <c r="B24" s="24" t="s">
        <v>1159</v>
      </c>
      <c r="C24" s="276">
        <f>+SUMIFS(Allocation!$D:$D,Allocation!$A:$A,Summary!$A24,Allocation!$M:$M,Summary!$B24)</f>
        <v>55022785.480000027</v>
      </c>
      <c r="E24" s="277">
        <f t="shared" si="11"/>
        <v>1</v>
      </c>
      <c r="F24" s="288">
        <f>+SUMIFS(Allocation!$I:$I,Allocation!$A:$A,Summary!$A24,Allocation!$M:$M,Summary!$B24)</f>
        <v>55022785.480000027</v>
      </c>
      <c r="G24" s="278">
        <f>+'UG Conductor Analysis'!$C$5</f>
        <v>0.46912419136553679</v>
      </c>
      <c r="H24" s="255">
        <f t="shared" si="12"/>
        <v>25812519.744984411</v>
      </c>
      <c r="I24" s="278">
        <f t="shared" si="13"/>
        <v>0.53087580863446315</v>
      </c>
      <c r="J24" s="279">
        <f t="shared" si="14"/>
        <v>29210265.735015616</v>
      </c>
      <c r="L24" s="289">
        <f t="shared" si="15"/>
        <v>0</v>
      </c>
      <c r="M24" s="276">
        <f t="shared" si="16"/>
        <v>0</v>
      </c>
      <c r="N24" s="278">
        <f>+'UG Conductor Analysis'!$C$4</f>
        <v>0.1486159798146594</v>
      </c>
      <c r="O24" s="255">
        <f t="shared" si="17"/>
        <v>0</v>
      </c>
      <c r="P24" s="278">
        <f t="shared" si="18"/>
        <v>0.85138402018534065</v>
      </c>
      <c r="Q24" s="279">
        <f t="shared" si="19"/>
        <v>0</v>
      </c>
    </row>
    <row r="25" spans="1:17" x14ac:dyDescent="0.25">
      <c r="A25" s="24">
        <v>365</v>
      </c>
      <c r="B25" s="24" t="s">
        <v>1159</v>
      </c>
      <c r="C25" s="276">
        <f>+SUMIFS(Allocation!$D:$D,Allocation!$A:$A,Summary!$A25,Allocation!$M:$M,Summary!$B25)</f>
        <v>4719.51</v>
      </c>
      <c r="E25" s="277">
        <f t="shared" si="11"/>
        <v>1</v>
      </c>
      <c r="F25" s="288">
        <f>+SUMIFS(Allocation!$I:$I,Allocation!$A:$A,Summary!$A25,Allocation!$M:$M,Summary!$B25)</f>
        <v>4719.51</v>
      </c>
      <c r="G25" s="278">
        <f>+'UG Conductor Analysis'!$C$5</f>
        <v>0.46912419136553679</v>
      </c>
      <c r="H25" s="255">
        <f t="shared" si="12"/>
        <v>2214.0363123915645</v>
      </c>
      <c r="I25" s="278">
        <f t="shared" si="13"/>
        <v>0.53087580863446315</v>
      </c>
      <c r="J25" s="279">
        <f t="shared" si="14"/>
        <v>2505.4736876084357</v>
      </c>
      <c r="L25" s="289">
        <f t="shared" si="15"/>
        <v>0</v>
      </c>
      <c r="M25" s="276">
        <f t="shared" si="16"/>
        <v>0</v>
      </c>
      <c r="N25" s="278">
        <f>+'UG Conductor Analysis'!$C$4</f>
        <v>0.1486159798146594</v>
      </c>
      <c r="O25" s="255">
        <f t="shared" si="17"/>
        <v>0</v>
      </c>
      <c r="P25" s="278">
        <f t="shared" si="18"/>
        <v>0.85138402018534065</v>
      </c>
      <c r="Q25" s="279">
        <f t="shared" si="19"/>
        <v>0</v>
      </c>
    </row>
    <row r="26" spans="1:17" x14ac:dyDescent="0.25">
      <c r="A26" s="24">
        <v>366</v>
      </c>
      <c r="B26" s="24" t="s">
        <v>1160</v>
      </c>
      <c r="C26" s="276">
        <f>+SUMIFS(Allocation!$D:$D,Allocation!$A:$A,Summary!$A26,Allocation!$M:$M,Summary!$B26)</f>
        <v>318334810.0200001</v>
      </c>
      <c r="E26" s="277">
        <f t="shared" si="11"/>
        <v>0.90729176818821033</v>
      </c>
      <c r="F26" s="288">
        <f>+SUMIFS(Allocation!$I:$I,Allocation!$A:$A,Summary!$A26,Allocation!$M:$M,Summary!$B26)</f>
        <v>288822552.6589039</v>
      </c>
      <c r="G26" s="278">
        <f>+'UG Conductor Analysis'!$C$5</f>
        <v>0.46912419136553679</v>
      </c>
      <c r="H26" s="255">
        <f t="shared" si="12"/>
        <v>135493646.46423846</v>
      </c>
      <c r="I26" s="278">
        <f t="shared" si="13"/>
        <v>0.53087580863446315</v>
      </c>
      <c r="J26" s="279">
        <f t="shared" si="14"/>
        <v>153328906.19466543</v>
      </c>
      <c r="L26" s="289">
        <f t="shared" si="15"/>
        <v>9.2708231808346142E-2</v>
      </c>
      <c r="M26" s="276">
        <f t="shared" si="16"/>
        <v>29512257.359999999</v>
      </c>
      <c r="N26" s="278">
        <f>+'UG Conductor Analysis'!$C$4</f>
        <v>0.1486159798146594</v>
      </c>
      <c r="O26" s="255">
        <f t="shared" si="17"/>
        <v>4385993.0440987935</v>
      </c>
      <c r="P26" s="278">
        <f t="shared" si="18"/>
        <v>0.85138402018534065</v>
      </c>
      <c r="Q26" s="279">
        <f t="shared" si="19"/>
        <v>25126264.315901205</v>
      </c>
    </row>
    <row r="27" spans="1:17" x14ac:dyDescent="0.25">
      <c r="A27" s="24">
        <v>368</v>
      </c>
      <c r="B27" s="24" t="s">
        <v>1160</v>
      </c>
      <c r="C27" s="276">
        <f>+SUMIFS(Allocation!$D:$D,Allocation!$A:$A,Summary!$A27,Allocation!$M:$M,Summary!$B27)</f>
        <v>469.94</v>
      </c>
      <c r="E27" s="277">
        <f t="shared" si="11"/>
        <v>0.90729176818821</v>
      </c>
      <c r="F27" s="288">
        <f>+SUMIFS(Allocation!$I:$I,Allocation!$A:$A,Summary!$A27,Allocation!$M:$M,Summary!$B27)</f>
        <v>426.37269354236741</v>
      </c>
      <c r="G27" s="278">
        <f>+'UG Conductor Analysis'!$C$5</f>
        <v>0.46912419136553679</v>
      </c>
      <c r="H27" s="255">
        <f t="shared" si="12"/>
        <v>200.02174507840894</v>
      </c>
      <c r="I27" s="278">
        <f t="shared" si="13"/>
        <v>0.53087580863446315</v>
      </c>
      <c r="J27" s="279">
        <f t="shared" si="14"/>
        <v>226.35094846395847</v>
      </c>
      <c r="L27" s="289">
        <f t="shared" si="15"/>
        <v>9.2713963484700179E-2</v>
      </c>
      <c r="M27" s="276">
        <f t="shared" si="16"/>
        <v>43.57</v>
      </c>
      <c r="N27" s="278">
        <f>+'UG Conductor Analysis'!$C$4</f>
        <v>0.1486159798146594</v>
      </c>
      <c r="O27" s="255">
        <f t="shared" si="17"/>
        <v>6.4751982405247102</v>
      </c>
      <c r="P27" s="278">
        <f t="shared" si="18"/>
        <v>0.85138402018534065</v>
      </c>
      <c r="Q27" s="279">
        <f t="shared" si="19"/>
        <v>37.094801759475288</v>
      </c>
    </row>
    <row r="28" spans="1:17" x14ac:dyDescent="0.25">
      <c r="A28" s="24">
        <v>366</v>
      </c>
      <c r="B28" s="24" t="s">
        <v>1162</v>
      </c>
      <c r="C28" s="276">
        <f>+SUMIFS(Allocation!$D:$D,Allocation!$A:$A,Summary!$A28,Allocation!$M:$M,Summary!$B28)</f>
        <v>16551.53</v>
      </c>
      <c r="E28" s="277">
        <f t="shared" si="11"/>
        <v>1</v>
      </c>
      <c r="F28" s="288">
        <f>+SUMIFS(Allocation!$I:$I,Allocation!$A:$A,Summary!$A28,Allocation!$M:$M,Summary!$B28)</f>
        <v>16551.53</v>
      </c>
      <c r="G28" s="278">
        <f>+'UG Conductor Analysis'!$C$5</f>
        <v>0.46912419136553679</v>
      </c>
      <c r="H28" s="255">
        <f t="shared" si="12"/>
        <v>7764.7231271124228</v>
      </c>
      <c r="I28" s="278">
        <f t="shared" si="13"/>
        <v>0.53087580863446315</v>
      </c>
      <c r="J28" s="279">
        <f t="shared" si="14"/>
        <v>8786.8068728875769</v>
      </c>
      <c r="L28" s="289">
        <f t="shared" si="15"/>
        <v>0</v>
      </c>
      <c r="M28" s="276">
        <f t="shared" si="16"/>
        <v>0</v>
      </c>
      <c r="N28" s="278">
        <f>+'UG Conductor Analysis'!$C$4</f>
        <v>0.1486159798146594</v>
      </c>
      <c r="O28" s="255">
        <f t="shared" si="17"/>
        <v>0</v>
      </c>
      <c r="P28" s="278">
        <f t="shared" si="18"/>
        <v>0.85138402018534065</v>
      </c>
      <c r="Q28" s="279">
        <f t="shared" si="19"/>
        <v>0</v>
      </c>
    </row>
    <row r="29" spans="1:17" x14ac:dyDescent="0.25">
      <c r="A29" s="24">
        <v>366</v>
      </c>
      <c r="B29" s="24" t="s">
        <v>1163</v>
      </c>
      <c r="C29" s="276">
        <f>+SUMIFS(Allocation!$D:$D,Allocation!$A:$A,Summary!$A29,Allocation!$M:$M,Summary!$B29)</f>
        <v>13578885.670000004</v>
      </c>
      <c r="E29" s="277">
        <f t="shared" si="11"/>
        <v>1</v>
      </c>
      <c r="F29" s="288">
        <f>+SUMIFS(Allocation!$I:$I,Allocation!$A:$A,Summary!$A29,Allocation!$M:$M,Summary!$B29)</f>
        <v>13578885.670000004</v>
      </c>
      <c r="G29" s="278">
        <f>+'UG Conductor Analysis'!$C$5</f>
        <v>0.46912419136553679</v>
      </c>
      <c r="H29" s="255">
        <f t="shared" si="12"/>
        <v>6370183.7595838271</v>
      </c>
      <c r="I29" s="278">
        <f t="shared" si="13"/>
        <v>0.53087580863446315</v>
      </c>
      <c r="J29" s="279">
        <f t="shared" si="14"/>
        <v>7208701.9104161765</v>
      </c>
      <c r="L29" s="289">
        <f t="shared" si="15"/>
        <v>0</v>
      </c>
      <c r="M29" s="276">
        <f t="shared" si="16"/>
        <v>0</v>
      </c>
      <c r="N29" s="278">
        <f>+'UG Conductor Analysis'!$C$4</f>
        <v>0.1486159798146594</v>
      </c>
      <c r="O29" s="255">
        <f t="shared" si="17"/>
        <v>0</v>
      </c>
      <c r="P29" s="278">
        <f t="shared" si="18"/>
        <v>0.85138402018534065</v>
      </c>
      <c r="Q29" s="279">
        <f t="shared" si="19"/>
        <v>0</v>
      </c>
    </row>
    <row r="30" spans="1:17" x14ac:dyDescent="0.25">
      <c r="A30" s="24">
        <v>366</v>
      </c>
      <c r="B30" s="24" t="s">
        <v>1164</v>
      </c>
      <c r="C30" s="276">
        <f>+SUMIFS(Allocation!$D:$D,Allocation!$A:$A,Summary!$A30,Allocation!$M:$M,Summary!$B30)</f>
        <v>4473883.1800000016</v>
      </c>
      <c r="E30" s="277">
        <f t="shared" si="11"/>
        <v>1</v>
      </c>
      <c r="F30" s="288">
        <f>+SUMIFS(Allocation!$I:$I,Allocation!$A:$A,Summary!$A30,Allocation!$M:$M,Summary!$B30)</f>
        <v>4473883.1800000016</v>
      </c>
      <c r="G30" s="278">
        <f>+'UG Conductor Analysis'!$C$5</f>
        <v>0.46912419136553679</v>
      </c>
      <c r="H30" s="255">
        <f t="shared" si="12"/>
        <v>2098806.829081377</v>
      </c>
      <c r="I30" s="278">
        <f t="shared" si="13"/>
        <v>0.53087580863446315</v>
      </c>
      <c r="J30" s="279">
        <f t="shared" si="14"/>
        <v>2375076.3509186246</v>
      </c>
      <c r="L30" s="289">
        <f t="shared" si="15"/>
        <v>0</v>
      </c>
      <c r="M30" s="276">
        <f t="shared" si="16"/>
        <v>0</v>
      </c>
      <c r="N30" s="278">
        <f>+'UG Conductor Analysis'!$C$4</f>
        <v>0.1486159798146594</v>
      </c>
      <c r="O30" s="255">
        <f t="shared" si="17"/>
        <v>0</v>
      </c>
      <c r="P30" s="278">
        <f t="shared" si="18"/>
        <v>0.85138402018534065</v>
      </c>
      <c r="Q30" s="279">
        <f t="shared" si="19"/>
        <v>0</v>
      </c>
    </row>
    <row r="31" spans="1:17" x14ac:dyDescent="0.25">
      <c r="A31" s="24">
        <v>366</v>
      </c>
      <c r="B31" s="24" t="s">
        <v>1165</v>
      </c>
      <c r="C31" s="276">
        <f>+SUMIFS(Allocation!$D:$D,Allocation!$A:$A,Summary!$A31,Allocation!$M:$M,Summary!$B31)</f>
        <v>12331192.109999998</v>
      </c>
      <c r="E31" s="277">
        <f t="shared" si="11"/>
        <v>1</v>
      </c>
      <c r="F31" s="288">
        <f>+SUMIFS(Allocation!$I:$I,Allocation!$A:$A,Summary!$A31,Allocation!$M:$M,Summary!$B31)</f>
        <v>12331192.109999998</v>
      </c>
      <c r="G31" s="278">
        <f>+'UG Conductor Analysis'!$C$5</f>
        <v>0.46912419136553679</v>
      </c>
      <c r="H31" s="255">
        <f t="shared" si="12"/>
        <v>5784860.5271768365</v>
      </c>
      <c r="I31" s="278">
        <f t="shared" si="13"/>
        <v>0.53087580863446315</v>
      </c>
      <c r="J31" s="279">
        <f t="shared" si="14"/>
        <v>6546331.582823161</v>
      </c>
      <c r="L31" s="289">
        <f t="shared" si="15"/>
        <v>0</v>
      </c>
      <c r="M31" s="276">
        <f t="shared" si="16"/>
        <v>0</v>
      </c>
      <c r="N31" s="278">
        <f>+'UG Conductor Analysis'!$C$4</f>
        <v>0.1486159798146594</v>
      </c>
      <c r="O31" s="255">
        <f t="shared" si="17"/>
        <v>0</v>
      </c>
      <c r="P31" s="278">
        <f t="shared" si="18"/>
        <v>0.85138402018534065</v>
      </c>
      <c r="Q31" s="279">
        <f t="shared" si="19"/>
        <v>0</v>
      </c>
    </row>
    <row r="32" spans="1:17" x14ac:dyDescent="0.25">
      <c r="A32" s="24">
        <v>367</v>
      </c>
      <c r="B32" s="24" t="s">
        <v>1155</v>
      </c>
      <c r="C32" s="276">
        <f>+SUMIFS(Allocation!$D:$D,Allocation!$A:$A,Summary!$A32,Allocation!$M:$M,Summary!$B32)-C8</f>
        <v>91863174.860000014</v>
      </c>
      <c r="E32" s="277">
        <f t="shared" si="11"/>
        <v>1</v>
      </c>
      <c r="F32" s="288">
        <f>+SUMIFS(Allocation!$I:$I,Allocation!$A:$A,Summary!$A32,Allocation!$M:$M,Summary!$B32)-F8</f>
        <v>91863174.860000014</v>
      </c>
      <c r="G32" s="278">
        <f>+'UG Conductor Analysis'!$C$5</f>
        <v>0.46912419136553679</v>
      </c>
      <c r="H32" s="255">
        <f t="shared" si="12"/>
        <v>43095237.622468412</v>
      </c>
      <c r="I32" s="278">
        <f t="shared" si="13"/>
        <v>0.53087580863446315</v>
      </c>
      <c r="J32" s="279">
        <f t="shared" si="14"/>
        <v>48767937.237531602</v>
      </c>
      <c r="L32" s="289">
        <f t="shared" si="15"/>
        <v>0</v>
      </c>
      <c r="M32" s="276">
        <f t="shared" si="16"/>
        <v>0</v>
      </c>
      <c r="N32" s="278">
        <f>+'UG Conductor Analysis'!$C$4</f>
        <v>0.1486159798146594</v>
      </c>
      <c r="O32" s="255">
        <f t="shared" si="17"/>
        <v>0</v>
      </c>
      <c r="P32" s="278">
        <f t="shared" si="18"/>
        <v>0.85138402018534065</v>
      </c>
      <c r="Q32" s="279">
        <f t="shared" si="19"/>
        <v>0</v>
      </c>
    </row>
    <row r="33" spans="1:17" x14ac:dyDescent="0.25">
      <c r="A33" s="24">
        <v>368</v>
      </c>
      <c r="B33" s="24" t="s">
        <v>1170</v>
      </c>
      <c r="C33" s="276">
        <f>+SUMIFS(Allocation!$D:$D,Allocation!$A:$A,Summary!$A33,Allocation!$M:$M,Summary!$B33)</f>
        <v>1486205.0899999994</v>
      </c>
      <c r="E33" s="277">
        <f t="shared" si="11"/>
        <v>1</v>
      </c>
      <c r="F33" s="288">
        <f>+SUMIFS(Allocation!$I:$I,Allocation!$A:$A,Summary!$A33,Allocation!$M:$M,Summary!$B33)</f>
        <v>1486205.0899999994</v>
      </c>
      <c r="G33" s="278">
        <v>0</v>
      </c>
      <c r="H33" s="255">
        <f t="shared" si="12"/>
        <v>0</v>
      </c>
      <c r="I33" s="278">
        <f t="shared" si="13"/>
        <v>1</v>
      </c>
      <c r="J33" s="279">
        <f t="shared" si="14"/>
        <v>1486205.0899999994</v>
      </c>
      <c r="L33" s="289">
        <f t="shared" si="15"/>
        <v>0</v>
      </c>
      <c r="M33" s="276">
        <f t="shared" si="16"/>
        <v>0</v>
      </c>
      <c r="N33" s="278">
        <v>0</v>
      </c>
      <c r="O33" s="255">
        <f t="shared" si="17"/>
        <v>0</v>
      </c>
      <c r="P33" s="278">
        <f t="shared" si="18"/>
        <v>1</v>
      </c>
      <c r="Q33" s="279">
        <f t="shared" si="19"/>
        <v>0</v>
      </c>
    </row>
    <row r="34" spans="1:17" ht="15.75" thickBot="1" x14ac:dyDescent="0.3">
      <c r="A34" s="280" t="s">
        <v>1193</v>
      </c>
      <c r="B34" s="281"/>
      <c r="C34" s="282"/>
      <c r="D34" s="283"/>
      <c r="E34" s="284"/>
      <c r="F34" s="285"/>
      <c r="G34" s="286"/>
      <c r="H34" s="286"/>
      <c r="I34" s="286"/>
      <c r="J34" s="287"/>
      <c r="K34" s="283"/>
      <c r="L34" s="284"/>
      <c r="M34" s="285"/>
      <c r="N34" s="286"/>
      <c r="O34" s="286"/>
      <c r="P34" s="286"/>
      <c r="Q34" s="287"/>
    </row>
    <row r="35" spans="1:17" x14ac:dyDescent="0.25">
      <c r="A35" s="24">
        <v>368</v>
      </c>
      <c r="B35" s="24" t="s">
        <v>1174</v>
      </c>
      <c r="C35" s="276">
        <f>+SUMIFS(Allocation!$D:$D,Allocation!$A:$A,Summary!$A35,Allocation!$M:$M,Summary!$B35)</f>
        <v>286829432.89000005</v>
      </c>
      <c r="E35" s="290">
        <f>+F35/C35</f>
        <v>0</v>
      </c>
      <c r="F35" s="291">
        <f>+SUMIFS(Allocation!$I:$I,Allocation!$A:$A,Summary!$A35,Allocation!$M:$M,Summary!$B35)</f>
        <v>0</v>
      </c>
      <c r="G35" s="292">
        <v>0</v>
      </c>
      <c r="H35" s="293">
        <f t="shared" ref="H35:H43" si="20">+F35*G35</f>
        <v>0</v>
      </c>
      <c r="I35" s="292">
        <f t="shared" ref="I35:I43" si="21">1-G35</f>
        <v>1</v>
      </c>
      <c r="J35" s="294">
        <f t="shared" ref="J35:J43" si="22">+F35-H35</f>
        <v>0</v>
      </c>
      <c r="L35" s="295">
        <f>+M35/C35</f>
        <v>0.99999999999999978</v>
      </c>
      <c r="M35" s="293">
        <f>+ROUND(C35-F35,2)</f>
        <v>286829432.88999999</v>
      </c>
      <c r="N35" s="292">
        <f>+'Transformer Analysis'!$B$2</f>
        <v>0.66568919119448844</v>
      </c>
      <c r="O35" s="293">
        <f t="shared" ref="O35:O43" si="23">+M35*N35</f>
        <v>190939253.19131789</v>
      </c>
      <c r="P35" s="292">
        <f t="shared" ref="P35:P43" si="24">1-N35</f>
        <v>0.33431080880551156</v>
      </c>
      <c r="Q35" s="294">
        <f t="shared" ref="Q35:Q43" si="25">+M35-O35</f>
        <v>95890179.6986821</v>
      </c>
    </row>
    <row r="36" spans="1:17" x14ac:dyDescent="0.25">
      <c r="A36" s="24">
        <v>368</v>
      </c>
      <c r="B36" s="24" t="s">
        <v>1167</v>
      </c>
      <c r="C36" s="276">
        <f>+M36</f>
        <v>43115741.8267828</v>
      </c>
      <c r="E36" s="277">
        <f t="shared" ref="E36:E37" si="26">+F36/C36</f>
        <v>0</v>
      </c>
      <c r="F36" s="288">
        <v>0</v>
      </c>
      <c r="G36" s="278">
        <v>0</v>
      </c>
      <c r="H36" s="276">
        <f t="shared" si="20"/>
        <v>0</v>
      </c>
      <c r="I36" s="278">
        <f t="shared" si="21"/>
        <v>1</v>
      </c>
      <c r="J36" s="279">
        <f t="shared" si="22"/>
        <v>0</v>
      </c>
      <c r="L36" s="289">
        <f t="shared" ref="L36:L37" si="27">+M36/C36</f>
        <v>1</v>
      </c>
      <c r="M36" s="288">
        <f>+SUMIFS(Allocation!$H:$H,Allocation!$A:$A,Summary!$A36,Allocation!$M:$M,Summary!$B36)</f>
        <v>43115741.8267828</v>
      </c>
      <c r="N36" s="278">
        <f>+'Transformer Analysis'!$B$2</f>
        <v>0.66568919119448844</v>
      </c>
      <c r="O36" s="276">
        <f t="shared" si="23"/>
        <v>28701683.304421417</v>
      </c>
      <c r="P36" s="278">
        <f t="shared" si="24"/>
        <v>0.33431080880551156</v>
      </c>
      <c r="Q36" s="279">
        <f t="shared" si="25"/>
        <v>14414058.522361383</v>
      </c>
    </row>
    <row r="37" spans="1:17" x14ac:dyDescent="0.25">
      <c r="A37" s="24">
        <v>368</v>
      </c>
      <c r="B37" s="24" t="s">
        <v>1166</v>
      </c>
      <c r="C37" s="276">
        <f>+M37</f>
        <v>45142266.825038582</v>
      </c>
      <c r="E37" s="277">
        <f t="shared" si="26"/>
        <v>0</v>
      </c>
      <c r="F37" s="288">
        <v>0</v>
      </c>
      <c r="G37" s="278">
        <v>0</v>
      </c>
      <c r="H37" s="276">
        <f t="shared" si="20"/>
        <v>0</v>
      </c>
      <c r="I37" s="278">
        <f t="shared" si="21"/>
        <v>1</v>
      </c>
      <c r="J37" s="279">
        <f t="shared" si="22"/>
        <v>0</v>
      </c>
      <c r="L37" s="289">
        <f t="shared" si="27"/>
        <v>1</v>
      </c>
      <c r="M37" s="288">
        <f>+SUMIFS(Allocation!$H:$H,Allocation!$A:$A,Summary!$A37,Allocation!$M:$M,Summary!$B37)</f>
        <v>45142266.825038582</v>
      </c>
      <c r="N37" s="278">
        <f>+'Transformer Analysis'!$B$2</f>
        <v>0.66568919119448844</v>
      </c>
      <c r="O37" s="276">
        <f t="shared" si="23"/>
        <v>30050719.091445722</v>
      </c>
      <c r="P37" s="278">
        <f t="shared" si="24"/>
        <v>0.33431080880551156</v>
      </c>
      <c r="Q37" s="279">
        <f t="shared" si="25"/>
        <v>15091547.73359286</v>
      </c>
    </row>
    <row r="38" spans="1:17" x14ac:dyDescent="0.25">
      <c r="A38" s="24">
        <v>368</v>
      </c>
      <c r="B38" s="24" t="s">
        <v>1168</v>
      </c>
      <c r="C38" s="276">
        <f>+SUMIFS(Allocation!$D:$D,Allocation!$A:$A,Summary!$A38,Allocation!$M:$M,Summary!$B38)</f>
        <v>1505.75</v>
      </c>
      <c r="E38" s="277">
        <f t="shared" ref="E38:E43" si="28">+F38/C38</f>
        <v>0</v>
      </c>
      <c r="F38" s="288">
        <f>+SUMIFS(Allocation!$I:$I,Allocation!$A:$A,Summary!$A38,Allocation!$M:$M,Summary!$B38)</f>
        <v>0</v>
      </c>
      <c r="G38" s="278">
        <v>0</v>
      </c>
      <c r="H38" s="276">
        <f t="shared" si="20"/>
        <v>0</v>
      </c>
      <c r="I38" s="278">
        <f t="shared" si="21"/>
        <v>1</v>
      </c>
      <c r="J38" s="279">
        <f t="shared" si="22"/>
        <v>0</v>
      </c>
      <c r="L38" s="289">
        <f t="shared" ref="L38:L43" si="29">+M38/C38</f>
        <v>1</v>
      </c>
      <c r="M38" s="276">
        <f t="shared" ref="M38:M43" si="30">+ROUND(C38-F38,2)</f>
        <v>1505.75</v>
      </c>
      <c r="N38" s="278">
        <f>+'Transformer Analysis'!$B$2</f>
        <v>0.66568919119448844</v>
      </c>
      <c r="O38" s="276">
        <f t="shared" si="23"/>
        <v>1002.361499641101</v>
      </c>
      <c r="P38" s="278">
        <f t="shared" si="24"/>
        <v>0.33431080880551156</v>
      </c>
      <c r="Q38" s="279">
        <f t="shared" si="25"/>
        <v>503.38850035889902</v>
      </c>
    </row>
    <row r="39" spans="1:17" x14ac:dyDescent="0.25">
      <c r="A39" s="24">
        <v>368</v>
      </c>
      <c r="B39" s="24" t="s">
        <v>1173</v>
      </c>
      <c r="C39" s="276">
        <f>+SUMIFS(Allocation!$D:$D,Allocation!$A:$A,Summary!$A39,Allocation!$M:$M,Summary!$B39)</f>
        <v>437784.47000000003</v>
      </c>
      <c r="E39" s="277">
        <f t="shared" si="28"/>
        <v>0</v>
      </c>
      <c r="F39" s="288">
        <f>+SUMIFS(Allocation!$I:$I,Allocation!$A:$A,Summary!$A39,Allocation!$M:$M,Summary!$B39)</f>
        <v>0</v>
      </c>
      <c r="G39" s="278">
        <v>0</v>
      </c>
      <c r="H39" s="276">
        <f t="shared" si="20"/>
        <v>0</v>
      </c>
      <c r="I39" s="278">
        <f t="shared" si="21"/>
        <v>1</v>
      </c>
      <c r="J39" s="279">
        <f t="shared" si="22"/>
        <v>0</v>
      </c>
      <c r="L39" s="289">
        <f t="shared" si="29"/>
        <v>0.99999999999999989</v>
      </c>
      <c r="M39" s="276">
        <f t="shared" si="30"/>
        <v>437784.47</v>
      </c>
      <c r="N39" s="278">
        <f>+'Transformer Analysis'!$B$2</f>
        <v>0.66568919119448844</v>
      </c>
      <c r="O39" s="276">
        <f t="shared" si="23"/>
        <v>291428.38975180779</v>
      </c>
      <c r="P39" s="278">
        <f t="shared" si="24"/>
        <v>0.33431080880551156</v>
      </c>
      <c r="Q39" s="279">
        <f t="shared" si="25"/>
        <v>146356.08024819219</v>
      </c>
    </row>
    <row r="40" spans="1:17" x14ac:dyDescent="0.25">
      <c r="A40" s="24">
        <v>368</v>
      </c>
      <c r="B40" s="24" t="s">
        <v>1175</v>
      </c>
      <c r="C40" s="276">
        <f>+SUMIFS(Allocation!$D:$D,Allocation!$A:$A,Summary!$A40,Allocation!$M:$M,Summary!$B40)</f>
        <v>5074581.04</v>
      </c>
      <c r="E40" s="277">
        <f t="shared" si="28"/>
        <v>0</v>
      </c>
      <c r="F40" s="288">
        <f>+SUMIFS(Allocation!$I:$I,Allocation!$A:$A,Summary!$A40,Allocation!$M:$M,Summary!$B40)</f>
        <v>0</v>
      </c>
      <c r="G40" s="278">
        <v>0</v>
      </c>
      <c r="H40" s="276">
        <f t="shared" si="20"/>
        <v>0</v>
      </c>
      <c r="I40" s="278">
        <f t="shared" si="21"/>
        <v>1</v>
      </c>
      <c r="J40" s="279">
        <f t="shared" si="22"/>
        <v>0</v>
      </c>
      <c r="L40" s="289">
        <f t="shared" si="29"/>
        <v>1</v>
      </c>
      <c r="M40" s="276">
        <f t="shared" si="30"/>
        <v>5074581.04</v>
      </c>
      <c r="N40" s="278">
        <f>+'Transformer Analysis'!$B$2</f>
        <v>0.66568919119448844</v>
      </c>
      <c r="O40" s="276">
        <f t="shared" si="23"/>
        <v>3378093.7481684862</v>
      </c>
      <c r="P40" s="278">
        <f t="shared" si="24"/>
        <v>0.33431080880551156</v>
      </c>
      <c r="Q40" s="279">
        <f t="shared" si="25"/>
        <v>1696487.2918315139</v>
      </c>
    </row>
    <row r="41" spans="1:17" x14ac:dyDescent="0.25">
      <c r="A41" s="24">
        <v>368</v>
      </c>
      <c r="B41" s="24" t="s">
        <v>1176</v>
      </c>
      <c r="C41" s="276">
        <f>+SUMIFS(Allocation!$D:$D,Allocation!$A:$A,Summary!$A41,Allocation!$M:$M,Summary!$B41)</f>
        <v>10921210.73</v>
      </c>
      <c r="E41" s="277">
        <f t="shared" si="28"/>
        <v>0</v>
      </c>
      <c r="F41" s="288">
        <f>+SUMIFS(Allocation!$I:$I,Allocation!$A:$A,Summary!$A41,Allocation!$M:$M,Summary!$B41)</f>
        <v>0</v>
      </c>
      <c r="G41" s="278">
        <v>0</v>
      </c>
      <c r="H41" s="276">
        <f t="shared" si="20"/>
        <v>0</v>
      </c>
      <c r="I41" s="278">
        <f t="shared" si="21"/>
        <v>1</v>
      </c>
      <c r="J41" s="279">
        <f t="shared" si="22"/>
        <v>0</v>
      </c>
      <c r="L41" s="289">
        <f t="shared" si="29"/>
        <v>1</v>
      </c>
      <c r="M41" s="276">
        <f t="shared" si="30"/>
        <v>10921210.73</v>
      </c>
      <c r="N41" s="278">
        <f>+'Transformer Analysis'!$B$2</f>
        <v>0.66568919119448844</v>
      </c>
      <c r="O41" s="276">
        <f t="shared" si="23"/>
        <v>7270131.9377182694</v>
      </c>
      <c r="P41" s="278">
        <f t="shared" si="24"/>
        <v>0.33431080880551156</v>
      </c>
      <c r="Q41" s="279">
        <f t="shared" si="25"/>
        <v>3651078.792281731</v>
      </c>
    </row>
    <row r="42" spans="1:17" x14ac:dyDescent="0.25">
      <c r="A42" s="24">
        <v>366</v>
      </c>
      <c r="B42" s="24" t="s">
        <v>1161</v>
      </c>
      <c r="C42" s="276">
        <f>+SUMIFS(Allocation!$D:$D,Allocation!$A:$A,Summary!$A42,Allocation!$M:$M,Summary!$B42)</f>
        <v>795547.74999999988</v>
      </c>
      <c r="E42" s="277">
        <f t="shared" si="28"/>
        <v>0</v>
      </c>
      <c r="F42" s="288">
        <f>+SUMIFS(Allocation!$I:$I,Allocation!$A:$A,Summary!$A42,Allocation!$M:$M,Summary!$B42)</f>
        <v>0</v>
      </c>
      <c r="G42" s="278">
        <v>0</v>
      </c>
      <c r="H42" s="276">
        <f t="shared" si="20"/>
        <v>0</v>
      </c>
      <c r="I42" s="278">
        <f t="shared" si="21"/>
        <v>1</v>
      </c>
      <c r="J42" s="279">
        <f t="shared" si="22"/>
        <v>0</v>
      </c>
      <c r="L42" s="289">
        <f t="shared" si="29"/>
        <v>1.0000000000000002</v>
      </c>
      <c r="M42" s="276">
        <f t="shared" si="30"/>
        <v>795547.75</v>
      </c>
      <c r="N42" s="278">
        <f>+'Transformer Analysis'!$B$2</f>
        <v>0.66568919119448844</v>
      </c>
      <c r="O42" s="276">
        <f t="shared" si="23"/>
        <v>529587.53825409513</v>
      </c>
      <c r="P42" s="278">
        <f t="shared" si="24"/>
        <v>0.33431080880551156</v>
      </c>
      <c r="Q42" s="279">
        <f t="shared" si="25"/>
        <v>265960.21174590487</v>
      </c>
    </row>
    <row r="43" spans="1:17" ht="15.75" thickBot="1" x14ac:dyDescent="0.3">
      <c r="A43" s="24">
        <v>368</v>
      </c>
      <c r="B43" s="24" t="s">
        <v>1177</v>
      </c>
      <c r="C43" s="276">
        <f>+SUMIFS(Allocation!$D:$D,Allocation!$A:$A,Summary!$A43,Allocation!$M:$M,Summary!$B43)</f>
        <v>310138053.75999999</v>
      </c>
      <c r="E43" s="296">
        <f t="shared" si="28"/>
        <v>0</v>
      </c>
      <c r="F43" s="297">
        <f>+SUMIFS(Allocation!$I:$I,Allocation!$A:$A,Summary!$A43,Allocation!$M:$M,Summary!$B43)</f>
        <v>0</v>
      </c>
      <c r="G43" s="298">
        <v>0</v>
      </c>
      <c r="H43" s="299">
        <f t="shared" si="20"/>
        <v>0</v>
      </c>
      <c r="I43" s="298">
        <f t="shared" si="21"/>
        <v>1</v>
      </c>
      <c r="J43" s="300">
        <f t="shared" si="22"/>
        <v>0</v>
      </c>
      <c r="L43" s="227">
        <f t="shared" si="29"/>
        <v>1</v>
      </c>
      <c r="M43" s="299">
        <f t="shared" si="30"/>
        <v>310138053.75999999</v>
      </c>
      <c r="N43" s="298">
        <f>+'Transformer Analysis'!$B$3</f>
        <v>0.62817357577770794</v>
      </c>
      <c r="O43" s="299">
        <f t="shared" si="23"/>
        <v>194820530.21515822</v>
      </c>
      <c r="P43" s="298">
        <f t="shared" si="24"/>
        <v>0.37182642422229206</v>
      </c>
      <c r="Q43" s="300">
        <f t="shared" si="25"/>
        <v>115317523.54484177</v>
      </c>
    </row>
    <row r="45" spans="1:17" ht="15.75" thickBot="1" x14ac:dyDescent="0.3"/>
    <row r="46" spans="1:17" x14ac:dyDescent="0.25">
      <c r="A46" s="25" t="s">
        <v>1098</v>
      </c>
      <c r="B46" s="25" t="s">
        <v>1369</v>
      </c>
      <c r="C46" s="25" t="s">
        <v>8</v>
      </c>
      <c r="E46" s="169" t="s">
        <v>1127</v>
      </c>
      <c r="F46" s="170" t="s">
        <v>1178</v>
      </c>
      <c r="G46" s="170" t="s">
        <v>1179</v>
      </c>
      <c r="H46" s="170" t="s">
        <v>1180</v>
      </c>
      <c r="I46" s="170" t="s">
        <v>1181</v>
      </c>
      <c r="J46" s="171" t="s">
        <v>1182</v>
      </c>
      <c r="L46" s="169" t="s">
        <v>1127</v>
      </c>
      <c r="M46" s="170" t="s">
        <v>1178</v>
      </c>
      <c r="N46" s="170" t="s">
        <v>1179</v>
      </c>
      <c r="O46" s="170" t="s">
        <v>1180</v>
      </c>
      <c r="P46" s="170" t="s">
        <v>1181</v>
      </c>
      <c r="Q46" s="171" t="s">
        <v>1182</v>
      </c>
    </row>
    <row r="47" spans="1:17" x14ac:dyDescent="0.25">
      <c r="A47" s="24">
        <v>364</v>
      </c>
      <c r="B47" s="24" t="s">
        <v>1215</v>
      </c>
      <c r="C47" s="276">
        <f>+SUMIF($A$1:$A$43,$A47,C$1:C$43)</f>
        <v>350982037.50999987</v>
      </c>
      <c r="E47" s="277">
        <f>+F47/$C47</f>
        <v>0.76903763397367086</v>
      </c>
      <c r="F47" s="288">
        <f>+SUMIF($A$1:$A$43,$A47,F$1:F$43)</f>
        <v>269918395.69394851</v>
      </c>
      <c r="G47" s="278">
        <f>+H47/F47</f>
        <v>0.54189260073239731</v>
      </c>
      <c r="H47" s="276">
        <f>+SUMIF($A$1:$A$43,$A47,H$1:H$43)</f>
        <v>146266781.42811006</v>
      </c>
      <c r="I47" s="278">
        <f>1-G47</f>
        <v>0.45810739926760269</v>
      </c>
      <c r="J47" s="279">
        <f>+SUMIF($A$1:$A$43,$A47,J$1:J$43)</f>
        <v>123651614.26583844</v>
      </c>
      <c r="L47" s="277">
        <f>+M47/$C47</f>
        <v>0.23096236603757933</v>
      </c>
      <c r="M47" s="276">
        <f>+SUMIF($A$1:$A$43,$A47,M$1:M$43)</f>
        <v>81063641.819999993</v>
      </c>
      <c r="N47" s="278">
        <f>+O47/M47</f>
        <v>0.57374931542986662</v>
      </c>
      <c r="O47" s="276">
        <f>+SUMIF($A$1:$A$43,$A47,O$1:O$43)</f>
        <v>46510209.000476904</v>
      </c>
      <c r="P47" s="278">
        <f>1-N47</f>
        <v>0.42625068457013338</v>
      </c>
      <c r="Q47" s="279">
        <f>+SUMIF($A$1:$A$43,$A47,Q$1:Q$43)</f>
        <v>34553432.819523089</v>
      </c>
    </row>
    <row r="48" spans="1:17" x14ac:dyDescent="0.25">
      <c r="A48" s="24">
        <v>365</v>
      </c>
      <c r="B48" s="24" t="s">
        <v>935</v>
      </c>
      <c r="C48" s="276">
        <f t="shared" ref="C48:C51" si="31">+SUMIF($A$1:$A$43,$A48,C$1:C$43)</f>
        <v>271224267.67999995</v>
      </c>
      <c r="E48" s="277">
        <f t="shared" ref="E48:E51" si="32">+F48/$C48</f>
        <v>0.86795882098703259</v>
      </c>
      <c r="F48" s="288">
        <f t="shared" ref="F48:F51" si="33">+SUMIF($A$1:$A$43,$A48,F$1:F$43)</f>
        <v>235411495.59860408</v>
      </c>
      <c r="G48" s="278">
        <f t="shared" ref="G48:G51" si="34">+H48/F48</f>
        <v>0.42748293593983588</v>
      </c>
      <c r="H48" s="276">
        <f t="shared" ref="H48:H51" si="35">+SUMIF($A$1:$A$43,$A48,H$1:H$43)</f>
        <v>100634397.29247902</v>
      </c>
      <c r="I48" s="278">
        <f>1-G48</f>
        <v>0.57251706406016412</v>
      </c>
      <c r="J48" s="279">
        <f t="shared" ref="J48:J51" si="36">+SUMIF($A$1:$A$43,$A48,J$1:J$43)</f>
        <v>134777098.3061251</v>
      </c>
      <c r="L48" s="277">
        <f t="shared" ref="L48:L51" si="37">+M48/$C48</f>
        <v>0.13204117900782086</v>
      </c>
      <c r="M48" s="276">
        <f t="shared" ref="M48:M51" si="38">+SUMIF($A$1:$A$43,$A48,M$1:M$43)</f>
        <v>35812772.079999998</v>
      </c>
      <c r="N48" s="278">
        <f t="shared" ref="N48:N51" si="39">+O48/M48</f>
        <v>0.73389341193920588</v>
      </c>
      <c r="O48" s="276">
        <f t="shared" ref="O48:O51" si="40">+SUMIF($A$1:$A$43,$A48,O$1:O$43)</f>
        <v>26282757.492792331</v>
      </c>
      <c r="P48" s="278">
        <f t="shared" ref="P48:P51" si="41">1-N48</f>
        <v>0.26610658806079412</v>
      </c>
      <c r="Q48" s="279">
        <f t="shared" ref="Q48:Q51" si="42">+SUMIF($A$1:$A$43,$A48,Q$1:Q$43)</f>
        <v>9530014.5872076713</v>
      </c>
    </row>
    <row r="49" spans="1:17" x14ac:dyDescent="0.25">
      <c r="A49" s="24">
        <v>366</v>
      </c>
      <c r="B49" s="24" t="s">
        <v>947</v>
      </c>
      <c r="C49" s="276">
        <f t="shared" si="31"/>
        <v>349530870.26000011</v>
      </c>
      <c r="E49" s="277">
        <f t="shared" si="32"/>
        <v>0.91329004763284116</v>
      </c>
      <c r="F49" s="288">
        <f t="shared" si="33"/>
        <v>319223065.14890391</v>
      </c>
      <c r="G49" s="278">
        <f t="shared" si="34"/>
        <v>0.46912419136553685</v>
      </c>
      <c r="H49" s="276">
        <f t="shared" si="35"/>
        <v>149755262.30320764</v>
      </c>
      <c r="I49" s="278">
        <f t="shared" ref="I49:I51" si="43">1-G49</f>
        <v>0.53087580863446315</v>
      </c>
      <c r="J49" s="279">
        <f t="shared" si="36"/>
        <v>169467802.84569627</v>
      </c>
      <c r="L49" s="277">
        <f t="shared" si="37"/>
        <v>8.670995236402268E-2</v>
      </c>
      <c r="M49" s="276">
        <f t="shared" si="38"/>
        <v>30307805.109999999</v>
      </c>
      <c r="N49" s="278">
        <f t="shared" si="39"/>
        <v>0.16218860338160887</v>
      </c>
      <c r="O49" s="276">
        <f t="shared" si="40"/>
        <v>4915580.5823528888</v>
      </c>
      <c r="P49" s="278">
        <f t="shared" si="41"/>
        <v>0.8378113966183911</v>
      </c>
      <c r="Q49" s="279">
        <f t="shared" si="42"/>
        <v>25392224.527647112</v>
      </c>
    </row>
    <row r="50" spans="1:17" x14ac:dyDescent="0.25">
      <c r="A50" s="24">
        <v>367</v>
      </c>
      <c r="B50" s="24" t="s">
        <v>947</v>
      </c>
      <c r="C50" s="276">
        <f t="shared" si="31"/>
        <v>363455942.85000002</v>
      </c>
      <c r="E50" s="277">
        <f t="shared" si="32"/>
        <v>0.94441278149343677</v>
      </c>
      <c r="F50" s="288">
        <f t="shared" si="33"/>
        <v>343252437.93728811</v>
      </c>
      <c r="G50" s="278">
        <f t="shared" si="34"/>
        <v>0.46833694362799805</v>
      </c>
      <c r="H50" s="276">
        <f t="shared" si="35"/>
        <v>160757797.67640859</v>
      </c>
      <c r="I50" s="278">
        <f t="shared" si="43"/>
        <v>0.53166305637200195</v>
      </c>
      <c r="J50" s="279">
        <f t="shared" si="36"/>
        <v>182494640.26087952</v>
      </c>
      <c r="L50" s="277">
        <f t="shared" si="37"/>
        <v>5.5587218499101781E-2</v>
      </c>
      <c r="M50" s="276">
        <f t="shared" si="38"/>
        <v>20203504.91</v>
      </c>
      <c r="N50" s="278">
        <f t="shared" si="39"/>
        <v>0.15600740853161374</v>
      </c>
      <c r="O50" s="276">
        <f t="shared" si="40"/>
        <v>3151896.4442648343</v>
      </c>
      <c r="P50" s="278">
        <f t="shared" si="41"/>
        <v>0.84399259146838623</v>
      </c>
      <c r="Q50" s="279">
        <f t="shared" si="42"/>
        <v>17051608.465735164</v>
      </c>
    </row>
    <row r="51" spans="1:17" ht="15.75" thickBot="1" x14ac:dyDescent="0.3">
      <c r="A51" s="24">
        <v>368</v>
      </c>
      <c r="B51" s="24" t="s">
        <v>1370</v>
      </c>
      <c r="C51" s="276">
        <f t="shared" si="31"/>
        <v>839775100.5</v>
      </c>
      <c r="E51" s="296">
        <f t="shared" si="32"/>
        <v>0.16446603329705672</v>
      </c>
      <c r="F51" s="297">
        <f t="shared" si="33"/>
        <v>138114479.64087215</v>
      </c>
      <c r="G51" s="298">
        <f t="shared" si="34"/>
        <v>0.72378759450238772</v>
      </c>
      <c r="H51" s="299">
        <f t="shared" si="35"/>
        <v>99965546.985215858</v>
      </c>
      <c r="I51" s="298">
        <f t="shared" si="43"/>
        <v>0.27621240549761228</v>
      </c>
      <c r="J51" s="300">
        <f t="shared" si="36"/>
        <v>38148932.655656278</v>
      </c>
      <c r="L51" s="296">
        <f t="shared" si="37"/>
        <v>0.83553396670615077</v>
      </c>
      <c r="M51" s="299">
        <f t="shared" si="38"/>
        <v>701660620.86182141</v>
      </c>
      <c r="N51" s="298">
        <f t="shared" si="39"/>
        <v>0.64910704003206765</v>
      </c>
      <c r="O51" s="299">
        <f t="shared" si="40"/>
        <v>455452848.71467972</v>
      </c>
      <c r="P51" s="298">
        <f t="shared" si="41"/>
        <v>0.35089295996793235</v>
      </c>
      <c r="Q51" s="300">
        <f t="shared" si="42"/>
        <v>246207772.14714164</v>
      </c>
    </row>
    <row r="53" spans="1:17" x14ac:dyDescent="0.25">
      <c r="E53"/>
      <c r="F53"/>
      <c r="G53"/>
      <c r="H53"/>
      <c r="I53"/>
      <c r="J53"/>
    </row>
    <row r="54" spans="1:17" x14ac:dyDescent="0.25">
      <c r="E54"/>
      <c r="F54"/>
      <c r="G54"/>
      <c r="H54"/>
      <c r="I54"/>
      <c r="J54"/>
    </row>
    <row r="55" spans="1:17" x14ac:dyDescent="0.25">
      <c r="E55"/>
      <c r="F55"/>
      <c r="G55"/>
      <c r="H55"/>
      <c r="I55"/>
      <c r="J55"/>
    </row>
    <row r="56" spans="1:17" x14ac:dyDescent="0.25">
      <c r="E56"/>
      <c r="F56"/>
      <c r="G56"/>
      <c r="H56"/>
      <c r="I56"/>
      <c r="J56"/>
    </row>
    <row r="57" spans="1:17" x14ac:dyDescent="0.25">
      <c r="E57"/>
      <c r="F57"/>
      <c r="G57"/>
      <c r="H57"/>
      <c r="I57"/>
      <c r="J57"/>
    </row>
    <row r="58" spans="1:17" x14ac:dyDescent="0.25">
      <c r="E58"/>
      <c r="F58"/>
      <c r="G58"/>
      <c r="H58"/>
      <c r="I58"/>
      <c r="J58"/>
    </row>
    <row r="59" spans="1:17" x14ac:dyDescent="0.25">
      <c r="E59"/>
      <c r="F59"/>
      <c r="G59"/>
      <c r="H59"/>
      <c r="I59"/>
      <c r="J59"/>
    </row>
    <row r="60" spans="1:17" x14ac:dyDescent="0.25">
      <c r="E60"/>
      <c r="F60"/>
      <c r="G60"/>
      <c r="H60"/>
      <c r="I60"/>
      <c r="J60"/>
    </row>
    <row r="61" spans="1:17" x14ac:dyDescent="0.25">
      <c r="E61"/>
      <c r="F61"/>
      <c r="G61"/>
      <c r="H61"/>
      <c r="I61"/>
      <c r="J61"/>
    </row>
    <row r="62" spans="1:17" x14ac:dyDescent="0.25">
      <c r="E62"/>
      <c r="F62"/>
      <c r="G62"/>
      <c r="H62"/>
      <c r="I62"/>
      <c r="J62"/>
    </row>
  </sheetData>
  <conditionalFormatting sqref="E3:J3 L3:Q3 M5:Q20 L14:M14 L15:L20 L20:M20 E22:F22 G22:J33 L22:Q33 E23 E24:F33">
    <cfRule type="cellIs" dxfId="5" priority="21" operator="equal">
      <formula>0</formula>
    </cfRule>
  </conditionalFormatting>
  <conditionalFormatting sqref="E5:J20">
    <cfRule type="cellIs" dxfId="4" priority="12" operator="equal">
      <formula>0</formula>
    </cfRule>
  </conditionalFormatting>
  <conditionalFormatting sqref="E35:J43 L35:Q43">
    <cfRule type="cellIs" dxfId="3" priority="19" operator="equal">
      <formula>0</formula>
    </cfRule>
  </conditionalFormatting>
  <conditionalFormatting sqref="E47:J51 L47:Q51">
    <cfRule type="cellIs" dxfId="2" priority="1" operator="equal">
      <formula>0</formula>
    </cfRule>
  </conditionalFormatting>
  <conditionalFormatting sqref="L5:L13">
    <cfRule type="cellIs" dxfId="1" priority="11" operator="equal">
      <formula>0</formula>
    </cfRule>
  </conditionalFormatting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6B93A-1DFD-4BAD-BEB7-459E18B82819}">
  <sheetPr>
    <tabColor theme="8"/>
  </sheetPr>
  <dimension ref="A1:AP132"/>
  <sheetViews>
    <sheetView workbookViewId="0">
      <selection activeCell="J11" sqref="J11"/>
    </sheetView>
    <sheetView workbookViewId="1"/>
  </sheetViews>
  <sheetFormatPr defaultRowHeight="15" x14ac:dyDescent="0.25"/>
  <cols>
    <col min="1" max="1" width="17.28515625" customWidth="1"/>
    <col min="2" max="2" width="40.42578125" bestFit="1" customWidth="1"/>
    <col min="3" max="3" width="14" bestFit="1" customWidth="1"/>
    <col min="4" max="4" width="13.140625" bestFit="1" customWidth="1"/>
    <col min="5" max="6" width="14" bestFit="1" customWidth="1"/>
    <col min="8" max="8" width="19.5703125" customWidth="1"/>
    <col min="9" max="9" width="31.85546875" bestFit="1" customWidth="1"/>
    <col min="10" max="10" width="18" bestFit="1" customWidth="1"/>
    <col min="11" max="11" width="17.28515625" bestFit="1" customWidth="1"/>
    <col min="13" max="14" width="43.28515625" bestFit="1" customWidth="1"/>
    <col min="15" max="15" width="18" bestFit="1" customWidth="1"/>
    <col min="16" max="16" width="17.28515625" bestFit="1" customWidth="1"/>
    <col min="18" max="18" width="19.85546875" customWidth="1"/>
    <col min="19" max="19" width="40.85546875" bestFit="1" customWidth="1"/>
    <col min="20" max="20" width="18" bestFit="1" customWidth="1"/>
    <col min="21" max="21" width="17.28515625" bestFit="1" customWidth="1"/>
    <col min="23" max="23" width="19.85546875" customWidth="1"/>
    <col min="24" max="24" width="40.85546875" bestFit="1" customWidth="1"/>
    <col min="25" max="25" width="18" bestFit="1" customWidth="1"/>
    <col min="26" max="26" width="17.28515625" bestFit="1" customWidth="1"/>
    <col min="28" max="28" width="19.85546875" customWidth="1"/>
    <col min="29" max="29" width="37.42578125" bestFit="1" customWidth="1"/>
    <col min="30" max="30" width="18" bestFit="1" customWidth="1"/>
    <col min="31" max="31" width="17.28515625" bestFit="1" customWidth="1"/>
    <col min="33" max="33" width="19.85546875" customWidth="1"/>
    <col min="34" max="34" width="35" bestFit="1" customWidth="1"/>
    <col min="35" max="35" width="18" bestFit="1" customWidth="1"/>
    <col min="36" max="36" width="17.28515625" bestFit="1" customWidth="1"/>
    <col min="38" max="38" width="19.85546875" customWidth="1"/>
    <col min="39" max="39" width="35" bestFit="1" customWidth="1"/>
    <col min="40" max="40" width="18" bestFit="1" customWidth="1"/>
    <col min="41" max="41" width="17.28515625" bestFit="1" customWidth="1"/>
  </cols>
  <sheetData>
    <row r="1" spans="1:42" x14ac:dyDescent="0.25">
      <c r="A1" s="1" t="s">
        <v>26</v>
      </c>
      <c r="H1" s="1" t="s">
        <v>26</v>
      </c>
      <c r="J1" s="1" t="s">
        <v>763</v>
      </c>
    </row>
    <row r="2" spans="1:42" x14ac:dyDescent="0.25">
      <c r="A2" s="1" t="s">
        <v>27</v>
      </c>
      <c r="H2" s="1" t="s">
        <v>28</v>
      </c>
    </row>
    <row r="3" spans="1:42" ht="15.75" thickBot="1" x14ac:dyDescent="0.3"/>
    <row r="4" spans="1:42" ht="15.75" x14ac:dyDescent="0.25">
      <c r="A4" s="127" t="s">
        <v>0</v>
      </c>
      <c r="B4" s="128"/>
      <c r="C4" s="129" t="s">
        <v>1</v>
      </c>
      <c r="D4" s="128"/>
      <c r="E4" s="129" t="s">
        <v>2</v>
      </c>
      <c r="F4" s="130" t="s">
        <v>3</v>
      </c>
      <c r="H4" s="131" t="s">
        <v>29</v>
      </c>
      <c r="I4" s="132"/>
      <c r="J4" s="133" t="s">
        <v>761</v>
      </c>
      <c r="K4" s="133" t="s">
        <v>762</v>
      </c>
      <c r="L4" s="102"/>
      <c r="M4" s="131" t="s">
        <v>100</v>
      </c>
      <c r="N4" s="132"/>
      <c r="O4" s="133" t="s">
        <v>761</v>
      </c>
      <c r="P4" s="133" t="s">
        <v>762</v>
      </c>
      <c r="Q4" s="102"/>
      <c r="R4" s="131" t="s">
        <v>101</v>
      </c>
      <c r="S4" s="132"/>
      <c r="T4" s="133" t="s">
        <v>761</v>
      </c>
      <c r="U4" s="133" t="s">
        <v>762</v>
      </c>
      <c r="V4" s="102"/>
      <c r="W4" s="131" t="s">
        <v>102</v>
      </c>
      <c r="X4" s="132"/>
      <c r="Y4" s="133" t="s">
        <v>761</v>
      </c>
      <c r="Z4" s="133" t="s">
        <v>762</v>
      </c>
      <c r="AA4" s="102"/>
      <c r="AB4" s="131" t="s">
        <v>103</v>
      </c>
      <c r="AC4" s="132"/>
      <c r="AD4" s="133" t="s">
        <v>761</v>
      </c>
      <c r="AE4" s="133" t="s">
        <v>762</v>
      </c>
      <c r="AF4" s="102"/>
      <c r="AG4" s="131" t="s">
        <v>104</v>
      </c>
      <c r="AH4" s="132"/>
      <c r="AI4" s="133" t="s">
        <v>761</v>
      </c>
      <c r="AJ4" s="133" t="s">
        <v>762</v>
      </c>
      <c r="AK4" s="102"/>
      <c r="AL4" s="131" t="s">
        <v>105</v>
      </c>
      <c r="AM4" s="132"/>
      <c r="AN4" s="133" t="s">
        <v>761</v>
      </c>
      <c r="AO4" s="133" t="s">
        <v>762</v>
      </c>
      <c r="AP4" s="102"/>
    </row>
    <row r="5" spans="1:42" ht="15.75" x14ac:dyDescent="0.25">
      <c r="A5" s="134" t="s">
        <v>4</v>
      </c>
      <c r="B5" s="135" t="s">
        <v>5</v>
      </c>
      <c r="C5" s="136" t="s">
        <v>6</v>
      </c>
      <c r="D5" s="136" t="s">
        <v>7</v>
      </c>
      <c r="E5" s="136" t="s">
        <v>8</v>
      </c>
      <c r="F5" s="137" t="s">
        <v>9</v>
      </c>
      <c r="H5" s="138" t="s">
        <v>30</v>
      </c>
      <c r="I5" s="139">
        <v>136400</v>
      </c>
      <c r="J5" s="140">
        <f>+SUM(J9:J132)</f>
        <v>370647905.56999987</v>
      </c>
      <c r="K5" s="140">
        <f>+SUM(K9:K132)</f>
        <v>334566</v>
      </c>
      <c r="L5" s="102"/>
      <c r="M5" s="138" t="s">
        <v>30</v>
      </c>
      <c r="N5" s="139">
        <v>137300</v>
      </c>
      <c r="O5" s="140">
        <f>+SUM(O9:O132)</f>
        <v>359360502.46000004</v>
      </c>
      <c r="P5" s="140">
        <f>+SUM(P9:P132)</f>
        <v>26865361.899999999</v>
      </c>
      <c r="R5" s="138" t="s">
        <v>30</v>
      </c>
      <c r="S5" s="139">
        <v>137302</v>
      </c>
      <c r="T5" s="140">
        <f>+SUM(T9:T132)</f>
        <v>4034789.15</v>
      </c>
      <c r="U5" s="140">
        <f>+SUM(U9:U132)</f>
        <v>7834.84</v>
      </c>
      <c r="W5" s="138" t="s">
        <v>30</v>
      </c>
      <c r="X5" s="139">
        <v>136500</v>
      </c>
      <c r="Y5" s="140">
        <f>+SUM(Y9:Y132)</f>
        <v>275367372.39999992</v>
      </c>
      <c r="Z5" s="140">
        <f>+SUM(Z9:Z132)</f>
        <v>156191580.09</v>
      </c>
      <c r="AB5" s="138" t="s">
        <v>30</v>
      </c>
      <c r="AC5" s="139">
        <v>136700</v>
      </c>
      <c r="AD5" s="140">
        <f>+SUM(AD9:AD132)</f>
        <v>376942018.65000004</v>
      </c>
      <c r="AE5" s="140">
        <f>+SUM(AE9:AE132)</f>
        <v>42870618.129999995</v>
      </c>
      <c r="AG5" s="138" t="s">
        <v>30</v>
      </c>
      <c r="AH5" s="139">
        <v>136800</v>
      </c>
      <c r="AI5" s="140">
        <f>+SUM(AI9:AI132)</f>
        <v>852150896.54999995</v>
      </c>
      <c r="AJ5" s="140">
        <f>+SUM(AJ9:AJ132)</f>
        <v>672007</v>
      </c>
      <c r="AL5" s="138" t="s">
        <v>30</v>
      </c>
      <c r="AM5" s="139">
        <v>136600</v>
      </c>
      <c r="AN5" s="140">
        <f>+SUM(AN9:AN132)</f>
        <v>364663783.60000008</v>
      </c>
      <c r="AO5" s="140">
        <f>+SUM(AO9:AO132)</f>
        <v>62918464.370000005</v>
      </c>
    </row>
    <row r="6" spans="1:42" ht="15.75" x14ac:dyDescent="0.25">
      <c r="A6" s="141">
        <v>36000</v>
      </c>
      <c r="B6" s="142" t="s">
        <v>10</v>
      </c>
      <c r="C6" s="2">
        <v>0</v>
      </c>
      <c r="D6" s="2">
        <v>10119782.540000003</v>
      </c>
      <c r="E6" s="143">
        <v>10119782.540000003</v>
      </c>
      <c r="F6" s="144">
        <v>10119782.539999999</v>
      </c>
      <c r="L6" s="102"/>
    </row>
    <row r="7" spans="1:42" ht="15.75" x14ac:dyDescent="0.25">
      <c r="A7" s="141">
        <v>36100</v>
      </c>
      <c r="B7" s="142" t="s">
        <v>11</v>
      </c>
      <c r="C7" s="2">
        <v>0</v>
      </c>
      <c r="D7" s="2">
        <v>31688290.149999995</v>
      </c>
      <c r="E7" s="143">
        <v>31688290.149999995</v>
      </c>
      <c r="F7" s="144">
        <v>30906701.530000001</v>
      </c>
      <c r="L7" s="102"/>
      <c r="O7" t="s">
        <v>106</v>
      </c>
      <c r="T7" t="s">
        <v>106</v>
      </c>
      <c r="Y7" t="s">
        <v>106</v>
      </c>
      <c r="AD7" t="s">
        <v>106</v>
      </c>
      <c r="AI7" t="s">
        <v>106</v>
      </c>
      <c r="AN7" t="s">
        <v>106</v>
      </c>
    </row>
    <row r="8" spans="1:42" ht="15.75" x14ac:dyDescent="0.25">
      <c r="A8" s="141">
        <v>36200</v>
      </c>
      <c r="B8" s="145" t="s">
        <v>12</v>
      </c>
      <c r="C8" s="2">
        <v>488518.07</v>
      </c>
      <c r="D8" s="2">
        <v>294466141.3599999</v>
      </c>
      <c r="E8" s="143">
        <v>294954659.42999989</v>
      </c>
      <c r="F8" s="144">
        <v>282506021.45999998</v>
      </c>
      <c r="H8" t="s">
        <v>31</v>
      </c>
      <c r="I8" t="s">
        <v>32</v>
      </c>
      <c r="J8" t="s">
        <v>98</v>
      </c>
      <c r="K8" t="s">
        <v>99</v>
      </c>
      <c r="L8" s="102"/>
      <c r="M8" t="s">
        <v>31</v>
      </c>
      <c r="N8" t="s">
        <v>32</v>
      </c>
      <c r="O8" t="s">
        <v>98</v>
      </c>
      <c r="P8" t="s">
        <v>99</v>
      </c>
      <c r="R8" t="s">
        <v>31</v>
      </c>
      <c r="S8" t="s">
        <v>32</v>
      </c>
      <c r="T8" t="s">
        <v>98</v>
      </c>
      <c r="U8" t="s">
        <v>99</v>
      </c>
      <c r="W8" t="s">
        <v>31</v>
      </c>
      <c r="X8" t="s">
        <v>32</v>
      </c>
      <c r="Y8" t="s">
        <v>98</v>
      </c>
      <c r="Z8" t="s">
        <v>99</v>
      </c>
      <c r="AB8" t="s">
        <v>31</v>
      </c>
      <c r="AC8" t="s">
        <v>32</v>
      </c>
      <c r="AD8" t="s">
        <v>98</v>
      </c>
      <c r="AE8" t="s">
        <v>99</v>
      </c>
      <c r="AG8" t="s">
        <v>31</v>
      </c>
      <c r="AH8" t="s">
        <v>32</v>
      </c>
      <c r="AI8" t="s">
        <v>98</v>
      </c>
      <c r="AJ8" t="s">
        <v>99</v>
      </c>
      <c r="AL8" t="s">
        <v>31</v>
      </c>
      <c r="AM8" t="s">
        <v>32</v>
      </c>
      <c r="AN8" t="s">
        <v>98</v>
      </c>
      <c r="AO8" t="s">
        <v>99</v>
      </c>
    </row>
    <row r="9" spans="1:42" ht="15.75" x14ac:dyDescent="0.25">
      <c r="A9" s="141">
        <v>36400</v>
      </c>
      <c r="B9" s="142" t="s">
        <v>13</v>
      </c>
      <c r="C9" s="2">
        <v>370647224.96999991</v>
      </c>
      <c r="D9" s="2">
        <v>680.6</v>
      </c>
      <c r="E9" s="143">
        <v>370647905.56999993</v>
      </c>
      <c r="F9" s="144">
        <v>355548895.87</v>
      </c>
      <c r="H9" t="s">
        <v>33</v>
      </c>
      <c r="I9" t="s">
        <v>34</v>
      </c>
      <c r="J9" s="4">
        <v>460865.71</v>
      </c>
      <c r="K9" s="4">
        <v>3363</v>
      </c>
      <c r="L9" s="102"/>
      <c r="M9" t="s">
        <v>35</v>
      </c>
      <c r="N9" t="s">
        <v>36</v>
      </c>
      <c r="O9">
        <v>72166.64</v>
      </c>
      <c r="P9">
        <v>84</v>
      </c>
      <c r="R9" t="s">
        <v>107</v>
      </c>
      <c r="S9" t="s">
        <v>108</v>
      </c>
      <c r="T9">
        <v>1441678.31</v>
      </c>
      <c r="U9">
        <v>312</v>
      </c>
      <c r="V9">
        <f>+_xlfn.XMATCH(W9,Allocation!B:B)</f>
        <v>35</v>
      </c>
      <c r="W9" t="s">
        <v>109</v>
      </c>
      <c r="X9" t="s">
        <v>110</v>
      </c>
      <c r="Y9">
        <v>-57163.43</v>
      </c>
      <c r="Z9">
        <v>1</v>
      </c>
      <c r="AB9" t="s">
        <v>111</v>
      </c>
      <c r="AC9" t="s">
        <v>112</v>
      </c>
      <c r="AD9">
        <v>45874.450000000004</v>
      </c>
      <c r="AE9">
        <v>1</v>
      </c>
      <c r="AG9" t="s">
        <v>113</v>
      </c>
      <c r="AH9" t="s">
        <v>114</v>
      </c>
      <c r="AI9">
        <v>43947.990000000005</v>
      </c>
      <c r="AJ9">
        <v>42</v>
      </c>
      <c r="AL9" t="s">
        <v>95</v>
      </c>
      <c r="AM9" t="s">
        <v>96</v>
      </c>
      <c r="AN9">
        <v>15132913.340000005</v>
      </c>
      <c r="AO9">
        <v>287656</v>
      </c>
    </row>
    <row r="10" spans="1:42" ht="15.75" x14ac:dyDescent="0.25">
      <c r="A10" s="141">
        <v>36500</v>
      </c>
      <c r="B10" s="142" t="s">
        <v>14</v>
      </c>
      <c r="C10" s="2">
        <v>275327458.07000011</v>
      </c>
      <c r="D10" s="2">
        <v>39914.33</v>
      </c>
      <c r="E10" s="143">
        <v>275367372.4000001</v>
      </c>
      <c r="F10" s="144">
        <v>272961350.31</v>
      </c>
      <c r="H10" t="s">
        <v>35</v>
      </c>
      <c r="I10" t="s">
        <v>36</v>
      </c>
      <c r="J10" s="4">
        <v>38392949.779999994</v>
      </c>
      <c r="K10" s="4">
        <v>69377</v>
      </c>
      <c r="L10" s="102"/>
      <c r="M10" t="s">
        <v>37</v>
      </c>
      <c r="N10" t="s">
        <v>38</v>
      </c>
      <c r="O10">
        <v>7294142.9000000004</v>
      </c>
      <c r="P10">
        <v>6312</v>
      </c>
      <c r="R10" t="s">
        <v>115</v>
      </c>
      <c r="S10" t="s">
        <v>116</v>
      </c>
      <c r="T10">
        <v>76891.520000000004</v>
      </c>
      <c r="U10">
        <v>312</v>
      </c>
      <c r="V10">
        <f>+_xlfn.XMATCH(W10,Allocation!B:B)</f>
        <v>36</v>
      </c>
      <c r="W10" t="s">
        <v>117</v>
      </c>
      <c r="X10" t="s">
        <v>118</v>
      </c>
      <c r="Y10">
        <v>42326.66</v>
      </c>
      <c r="Z10">
        <v>16</v>
      </c>
      <c r="AB10" t="s">
        <v>113</v>
      </c>
      <c r="AC10" t="s">
        <v>114</v>
      </c>
      <c r="AD10">
        <v>1640464.8199999998</v>
      </c>
      <c r="AE10">
        <v>808</v>
      </c>
      <c r="AG10" t="s">
        <v>119</v>
      </c>
      <c r="AH10" t="s">
        <v>120</v>
      </c>
      <c r="AI10">
        <v>52504.15</v>
      </c>
      <c r="AJ10">
        <v>1794</v>
      </c>
      <c r="AL10" t="s">
        <v>121</v>
      </c>
      <c r="AM10" t="s">
        <v>122</v>
      </c>
      <c r="AN10">
        <v>3082.08</v>
      </c>
      <c r="AO10">
        <v>0</v>
      </c>
    </row>
    <row r="11" spans="1:42" ht="15.75" x14ac:dyDescent="0.25">
      <c r="A11" s="141">
        <v>36600</v>
      </c>
      <c r="B11" s="142" t="s">
        <v>15</v>
      </c>
      <c r="C11" s="2">
        <v>364660533.97999984</v>
      </c>
      <c r="D11" s="2">
        <v>3249.6200000000003</v>
      </c>
      <c r="E11" s="143">
        <v>364663783.59999985</v>
      </c>
      <c r="F11" s="144">
        <v>344767245.47000003</v>
      </c>
      <c r="H11" t="s">
        <v>37</v>
      </c>
      <c r="I11" t="s">
        <v>38</v>
      </c>
      <c r="J11" s="4">
        <v>68089051.930000022</v>
      </c>
      <c r="K11" s="4">
        <v>73841</v>
      </c>
      <c r="L11" s="102"/>
      <c r="M11" t="s">
        <v>39</v>
      </c>
      <c r="N11" t="s">
        <v>40</v>
      </c>
      <c r="O11">
        <v>166949.32999999999</v>
      </c>
      <c r="P11">
        <v>68</v>
      </c>
      <c r="R11" t="s">
        <v>123</v>
      </c>
      <c r="S11" t="s">
        <v>124</v>
      </c>
      <c r="T11">
        <v>257350.99</v>
      </c>
      <c r="U11">
        <v>312</v>
      </c>
      <c r="V11">
        <f>+_xlfn.XMATCH(W11,Allocation!B:B)</f>
        <v>37</v>
      </c>
      <c r="W11" t="s">
        <v>125</v>
      </c>
      <c r="X11" t="s">
        <v>126</v>
      </c>
      <c r="Y11">
        <v>143727.44000000003</v>
      </c>
      <c r="Z11">
        <v>53</v>
      </c>
      <c r="AB11" t="s">
        <v>127</v>
      </c>
      <c r="AC11" t="s">
        <v>128</v>
      </c>
      <c r="AD11">
        <v>2294.3000000000002</v>
      </c>
      <c r="AE11">
        <v>1</v>
      </c>
      <c r="AG11" t="s">
        <v>129</v>
      </c>
      <c r="AH11" t="s">
        <v>130</v>
      </c>
      <c r="AI11">
        <v>58982.400000000001</v>
      </c>
      <c r="AJ11">
        <v>2972</v>
      </c>
      <c r="AL11" t="s">
        <v>131</v>
      </c>
      <c r="AM11" t="s">
        <v>132</v>
      </c>
      <c r="AN11">
        <v>6135.95</v>
      </c>
      <c r="AO11">
        <v>1177</v>
      </c>
    </row>
    <row r="12" spans="1:42" ht="15.75" x14ac:dyDescent="0.25">
      <c r="A12" s="141">
        <v>36700</v>
      </c>
      <c r="B12" s="142" t="s">
        <v>16</v>
      </c>
      <c r="C12" s="2">
        <v>376941848.51999968</v>
      </c>
      <c r="D12" s="2">
        <v>170.13</v>
      </c>
      <c r="E12" s="143">
        <v>376942018.64999968</v>
      </c>
      <c r="F12" s="144">
        <v>361289600.31</v>
      </c>
      <c r="H12" t="s">
        <v>39</v>
      </c>
      <c r="I12" t="s">
        <v>40</v>
      </c>
      <c r="J12" s="4">
        <v>109392647.66999997</v>
      </c>
      <c r="K12" s="4">
        <v>109286</v>
      </c>
      <c r="L12" s="102"/>
      <c r="M12" t="s">
        <v>41</v>
      </c>
      <c r="N12" t="s">
        <v>42</v>
      </c>
      <c r="O12">
        <v>215758.87</v>
      </c>
      <c r="P12">
        <v>259</v>
      </c>
      <c r="R12" t="s">
        <v>37</v>
      </c>
      <c r="S12" t="s">
        <v>38</v>
      </c>
      <c r="T12">
        <v>6237.99</v>
      </c>
      <c r="U12">
        <v>5</v>
      </c>
      <c r="V12">
        <f>+_xlfn.XMATCH(W12,Allocation!B:B)</f>
        <v>38</v>
      </c>
      <c r="W12" t="s">
        <v>133</v>
      </c>
      <c r="X12" t="s">
        <v>134</v>
      </c>
      <c r="Y12">
        <v>2854777.7199999997</v>
      </c>
      <c r="Z12">
        <v>3453</v>
      </c>
      <c r="AB12" t="s">
        <v>135</v>
      </c>
      <c r="AC12" t="s">
        <v>136</v>
      </c>
      <c r="AD12">
        <v>3812.19</v>
      </c>
      <c r="AE12">
        <v>429</v>
      </c>
      <c r="AG12" t="s">
        <v>137</v>
      </c>
      <c r="AH12" t="s">
        <v>138</v>
      </c>
      <c r="AI12">
        <v>113594452.78999999</v>
      </c>
      <c r="AJ12">
        <v>261992</v>
      </c>
      <c r="AL12" t="s">
        <v>139</v>
      </c>
      <c r="AM12" t="s">
        <v>140</v>
      </c>
      <c r="AN12">
        <v>9406.31</v>
      </c>
      <c r="AO12">
        <v>2921</v>
      </c>
    </row>
    <row r="13" spans="1:42" ht="15.75" x14ac:dyDescent="0.25">
      <c r="A13" s="141">
        <v>36800</v>
      </c>
      <c r="B13" s="142" t="s">
        <v>17</v>
      </c>
      <c r="C13" s="2">
        <v>851519087.56999958</v>
      </c>
      <c r="D13" s="2">
        <v>631808.98</v>
      </c>
      <c r="E13" s="143">
        <v>852150896.54999959</v>
      </c>
      <c r="F13" s="144">
        <v>813959200.87</v>
      </c>
      <c r="H13" t="s">
        <v>41</v>
      </c>
      <c r="I13" t="s">
        <v>42</v>
      </c>
      <c r="J13" s="4">
        <v>82200652.400000036</v>
      </c>
      <c r="K13" s="4">
        <v>58479</v>
      </c>
      <c r="L13" s="102"/>
      <c r="M13" t="s">
        <v>43</v>
      </c>
      <c r="N13" t="s">
        <v>44</v>
      </c>
      <c r="O13">
        <v>4374.92</v>
      </c>
      <c r="P13">
        <v>6</v>
      </c>
      <c r="R13" t="s">
        <v>95</v>
      </c>
      <c r="S13" t="s">
        <v>96</v>
      </c>
      <c r="T13">
        <v>445386.82</v>
      </c>
      <c r="U13">
        <v>1702.8500000000001</v>
      </c>
      <c r="V13">
        <f>+_xlfn.XMATCH(W13,Allocation!B:B)</f>
        <v>39</v>
      </c>
      <c r="W13" t="s">
        <v>141</v>
      </c>
      <c r="X13" t="s">
        <v>142</v>
      </c>
      <c r="Y13">
        <v>10912.45</v>
      </c>
      <c r="Z13">
        <v>1</v>
      </c>
      <c r="AB13" t="s">
        <v>143</v>
      </c>
      <c r="AC13" t="s">
        <v>144</v>
      </c>
      <c r="AD13">
        <v>98282.67</v>
      </c>
      <c r="AE13">
        <v>2261.25</v>
      </c>
      <c r="AG13" t="s">
        <v>145</v>
      </c>
      <c r="AH13" t="s">
        <v>146</v>
      </c>
      <c r="AI13">
        <v>24234.190000000002</v>
      </c>
      <c r="AJ13">
        <v>41</v>
      </c>
      <c r="AL13" t="s">
        <v>147</v>
      </c>
      <c r="AM13" t="s">
        <v>148</v>
      </c>
      <c r="AN13">
        <v>16.600000000000001</v>
      </c>
      <c r="AO13">
        <v>10</v>
      </c>
    </row>
    <row r="14" spans="1:42" ht="15.75" x14ac:dyDescent="0.25">
      <c r="A14" s="141">
        <v>36900</v>
      </c>
      <c r="B14" s="142" t="s">
        <v>18</v>
      </c>
      <c r="C14" s="2">
        <v>79877067.549999997</v>
      </c>
      <c r="D14" s="2">
        <v>0</v>
      </c>
      <c r="E14" s="143">
        <v>79877067.549999997</v>
      </c>
      <c r="F14" s="144">
        <v>79993976.909999996</v>
      </c>
      <c r="H14" t="s">
        <v>43</v>
      </c>
      <c r="I14" t="s">
        <v>44</v>
      </c>
      <c r="J14" s="4">
        <v>20307676.32</v>
      </c>
      <c r="K14" s="4">
        <v>7447</v>
      </c>
      <c r="L14" s="102"/>
      <c r="M14" t="s">
        <v>61</v>
      </c>
      <c r="N14" t="s">
        <v>62</v>
      </c>
      <c r="O14">
        <v>189093.06</v>
      </c>
      <c r="P14">
        <v>5</v>
      </c>
      <c r="R14" t="s">
        <v>149</v>
      </c>
      <c r="S14" t="s">
        <v>150</v>
      </c>
      <c r="T14">
        <v>46845.41</v>
      </c>
      <c r="U14">
        <v>42</v>
      </c>
      <c r="V14">
        <f>+_xlfn.XMATCH(W14,Allocation!B:B)</f>
        <v>40</v>
      </c>
      <c r="W14" t="s">
        <v>151</v>
      </c>
      <c r="X14" t="s">
        <v>152</v>
      </c>
      <c r="Y14">
        <v>8671.85</v>
      </c>
      <c r="Z14">
        <v>152</v>
      </c>
      <c r="AB14" t="s">
        <v>153</v>
      </c>
      <c r="AC14" t="s">
        <v>154</v>
      </c>
      <c r="AD14">
        <v>251327.15</v>
      </c>
      <c r="AE14">
        <v>1346.4</v>
      </c>
      <c r="AG14" t="s">
        <v>155</v>
      </c>
      <c r="AH14" t="s">
        <v>156</v>
      </c>
      <c r="AI14">
        <v>33728.050000000003</v>
      </c>
      <c r="AJ14">
        <v>2086</v>
      </c>
      <c r="AL14" t="s">
        <v>157</v>
      </c>
      <c r="AM14" t="s">
        <v>158</v>
      </c>
      <c r="AN14">
        <v>1392556.9300000006</v>
      </c>
      <c r="AO14">
        <v>119245</v>
      </c>
    </row>
    <row r="15" spans="1:42" ht="15.75" x14ac:dyDescent="0.25">
      <c r="A15" s="141">
        <v>36902</v>
      </c>
      <c r="B15" s="142" t="s">
        <v>19</v>
      </c>
      <c r="C15" s="2">
        <v>139496640.42000002</v>
      </c>
      <c r="D15" s="2">
        <v>0</v>
      </c>
      <c r="E15" s="143">
        <v>139496640.42000002</v>
      </c>
      <c r="F15" s="144">
        <v>136483311.59999999</v>
      </c>
      <c r="H15" t="s">
        <v>45</v>
      </c>
      <c r="I15" t="s">
        <v>46</v>
      </c>
      <c r="J15" s="4">
        <v>4133597.629999999</v>
      </c>
      <c r="K15" s="4">
        <v>1409</v>
      </c>
      <c r="L15" s="102"/>
      <c r="M15" t="s">
        <v>63</v>
      </c>
      <c r="N15" t="s">
        <v>64</v>
      </c>
      <c r="O15">
        <v>1441.88</v>
      </c>
      <c r="P15">
        <v>1</v>
      </c>
      <c r="R15" t="s">
        <v>159</v>
      </c>
      <c r="S15" t="s">
        <v>160</v>
      </c>
      <c r="T15">
        <v>657657.84</v>
      </c>
      <c r="U15">
        <v>161</v>
      </c>
      <c r="V15">
        <f>+_xlfn.XMATCH(W15,Allocation!B:B)</f>
        <v>41</v>
      </c>
      <c r="W15" t="s">
        <v>161</v>
      </c>
      <c r="X15" t="s">
        <v>162</v>
      </c>
      <c r="Y15">
        <v>405.09000000000003</v>
      </c>
      <c r="Z15">
        <v>2</v>
      </c>
      <c r="AB15" t="s">
        <v>163</v>
      </c>
      <c r="AC15" t="s">
        <v>164</v>
      </c>
      <c r="AD15">
        <v>414438.68</v>
      </c>
      <c r="AE15">
        <v>1524</v>
      </c>
      <c r="AG15" t="s">
        <v>165</v>
      </c>
      <c r="AH15" t="s">
        <v>166</v>
      </c>
      <c r="AI15">
        <v>1302.4399999999998</v>
      </c>
      <c r="AJ15">
        <v>0</v>
      </c>
      <c r="AL15" t="s">
        <v>167</v>
      </c>
      <c r="AM15" t="s">
        <v>168</v>
      </c>
      <c r="AN15">
        <v>3140.19</v>
      </c>
      <c r="AO15">
        <v>790</v>
      </c>
    </row>
    <row r="16" spans="1:42" ht="15.75" x14ac:dyDescent="0.25">
      <c r="A16" s="141">
        <v>37000</v>
      </c>
      <c r="B16" s="142" t="s">
        <v>20</v>
      </c>
      <c r="C16" s="2">
        <v>18650635.839999996</v>
      </c>
      <c r="D16" s="2">
        <v>0</v>
      </c>
      <c r="E16" s="143">
        <v>18650635.839999996</v>
      </c>
      <c r="F16" s="144">
        <v>15121135.699999999</v>
      </c>
      <c r="H16" t="s">
        <v>47</v>
      </c>
      <c r="I16" t="s">
        <v>48</v>
      </c>
      <c r="J16" s="4">
        <v>1022296.1500000003</v>
      </c>
      <c r="K16" s="4">
        <v>304</v>
      </c>
      <c r="L16" s="102"/>
      <c r="M16" t="s">
        <v>65</v>
      </c>
      <c r="N16" t="s">
        <v>66</v>
      </c>
      <c r="O16">
        <v>160441.25999999998</v>
      </c>
      <c r="P16">
        <v>11</v>
      </c>
      <c r="R16" t="s">
        <v>169</v>
      </c>
      <c r="S16" t="s">
        <v>170</v>
      </c>
      <c r="T16">
        <v>106005.6</v>
      </c>
      <c r="U16">
        <v>38</v>
      </c>
      <c r="V16">
        <f>+_xlfn.XMATCH(W16,Allocation!B:B)</f>
        <v>42</v>
      </c>
      <c r="W16" t="s">
        <v>171</v>
      </c>
      <c r="X16" t="s">
        <v>172</v>
      </c>
      <c r="Y16">
        <v>7918.88</v>
      </c>
      <c r="Z16">
        <v>124</v>
      </c>
      <c r="AB16" t="s">
        <v>95</v>
      </c>
      <c r="AC16" t="s">
        <v>96</v>
      </c>
      <c r="AD16">
        <v>13077489.90000001</v>
      </c>
      <c r="AE16">
        <v>1249970</v>
      </c>
      <c r="AG16" t="s">
        <v>173</v>
      </c>
      <c r="AH16" t="s">
        <v>174</v>
      </c>
      <c r="AI16">
        <v>73634301.579999968</v>
      </c>
      <c r="AJ16">
        <v>179127</v>
      </c>
      <c r="AL16" t="s">
        <v>175</v>
      </c>
      <c r="AM16" t="s">
        <v>176</v>
      </c>
      <c r="AN16">
        <v>118488.32000000001</v>
      </c>
      <c r="AO16">
        <v>15513</v>
      </c>
    </row>
    <row r="17" spans="1:41" ht="15.75" x14ac:dyDescent="0.25">
      <c r="A17" s="141">
        <v>37001</v>
      </c>
      <c r="B17" s="142" t="s">
        <v>21</v>
      </c>
      <c r="C17" s="2">
        <v>109374458.02</v>
      </c>
      <c r="D17" s="2">
        <v>0</v>
      </c>
      <c r="E17" s="143">
        <v>109374458.02</v>
      </c>
      <c r="F17" s="144">
        <v>109734841.09999999</v>
      </c>
      <c r="H17" t="s">
        <v>49</v>
      </c>
      <c r="I17" t="s">
        <v>50</v>
      </c>
      <c r="J17" s="4">
        <v>-0.01</v>
      </c>
      <c r="K17" s="4">
        <v>0</v>
      </c>
      <c r="L17" s="102"/>
      <c r="M17" t="s">
        <v>67</v>
      </c>
      <c r="N17" t="s">
        <v>68</v>
      </c>
      <c r="O17">
        <v>149075.94</v>
      </c>
      <c r="P17">
        <v>26</v>
      </c>
      <c r="R17" t="s">
        <v>177</v>
      </c>
      <c r="S17" t="s">
        <v>178</v>
      </c>
      <c r="T17">
        <v>36524.050000000003</v>
      </c>
      <c r="U17">
        <v>17</v>
      </c>
      <c r="V17">
        <f>+_xlfn.XMATCH(W17,Allocation!B:B)</f>
        <v>43</v>
      </c>
      <c r="W17" t="s">
        <v>113</v>
      </c>
      <c r="X17" t="s">
        <v>114</v>
      </c>
      <c r="Y17">
        <v>30937029.189999998</v>
      </c>
      <c r="Z17">
        <v>17957</v>
      </c>
      <c r="AB17" t="s">
        <v>179</v>
      </c>
      <c r="AC17" t="s">
        <v>180</v>
      </c>
      <c r="AD17">
        <v>76885.66</v>
      </c>
      <c r="AE17">
        <v>265895</v>
      </c>
      <c r="AG17" t="s">
        <v>181</v>
      </c>
      <c r="AH17" t="s">
        <v>182</v>
      </c>
      <c r="AI17">
        <v>2699586.9700000007</v>
      </c>
      <c r="AJ17">
        <v>6361</v>
      </c>
      <c r="AL17" t="s">
        <v>183</v>
      </c>
      <c r="AM17" t="s">
        <v>184</v>
      </c>
      <c r="AN17">
        <v>2437930.2400000007</v>
      </c>
      <c r="AO17">
        <v>127436</v>
      </c>
    </row>
    <row r="18" spans="1:41" ht="15.75" x14ac:dyDescent="0.25">
      <c r="A18" s="141">
        <v>37300</v>
      </c>
      <c r="B18" s="142" t="s">
        <v>22</v>
      </c>
      <c r="C18" s="2">
        <v>359360502.45999998</v>
      </c>
      <c r="D18" s="2">
        <v>0</v>
      </c>
      <c r="E18" s="143">
        <v>359360502.45999998</v>
      </c>
      <c r="F18" s="144">
        <v>344172569.61000001</v>
      </c>
      <c r="H18" t="s">
        <v>51</v>
      </c>
      <c r="I18" t="s">
        <v>52</v>
      </c>
      <c r="J18" s="4">
        <v>53322.62</v>
      </c>
      <c r="K18" s="4">
        <v>10</v>
      </c>
      <c r="L18" s="102"/>
      <c r="M18" t="s">
        <v>79</v>
      </c>
      <c r="N18" t="s">
        <v>80</v>
      </c>
      <c r="O18">
        <v>1957.72</v>
      </c>
      <c r="P18">
        <v>1</v>
      </c>
      <c r="R18" t="s">
        <v>185</v>
      </c>
      <c r="S18" t="s">
        <v>186</v>
      </c>
      <c r="T18">
        <v>45640.91</v>
      </c>
      <c r="U18">
        <v>70</v>
      </c>
      <c r="V18">
        <f>+_xlfn.XMATCH(W18,Allocation!B:B)</f>
        <v>44</v>
      </c>
      <c r="W18" t="s">
        <v>187</v>
      </c>
      <c r="X18" t="s">
        <v>188</v>
      </c>
      <c r="Y18">
        <v>553380.4700000002</v>
      </c>
      <c r="Z18">
        <v>1211</v>
      </c>
      <c r="AB18" t="s">
        <v>189</v>
      </c>
      <c r="AC18" t="s">
        <v>190</v>
      </c>
      <c r="AD18">
        <v>185934.87</v>
      </c>
      <c r="AE18">
        <v>244793</v>
      </c>
      <c r="AG18" t="s">
        <v>191</v>
      </c>
      <c r="AH18" t="s">
        <v>192</v>
      </c>
      <c r="AI18">
        <v>1505.75</v>
      </c>
      <c r="AJ18">
        <v>29</v>
      </c>
      <c r="AL18" t="s">
        <v>193</v>
      </c>
      <c r="AM18" t="s">
        <v>194</v>
      </c>
      <c r="AN18">
        <v>2680.52</v>
      </c>
      <c r="AO18">
        <v>150</v>
      </c>
    </row>
    <row r="19" spans="1:41" ht="15.75" x14ac:dyDescent="0.25">
      <c r="A19" s="141">
        <v>37302</v>
      </c>
      <c r="B19" s="142" t="s">
        <v>23</v>
      </c>
      <c r="C19" s="2">
        <v>4034789.1500000004</v>
      </c>
      <c r="D19" s="2">
        <v>0</v>
      </c>
      <c r="E19" s="143">
        <v>4034789.1500000004</v>
      </c>
      <c r="F19" s="144">
        <v>2099665</v>
      </c>
      <c r="H19" t="s">
        <v>53</v>
      </c>
      <c r="I19" t="s">
        <v>54</v>
      </c>
      <c r="J19" s="4">
        <v>7504.09</v>
      </c>
      <c r="K19" s="4">
        <v>5</v>
      </c>
      <c r="L19" s="102"/>
      <c r="M19" t="s">
        <v>135</v>
      </c>
      <c r="N19" t="s">
        <v>136</v>
      </c>
      <c r="O19">
        <v>1290.47</v>
      </c>
      <c r="P19">
        <v>791</v>
      </c>
      <c r="R19" t="s">
        <v>195</v>
      </c>
      <c r="S19" t="s">
        <v>196</v>
      </c>
      <c r="T19">
        <v>12703.19</v>
      </c>
      <c r="U19">
        <v>4019.09</v>
      </c>
      <c r="V19">
        <f>+_xlfn.XMATCH(W19,Allocation!B:B)</f>
        <v>45</v>
      </c>
      <c r="W19" t="s">
        <v>197</v>
      </c>
      <c r="X19" t="s">
        <v>198</v>
      </c>
      <c r="Y19">
        <v>7699.9800000000005</v>
      </c>
      <c r="Z19">
        <v>23</v>
      </c>
      <c r="AB19" t="s">
        <v>199</v>
      </c>
      <c r="AC19" t="s">
        <v>200</v>
      </c>
      <c r="AD19">
        <v>49643.53</v>
      </c>
      <c r="AE19">
        <v>22397</v>
      </c>
      <c r="AG19" t="s">
        <v>201</v>
      </c>
      <c r="AH19" t="s">
        <v>202</v>
      </c>
      <c r="AI19">
        <v>637.32000000000005</v>
      </c>
      <c r="AJ19">
        <v>1</v>
      </c>
      <c r="AL19" t="s">
        <v>203</v>
      </c>
      <c r="AM19" t="s">
        <v>204</v>
      </c>
      <c r="AN19">
        <v>2414673.14</v>
      </c>
      <c r="AO19">
        <v>56347</v>
      </c>
    </row>
    <row r="20" spans="1:41" ht="15.75" x14ac:dyDescent="0.25">
      <c r="A20" s="141">
        <v>37400</v>
      </c>
      <c r="B20" s="142" t="s">
        <v>24</v>
      </c>
      <c r="C20" s="2">
        <v>8572307.6899999995</v>
      </c>
      <c r="D20" s="2">
        <v>0</v>
      </c>
      <c r="E20" s="143">
        <v>8572307.6899999995</v>
      </c>
      <c r="F20" s="144">
        <v>8573678.6799999997</v>
      </c>
      <c r="H20" t="s">
        <v>55</v>
      </c>
      <c r="I20" t="s">
        <v>56</v>
      </c>
      <c r="J20" s="4">
        <v>1244.2</v>
      </c>
      <c r="K20" s="4">
        <v>0</v>
      </c>
      <c r="L20" s="102"/>
      <c r="M20" t="s">
        <v>205</v>
      </c>
      <c r="N20" t="s">
        <v>206</v>
      </c>
      <c r="O20">
        <v>18357.830000000002</v>
      </c>
      <c r="P20">
        <v>18815</v>
      </c>
      <c r="R20" t="s">
        <v>207</v>
      </c>
      <c r="S20" t="s">
        <v>208</v>
      </c>
      <c r="T20">
        <v>60763.48</v>
      </c>
      <c r="U20">
        <v>26</v>
      </c>
      <c r="V20">
        <f>+_xlfn.XMATCH(W20,Allocation!B:B)</f>
        <v>46</v>
      </c>
      <c r="W20" t="s">
        <v>209</v>
      </c>
      <c r="X20" t="s">
        <v>210</v>
      </c>
      <c r="Y20">
        <v>481169.74</v>
      </c>
      <c r="Z20">
        <v>23</v>
      </c>
      <c r="AB20" t="s">
        <v>195</v>
      </c>
      <c r="AC20" t="s">
        <v>196</v>
      </c>
      <c r="AD20">
        <v>73267.740000000005</v>
      </c>
      <c r="AE20">
        <v>51990.25</v>
      </c>
      <c r="AG20" t="s">
        <v>211</v>
      </c>
      <c r="AH20" t="s">
        <v>212</v>
      </c>
      <c r="AI20">
        <v>72459.87</v>
      </c>
      <c r="AJ20">
        <v>1625</v>
      </c>
      <c r="AL20" t="s">
        <v>213</v>
      </c>
      <c r="AM20" t="s">
        <v>214</v>
      </c>
      <c r="AN20">
        <v>493.68</v>
      </c>
      <c r="AO20">
        <v>40</v>
      </c>
    </row>
    <row r="21" spans="1:41" ht="16.5" thickBot="1" x14ac:dyDescent="0.3">
      <c r="A21" s="146">
        <v>37001</v>
      </c>
      <c r="B21" s="147" t="s">
        <v>25</v>
      </c>
      <c r="C21" s="148">
        <v>2958951072.3099999</v>
      </c>
      <c r="D21" s="148">
        <v>336950037.70999992</v>
      </c>
      <c r="E21" s="148">
        <v>3295901110.0199995</v>
      </c>
      <c r="F21" s="149">
        <v>3168237976.9599996</v>
      </c>
      <c r="H21" t="s">
        <v>57</v>
      </c>
      <c r="I21" t="s">
        <v>58</v>
      </c>
      <c r="J21" s="4">
        <v>2003391.0899999999</v>
      </c>
      <c r="K21" s="4">
        <v>1151</v>
      </c>
      <c r="L21" s="102"/>
      <c r="M21" t="s">
        <v>215</v>
      </c>
      <c r="N21" t="s">
        <v>216</v>
      </c>
      <c r="O21">
        <v>188.83</v>
      </c>
      <c r="P21">
        <v>121.5</v>
      </c>
      <c r="R21" t="s">
        <v>217</v>
      </c>
      <c r="S21" t="s">
        <v>218</v>
      </c>
      <c r="T21">
        <v>16437.240000000002</v>
      </c>
      <c r="U21">
        <v>5</v>
      </c>
      <c r="V21">
        <f>+_xlfn.XMATCH(W21,Allocation!B:B)</f>
        <v>47</v>
      </c>
      <c r="W21" t="s">
        <v>127</v>
      </c>
      <c r="X21" t="s">
        <v>128</v>
      </c>
      <c r="Y21">
        <v>712138.6</v>
      </c>
      <c r="Z21">
        <v>3101</v>
      </c>
      <c r="AB21" t="s">
        <v>219</v>
      </c>
      <c r="AC21" t="s">
        <v>220</v>
      </c>
      <c r="AD21">
        <v>209523.53999999998</v>
      </c>
      <c r="AE21">
        <v>160242</v>
      </c>
      <c r="AG21" t="s">
        <v>221</v>
      </c>
      <c r="AH21" t="s">
        <v>222</v>
      </c>
      <c r="AI21">
        <v>22740.959999999999</v>
      </c>
      <c r="AJ21">
        <v>333</v>
      </c>
      <c r="AL21" t="s">
        <v>223</v>
      </c>
      <c r="AM21" t="s">
        <v>224</v>
      </c>
      <c r="AN21">
        <v>2474.83</v>
      </c>
      <c r="AO21">
        <v>685</v>
      </c>
    </row>
    <row r="22" spans="1:41" ht="15.75" x14ac:dyDescent="0.25">
      <c r="H22" t="s">
        <v>59</v>
      </c>
      <c r="I22" t="s">
        <v>60</v>
      </c>
      <c r="J22" s="4">
        <v>1971.82</v>
      </c>
      <c r="K22" s="4">
        <v>10</v>
      </c>
      <c r="L22" s="102"/>
      <c r="M22" t="s">
        <v>225</v>
      </c>
      <c r="N22" t="s">
        <v>226</v>
      </c>
      <c r="O22">
        <v>401158.26</v>
      </c>
      <c r="P22">
        <v>438706</v>
      </c>
      <c r="R22" t="s">
        <v>227</v>
      </c>
      <c r="S22" t="s">
        <v>228</v>
      </c>
      <c r="T22">
        <v>141355.96</v>
      </c>
      <c r="U22">
        <v>74</v>
      </c>
      <c r="V22">
        <f>+_xlfn.XMATCH(W22,Allocation!B:B)</f>
        <v>48</v>
      </c>
      <c r="W22" t="s">
        <v>229</v>
      </c>
      <c r="X22" t="s">
        <v>230</v>
      </c>
      <c r="Y22">
        <v>8039010.9699999988</v>
      </c>
      <c r="Z22">
        <v>1446</v>
      </c>
      <c r="AB22" t="s">
        <v>231</v>
      </c>
      <c r="AC22" t="s">
        <v>232</v>
      </c>
      <c r="AD22">
        <v>167971.27</v>
      </c>
      <c r="AE22">
        <v>113864</v>
      </c>
      <c r="AG22" t="s">
        <v>233</v>
      </c>
      <c r="AH22" t="s">
        <v>234</v>
      </c>
      <c r="AI22">
        <v>322.52</v>
      </c>
      <c r="AJ22">
        <v>3</v>
      </c>
      <c r="AL22" t="s">
        <v>235</v>
      </c>
      <c r="AM22" t="s">
        <v>236</v>
      </c>
      <c r="AN22">
        <v>5185.58</v>
      </c>
      <c r="AO22">
        <v>3136</v>
      </c>
    </row>
    <row r="23" spans="1:41" ht="15.75" x14ac:dyDescent="0.25">
      <c r="H23" t="s">
        <v>61</v>
      </c>
      <c r="I23" t="s">
        <v>62</v>
      </c>
      <c r="J23" s="4">
        <v>34846.18</v>
      </c>
      <c r="K23" s="4">
        <v>156</v>
      </c>
      <c r="L23" s="102"/>
      <c r="M23" t="s">
        <v>237</v>
      </c>
      <c r="N23" t="s">
        <v>238</v>
      </c>
      <c r="O23">
        <v>4869.6400000000003</v>
      </c>
      <c r="P23">
        <v>2222</v>
      </c>
      <c r="R23" t="s">
        <v>239</v>
      </c>
      <c r="S23" t="s">
        <v>240</v>
      </c>
      <c r="T23">
        <v>373188.06</v>
      </c>
      <c r="U23">
        <v>234</v>
      </c>
      <c r="V23">
        <f>+_xlfn.XMATCH(W23,Allocation!B:B)</f>
        <v>49</v>
      </c>
      <c r="W23" t="s">
        <v>241</v>
      </c>
      <c r="X23" t="s">
        <v>242</v>
      </c>
      <c r="Y23">
        <v>46608.46</v>
      </c>
      <c r="Z23">
        <v>10</v>
      </c>
      <c r="AB23" t="s">
        <v>243</v>
      </c>
      <c r="AC23" t="s">
        <v>244</v>
      </c>
      <c r="AD23">
        <v>3890.23</v>
      </c>
      <c r="AE23">
        <v>4320</v>
      </c>
      <c r="AG23" t="s">
        <v>245</v>
      </c>
      <c r="AH23" t="s">
        <v>246</v>
      </c>
      <c r="AI23">
        <v>44620.25</v>
      </c>
      <c r="AJ23">
        <v>597</v>
      </c>
      <c r="AL23" t="s">
        <v>247</v>
      </c>
      <c r="AM23" t="s">
        <v>248</v>
      </c>
      <c r="AN23">
        <v>547986.99</v>
      </c>
      <c r="AO23">
        <v>306059</v>
      </c>
    </row>
    <row r="24" spans="1:41" ht="15.75" x14ac:dyDescent="0.25">
      <c r="H24" t="s">
        <v>63</v>
      </c>
      <c r="I24" t="s">
        <v>64</v>
      </c>
      <c r="J24" s="4">
        <v>15133.95</v>
      </c>
      <c r="K24" s="4">
        <v>8</v>
      </c>
      <c r="L24" s="102"/>
      <c r="M24" t="s">
        <v>249</v>
      </c>
      <c r="N24" t="s">
        <v>250</v>
      </c>
      <c r="O24">
        <v>1.31</v>
      </c>
      <c r="P24">
        <v>0</v>
      </c>
      <c r="R24" t="s">
        <v>251</v>
      </c>
      <c r="S24" t="s">
        <v>252</v>
      </c>
      <c r="T24">
        <v>147595.08000000002</v>
      </c>
      <c r="U24">
        <v>135</v>
      </c>
      <c r="V24">
        <f>+_xlfn.XMATCH(W24,Allocation!B:B)</f>
        <v>50</v>
      </c>
      <c r="W24" t="s">
        <v>253</v>
      </c>
      <c r="X24" t="s">
        <v>254</v>
      </c>
      <c r="Y24">
        <v>319125.27</v>
      </c>
      <c r="Z24">
        <v>2896578.55</v>
      </c>
      <c r="AB24" t="s">
        <v>255</v>
      </c>
      <c r="AC24" t="s">
        <v>256</v>
      </c>
      <c r="AD24">
        <v>33203.550000000003</v>
      </c>
      <c r="AE24">
        <v>19984</v>
      </c>
      <c r="AG24" t="s">
        <v>257</v>
      </c>
      <c r="AH24" t="s">
        <v>258</v>
      </c>
      <c r="AI24">
        <v>72505.37</v>
      </c>
      <c r="AJ24">
        <v>566</v>
      </c>
      <c r="AL24" t="s">
        <v>259</v>
      </c>
      <c r="AM24" t="s">
        <v>260</v>
      </c>
      <c r="AN24">
        <v>121.06</v>
      </c>
      <c r="AO24">
        <v>84</v>
      </c>
    </row>
    <row r="25" spans="1:41" ht="15.75" x14ac:dyDescent="0.25">
      <c r="H25" t="s">
        <v>65</v>
      </c>
      <c r="I25" t="s">
        <v>66</v>
      </c>
      <c r="J25" s="4">
        <v>1679319.9999999998</v>
      </c>
      <c r="K25" s="4">
        <v>1232</v>
      </c>
      <c r="L25" s="102"/>
      <c r="M25" t="s">
        <v>261</v>
      </c>
      <c r="N25" t="s">
        <v>262</v>
      </c>
      <c r="O25">
        <v>10177.4</v>
      </c>
      <c r="P25">
        <v>1</v>
      </c>
      <c r="R25" t="s">
        <v>263</v>
      </c>
      <c r="S25" t="s">
        <v>264</v>
      </c>
      <c r="T25">
        <v>90287.92</v>
      </c>
      <c r="U25">
        <v>53</v>
      </c>
      <c r="V25">
        <f>+_xlfn.XMATCH(W25,Allocation!B:B)</f>
        <v>51</v>
      </c>
      <c r="W25" t="s">
        <v>265</v>
      </c>
      <c r="X25" t="s">
        <v>266</v>
      </c>
      <c r="Y25">
        <v>1761865.53</v>
      </c>
      <c r="Z25">
        <v>14212718.949999999</v>
      </c>
      <c r="AB25" t="s">
        <v>267</v>
      </c>
      <c r="AC25" t="s">
        <v>268</v>
      </c>
      <c r="AD25">
        <v>410259.8</v>
      </c>
      <c r="AE25">
        <v>32112.45</v>
      </c>
      <c r="AG25" t="s">
        <v>269</v>
      </c>
      <c r="AH25" t="s">
        <v>270</v>
      </c>
      <c r="AI25">
        <v>46928.49</v>
      </c>
      <c r="AJ25">
        <v>151</v>
      </c>
      <c r="AL25" t="s">
        <v>271</v>
      </c>
      <c r="AM25" t="s">
        <v>272</v>
      </c>
      <c r="AN25">
        <v>1280859.7000000002</v>
      </c>
      <c r="AO25">
        <v>54390</v>
      </c>
    </row>
    <row r="26" spans="1:41" ht="15.75" x14ac:dyDescent="0.25">
      <c r="H26" t="s">
        <v>67</v>
      </c>
      <c r="I26" t="s">
        <v>68</v>
      </c>
      <c r="J26" s="4">
        <v>9700243.3699999955</v>
      </c>
      <c r="K26" s="4">
        <v>5027</v>
      </c>
      <c r="L26" s="102"/>
      <c r="M26" t="s">
        <v>95</v>
      </c>
      <c r="N26" t="s">
        <v>96</v>
      </c>
      <c r="O26">
        <v>17437890.790000007</v>
      </c>
      <c r="P26">
        <v>125097.99999999996</v>
      </c>
      <c r="R26" t="s">
        <v>273</v>
      </c>
      <c r="S26" t="s">
        <v>274</v>
      </c>
      <c r="T26">
        <v>68255.98</v>
      </c>
      <c r="U26">
        <v>21</v>
      </c>
      <c r="V26">
        <f>+_xlfn.XMATCH(W26,Allocation!B:B)</f>
        <v>52</v>
      </c>
      <c r="W26" t="s">
        <v>135</v>
      </c>
      <c r="X26" t="s">
        <v>136</v>
      </c>
      <c r="Y26">
        <v>3483736.4000000004</v>
      </c>
      <c r="Z26">
        <v>10491189.550000001</v>
      </c>
      <c r="AB26" t="s">
        <v>275</v>
      </c>
      <c r="AC26" t="s">
        <v>276</v>
      </c>
      <c r="AD26">
        <v>4176.54</v>
      </c>
      <c r="AE26">
        <v>1205</v>
      </c>
      <c r="AG26" t="s">
        <v>277</v>
      </c>
      <c r="AH26" t="s">
        <v>278</v>
      </c>
      <c r="AI26">
        <v>-90915.680000000008</v>
      </c>
      <c r="AJ26">
        <v>-6</v>
      </c>
      <c r="AL26" t="s">
        <v>279</v>
      </c>
      <c r="AM26" t="s">
        <v>280</v>
      </c>
      <c r="AN26">
        <v>15333.89</v>
      </c>
      <c r="AO26">
        <v>7768</v>
      </c>
    </row>
    <row r="27" spans="1:41" ht="15.75" x14ac:dyDescent="0.25">
      <c r="H27" t="s">
        <v>69</v>
      </c>
      <c r="I27" t="s">
        <v>70</v>
      </c>
      <c r="J27" s="4">
        <v>1646485.15</v>
      </c>
      <c r="K27" s="4">
        <v>163</v>
      </c>
      <c r="L27" s="102"/>
      <c r="M27" t="s">
        <v>281</v>
      </c>
      <c r="N27" t="s">
        <v>282</v>
      </c>
      <c r="O27">
        <v>30106.510000000002</v>
      </c>
      <c r="P27">
        <v>397</v>
      </c>
      <c r="R27" t="s">
        <v>283</v>
      </c>
      <c r="S27" t="s">
        <v>284</v>
      </c>
      <c r="T27">
        <v>3287.55</v>
      </c>
      <c r="U27">
        <v>285</v>
      </c>
      <c r="V27">
        <f>+_xlfn.XMATCH(W27,Allocation!B:B)</f>
        <v>53</v>
      </c>
      <c r="W27" t="s">
        <v>285</v>
      </c>
      <c r="X27" t="s">
        <v>286</v>
      </c>
      <c r="Y27">
        <v>163466.42000000001</v>
      </c>
      <c r="Z27">
        <v>970254.95</v>
      </c>
      <c r="AB27" t="s">
        <v>287</v>
      </c>
      <c r="AC27" t="s">
        <v>288</v>
      </c>
      <c r="AD27">
        <v>31957.87</v>
      </c>
      <c r="AE27">
        <v>35706</v>
      </c>
      <c r="AG27" t="s">
        <v>289</v>
      </c>
      <c r="AH27" t="s">
        <v>290</v>
      </c>
      <c r="AI27">
        <v>28798426.31000001</v>
      </c>
      <c r="AJ27">
        <v>22096</v>
      </c>
      <c r="AL27" t="s">
        <v>291</v>
      </c>
      <c r="AM27" t="s">
        <v>292</v>
      </c>
      <c r="AN27">
        <v>2946.37</v>
      </c>
      <c r="AO27">
        <v>1700</v>
      </c>
    </row>
    <row r="28" spans="1:41" ht="15.75" x14ac:dyDescent="0.25">
      <c r="H28" t="s">
        <v>71</v>
      </c>
      <c r="I28" t="s">
        <v>72</v>
      </c>
      <c r="J28" s="4">
        <v>906479.04</v>
      </c>
      <c r="K28" s="4">
        <v>51</v>
      </c>
      <c r="L28" s="102"/>
      <c r="M28" t="s">
        <v>149</v>
      </c>
      <c r="N28" t="s">
        <v>150</v>
      </c>
      <c r="O28">
        <v>6947537.8499999996</v>
      </c>
      <c r="P28">
        <v>7546</v>
      </c>
      <c r="R28" t="s">
        <v>293</v>
      </c>
      <c r="S28" t="s">
        <v>294</v>
      </c>
      <c r="T28">
        <v>638.23</v>
      </c>
      <c r="U28">
        <v>1</v>
      </c>
      <c r="V28">
        <f>+_xlfn.XMATCH(W28,Allocation!B:B)</f>
        <v>54</v>
      </c>
      <c r="W28" t="s">
        <v>295</v>
      </c>
      <c r="X28" t="s">
        <v>296</v>
      </c>
      <c r="Y28">
        <v>3625666.3300000005</v>
      </c>
      <c r="Z28">
        <v>2668920.15</v>
      </c>
      <c r="AB28" t="s">
        <v>297</v>
      </c>
      <c r="AC28" t="s">
        <v>298</v>
      </c>
      <c r="AD28">
        <v>2599.96</v>
      </c>
      <c r="AE28">
        <v>525</v>
      </c>
      <c r="AG28" t="s">
        <v>299</v>
      </c>
      <c r="AH28" t="s">
        <v>300</v>
      </c>
      <c r="AI28">
        <v>1486205.0899999994</v>
      </c>
      <c r="AJ28">
        <v>50</v>
      </c>
      <c r="AL28" t="s">
        <v>283</v>
      </c>
      <c r="AM28" t="s">
        <v>284</v>
      </c>
      <c r="AN28">
        <v>177328351.94000018</v>
      </c>
      <c r="AO28">
        <v>39511549.149999999</v>
      </c>
    </row>
    <row r="29" spans="1:41" ht="15.75" x14ac:dyDescent="0.25">
      <c r="H29" t="s">
        <v>73</v>
      </c>
      <c r="I29" t="s">
        <v>74</v>
      </c>
      <c r="J29" s="4">
        <v>350758.94999999995</v>
      </c>
      <c r="K29" s="4">
        <v>18</v>
      </c>
      <c r="L29" s="102"/>
      <c r="M29" t="s">
        <v>159</v>
      </c>
      <c r="N29" t="s">
        <v>160</v>
      </c>
      <c r="O29">
        <v>941712.95000000007</v>
      </c>
      <c r="P29">
        <v>4608</v>
      </c>
      <c r="R29" t="s">
        <v>301</v>
      </c>
      <c r="S29" t="s">
        <v>302</v>
      </c>
      <c r="T29">
        <v>57.02</v>
      </c>
      <c r="U29">
        <v>9.9</v>
      </c>
      <c r="V29">
        <f>+_xlfn.XMATCH(W29,Allocation!B:B)</f>
        <v>55</v>
      </c>
      <c r="W29" t="s">
        <v>303</v>
      </c>
      <c r="X29" t="s">
        <v>304</v>
      </c>
      <c r="Y29">
        <v>2876.82</v>
      </c>
      <c r="Z29">
        <v>1747</v>
      </c>
      <c r="AB29" t="s">
        <v>305</v>
      </c>
      <c r="AC29" t="s">
        <v>306</v>
      </c>
      <c r="AD29">
        <v>29226.940000000002</v>
      </c>
      <c r="AE29">
        <v>9304</v>
      </c>
      <c r="AG29" t="s">
        <v>261</v>
      </c>
      <c r="AH29" t="s">
        <v>262</v>
      </c>
      <c r="AI29">
        <v>2383391.8900000006</v>
      </c>
      <c r="AJ29">
        <v>956</v>
      </c>
      <c r="AL29" t="s">
        <v>307</v>
      </c>
      <c r="AM29" t="s">
        <v>308</v>
      </c>
      <c r="AN29">
        <v>49418457.37000002</v>
      </c>
      <c r="AO29">
        <v>9254052.8000000007</v>
      </c>
    </row>
    <row r="30" spans="1:41" ht="15.75" x14ac:dyDescent="0.25">
      <c r="H30" t="s">
        <v>75</v>
      </c>
      <c r="I30" t="s">
        <v>76</v>
      </c>
      <c r="J30" s="4">
        <v>143299.85</v>
      </c>
      <c r="K30" s="4">
        <v>4</v>
      </c>
      <c r="L30" s="102"/>
      <c r="M30" t="s">
        <v>309</v>
      </c>
      <c r="N30" t="s">
        <v>310</v>
      </c>
      <c r="O30">
        <v>1782201.04</v>
      </c>
      <c r="P30">
        <v>6627</v>
      </c>
      <c r="V30">
        <f>+_xlfn.XMATCH(W30,Allocation!B:B)</f>
        <v>56</v>
      </c>
      <c r="W30" t="s">
        <v>311</v>
      </c>
      <c r="X30" t="s">
        <v>312</v>
      </c>
      <c r="Y30">
        <v>3894954.9</v>
      </c>
      <c r="Z30">
        <v>2698183</v>
      </c>
      <c r="AB30" t="s">
        <v>313</v>
      </c>
      <c r="AC30" t="s">
        <v>314</v>
      </c>
      <c r="AD30">
        <v>106286.32</v>
      </c>
      <c r="AE30">
        <v>43967</v>
      </c>
      <c r="AG30" t="s">
        <v>315</v>
      </c>
      <c r="AH30" t="s">
        <v>316</v>
      </c>
      <c r="AI30">
        <v>40909.64</v>
      </c>
      <c r="AJ30">
        <v>68</v>
      </c>
      <c r="AL30" t="s">
        <v>317</v>
      </c>
      <c r="AM30" t="s">
        <v>318</v>
      </c>
      <c r="AN30">
        <v>53754993.020000011</v>
      </c>
      <c r="AO30">
        <v>8858790.4199999999</v>
      </c>
    </row>
    <row r="31" spans="1:41" ht="15.75" x14ac:dyDescent="0.25">
      <c r="H31" t="s">
        <v>77</v>
      </c>
      <c r="I31" t="s">
        <v>78</v>
      </c>
      <c r="J31" s="4">
        <v>108765.23999999999</v>
      </c>
      <c r="K31" s="4">
        <v>5</v>
      </c>
      <c r="L31" s="102"/>
      <c r="M31" t="s">
        <v>319</v>
      </c>
      <c r="N31" t="s">
        <v>320</v>
      </c>
      <c r="O31">
        <v>22300220.459999982</v>
      </c>
      <c r="P31">
        <v>50447</v>
      </c>
      <c r="V31">
        <f>+_xlfn.XMATCH(W31,Allocation!B:B)</f>
        <v>57</v>
      </c>
      <c r="W31" t="s">
        <v>321</v>
      </c>
      <c r="X31" t="s">
        <v>322</v>
      </c>
      <c r="Y31">
        <v>-40332.339999999997</v>
      </c>
      <c r="Z31">
        <v>-1289</v>
      </c>
      <c r="AB31" t="s">
        <v>323</v>
      </c>
      <c r="AC31" t="s">
        <v>324</v>
      </c>
      <c r="AD31">
        <v>98944.45</v>
      </c>
      <c r="AE31">
        <v>75401</v>
      </c>
      <c r="AG31" t="s">
        <v>325</v>
      </c>
      <c r="AH31" t="s">
        <v>326</v>
      </c>
      <c r="AI31">
        <v>4919.46</v>
      </c>
      <c r="AJ31">
        <v>20</v>
      </c>
      <c r="AL31" t="s">
        <v>327</v>
      </c>
      <c r="AM31" t="s">
        <v>328</v>
      </c>
      <c r="AN31">
        <v>4466.42</v>
      </c>
      <c r="AO31">
        <v>560</v>
      </c>
    </row>
    <row r="32" spans="1:41" ht="15.75" x14ac:dyDescent="0.25">
      <c r="H32" t="s">
        <v>79</v>
      </c>
      <c r="I32" t="s">
        <v>80</v>
      </c>
      <c r="J32" s="4">
        <v>179731.44</v>
      </c>
      <c r="K32" s="4">
        <v>40</v>
      </c>
      <c r="L32" s="102"/>
      <c r="M32" t="s">
        <v>169</v>
      </c>
      <c r="N32" t="s">
        <v>170</v>
      </c>
      <c r="O32">
        <v>10899113.770000001</v>
      </c>
      <c r="P32">
        <v>18729</v>
      </c>
      <c r="V32">
        <f>+_xlfn.XMATCH(W32,Allocation!B:B)</f>
        <v>58</v>
      </c>
      <c r="W32" t="s">
        <v>329</v>
      </c>
      <c r="X32" t="s">
        <v>330</v>
      </c>
      <c r="Y32">
        <v>2141</v>
      </c>
      <c r="Z32">
        <v>1454</v>
      </c>
      <c r="AB32" t="s">
        <v>331</v>
      </c>
      <c r="AC32" t="s">
        <v>332</v>
      </c>
      <c r="AD32">
        <v>55119.3</v>
      </c>
      <c r="AE32">
        <v>12053</v>
      </c>
      <c r="AG32" t="s">
        <v>333</v>
      </c>
      <c r="AH32" t="s">
        <v>334</v>
      </c>
      <c r="AI32">
        <v>1191.81</v>
      </c>
      <c r="AJ32">
        <v>2</v>
      </c>
      <c r="AL32" t="s">
        <v>335</v>
      </c>
      <c r="AM32" t="s">
        <v>336</v>
      </c>
      <c r="AN32">
        <v>29432683.809999995</v>
      </c>
      <c r="AO32">
        <v>4247419</v>
      </c>
    </row>
    <row r="33" spans="8:41" ht="15.75" x14ac:dyDescent="0.25">
      <c r="H33" t="s">
        <v>81</v>
      </c>
      <c r="I33" t="s">
        <v>82</v>
      </c>
      <c r="J33" s="4">
        <v>7434691.700000002</v>
      </c>
      <c r="K33" s="4">
        <v>1221</v>
      </c>
      <c r="L33" s="102"/>
      <c r="M33" t="s">
        <v>337</v>
      </c>
      <c r="N33" t="s">
        <v>338</v>
      </c>
      <c r="O33">
        <v>608535.38</v>
      </c>
      <c r="P33">
        <v>509</v>
      </c>
      <c r="V33">
        <f>+_xlfn.XMATCH(W33,Allocation!B:B)</f>
        <v>59</v>
      </c>
      <c r="W33" t="s">
        <v>143</v>
      </c>
      <c r="X33" t="s">
        <v>144</v>
      </c>
      <c r="Y33">
        <v>1027952.6700000002</v>
      </c>
      <c r="Z33">
        <v>169385</v>
      </c>
      <c r="AB33" t="s">
        <v>339</v>
      </c>
      <c r="AC33" t="s">
        <v>340</v>
      </c>
      <c r="AD33">
        <v>13694.380000000001</v>
      </c>
      <c r="AE33">
        <v>1657</v>
      </c>
      <c r="AG33" t="s">
        <v>341</v>
      </c>
      <c r="AH33" t="s">
        <v>342</v>
      </c>
      <c r="AI33">
        <v>35254.92</v>
      </c>
      <c r="AJ33">
        <v>28</v>
      </c>
      <c r="AL33" t="s">
        <v>343</v>
      </c>
      <c r="AM33" t="s">
        <v>344</v>
      </c>
      <c r="AN33">
        <v>99954.510000000009</v>
      </c>
      <c r="AO33">
        <v>23860</v>
      </c>
    </row>
    <row r="34" spans="8:41" ht="15.75" x14ac:dyDescent="0.25">
      <c r="H34" t="s">
        <v>83</v>
      </c>
      <c r="I34" t="s">
        <v>84</v>
      </c>
      <c r="J34" s="4">
        <v>122232.57</v>
      </c>
      <c r="K34" s="4">
        <v>21</v>
      </c>
      <c r="L34" s="102"/>
      <c r="M34" t="s">
        <v>345</v>
      </c>
      <c r="N34" t="s">
        <v>346</v>
      </c>
      <c r="O34">
        <v>3374939.8200000012</v>
      </c>
      <c r="P34">
        <v>12730</v>
      </c>
      <c r="V34">
        <f>+_xlfn.XMATCH(W34,Allocation!B:B)</f>
        <v>60</v>
      </c>
      <c r="W34" t="s">
        <v>347</v>
      </c>
      <c r="X34" t="s">
        <v>348</v>
      </c>
      <c r="Y34">
        <v>11476.81</v>
      </c>
      <c r="Z34">
        <v>776</v>
      </c>
      <c r="AB34" t="s">
        <v>349</v>
      </c>
      <c r="AC34" t="s">
        <v>350</v>
      </c>
      <c r="AD34">
        <v>9817.7900000000009</v>
      </c>
      <c r="AE34">
        <v>10895</v>
      </c>
      <c r="AG34" t="s">
        <v>351</v>
      </c>
      <c r="AH34" t="s">
        <v>352</v>
      </c>
      <c r="AI34">
        <v>6071.63</v>
      </c>
      <c r="AJ34">
        <v>3</v>
      </c>
      <c r="AL34" t="s">
        <v>353</v>
      </c>
      <c r="AM34" t="s">
        <v>354</v>
      </c>
      <c r="AN34">
        <v>7428.16</v>
      </c>
      <c r="AO34">
        <v>1483</v>
      </c>
    </row>
    <row r="35" spans="8:41" ht="15.75" x14ac:dyDescent="0.25">
      <c r="H35" t="s">
        <v>85</v>
      </c>
      <c r="I35" t="s">
        <v>86</v>
      </c>
      <c r="J35" s="4">
        <v>55986.93</v>
      </c>
      <c r="K35" s="4">
        <v>4</v>
      </c>
      <c r="L35" s="102"/>
      <c r="M35" t="s">
        <v>355</v>
      </c>
      <c r="N35" t="s">
        <v>356</v>
      </c>
      <c r="O35">
        <v>3850791.14</v>
      </c>
      <c r="P35">
        <v>3452</v>
      </c>
      <c r="V35">
        <f>+_xlfn.XMATCH(W35,Allocation!B:B)</f>
        <v>61</v>
      </c>
      <c r="W35" t="s">
        <v>357</v>
      </c>
      <c r="X35" t="s">
        <v>358</v>
      </c>
      <c r="Y35">
        <v>2243161.9900000002</v>
      </c>
      <c r="Z35">
        <v>12347385</v>
      </c>
      <c r="AB35" t="s">
        <v>359</v>
      </c>
      <c r="AC35" t="s">
        <v>360</v>
      </c>
      <c r="AD35">
        <v>470871.85000000003</v>
      </c>
      <c r="AE35">
        <v>265133</v>
      </c>
      <c r="AG35" t="s">
        <v>361</v>
      </c>
      <c r="AH35" t="s">
        <v>362</v>
      </c>
      <c r="AI35">
        <v>3255734.9500000007</v>
      </c>
      <c r="AJ35">
        <v>113</v>
      </c>
      <c r="AL35" t="s">
        <v>363</v>
      </c>
      <c r="AM35" t="s">
        <v>364</v>
      </c>
      <c r="AN35">
        <v>896.76</v>
      </c>
      <c r="AO35">
        <v>112</v>
      </c>
    </row>
    <row r="36" spans="8:41" ht="15.75" x14ac:dyDescent="0.25">
      <c r="H36" t="s">
        <v>87</v>
      </c>
      <c r="I36" t="s">
        <v>88</v>
      </c>
      <c r="J36" s="4">
        <v>141953.96</v>
      </c>
      <c r="K36" s="4">
        <v>6</v>
      </c>
      <c r="L36" s="102"/>
      <c r="M36" t="s">
        <v>365</v>
      </c>
      <c r="N36" t="s">
        <v>366</v>
      </c>
      <c r="O36">
        <v>10052884.579999998</v>
      </c>
      <c r="P36">
        <v>13619</v>
      </c>
      <c r="V36">
        <f>+_xlfn.XMATCH(W36,Allocation!B:B)</f>
        <v>62</v>
      </c>
      <c r="W36" t="s">
        <v>367</v>
      </c>
      <c r="X36" t="s">
        <v>368</v>
      </c>
      <c r="Y36">
        <v>1047281.27</v>
      </c>
      <c r="Z36">
        <v>3130699</v>
      </c>
      <c r="AB36" t="s">
        <v>369</v>
      </c>
      <c r="AC36" t="s">
        <v>370</v>
      </c>
      <c r="AD36">
        <v>84722.430000000008</v>
      </c>
      <c r="AE36">
        <v>111178</v>
      </c>
      <c r="AG36" t="s">
        <v>371</v>
      </c>
      <c r="AH36" t="s">
        <v>372</v>
      </c>
      <c r="AI36">
        <v>31594.3</v>
      </c>
      <c r="AJ36">
        <v>9</v>
      </c>
      <c r="AL36" t="s">
        <v>373</v>
      </c>
      <c r="AM36" t="s">
        <v>374</v>
      </c>
      <c r="AN36">
        <v>522.58000000000004</v>
      </c>
      <c r="AO36">
        <v>130</v>
      </c>
    </row>
    <row r="37" spans="8:41" ht="15.75" x14ac:dyDescent="0.25">
      <c r="H37" t="s">
        <v>89</v>
      </c>
      <c r="I37" t="s">
        <v>90</v>
      </c>
      <c r="J37" s="4">
        <v>41364.43</v>
      </c>
      <c r="K37" s="4">
        <v>2</v>
      </c>
      <c r="L37" s="102"/>
      <c r="M37" t="s">
        <v>375</v>
      </c>
      <c r="N37" t="s">
        <v>376</v>
      </c>
      <c r="O37">
        <v>67123.92</v>
      </c>
      <c r="P37">
        <v>76</v>
      </c>
      <c r="V37">
        <f>+_xlfn.XMATCH(W37,Allocation!B:B)</f>
        <v>63</v>
      </c>
      <c r="W37" t="s">
        <v>163</v>
      </c>
      <c r="X37" t="s">
        <v>164</v>
      </c>
      <c r="Y37">
        <v>55298916.510000013</v>
      </c>
      <c r="Z37">
        <v>28051745.829999994</v>
      </c>
      <c r="AB37" t="s">
        <v>377</v>
      </c>
      <c r="AC37" t="s">
        <v>378</v>
      </c>
      <c r="AD37">
        <v>1485240.51</v>
      </c>
      <c r="AE37">
        <v>554518</v>
      </c>
      <c r="AG37" t="s">
        <v>379</v>
      </c>
      <c r="AH37" t="s">
        <v>380</v>
      </c>
      <c r="AI37">
        <v>16022.26</v>
      </c>
      <c r="AJ37">
        <v>4</v>
      </c>
      <c r="AL37" t="s">
        <v>381</v>
      </c>
      <c r="AM37" t="s">
        <v>382</v>
      </c>
      <c r="AN37">
        <v>367.33</v>
      </c>
      <c r="AO37">
        <v>60</v>
      </c>
    </row>
    <row r="38" spans="8:41" ht="15.75" x14ac:dyDescent="0.25">
      <c r="H38" t="s">
        <v>91</v>
      </c>
      <c r="I38" t="s">
        <v>92</v>
      </c>
      <c r="J38" s="4">
        <v>2353755.1999999997</v>
      </c>
      <c r="K38" s="4">
        <v>260</v>
      </c>
      <c r="L38" s="102"/>
      <c r="M38" t="s">
        <v>383</v>
      </c>
      <c r="N38" t="s">
        <v>384</v>
      </c>
      <c r="O38">
        <v>1296478.1399999999</v>
      </c>
      <c r="P38">
        <v>3710</v>
      </c>
      <c r="V38">
        <f>+_xlfn.XMATCH(W38,Allocation!B:B)</f>
        <v>64</v>
      </c>
      <c r="W38" t="s">
        <v>385</v>
      </c>
      <c r="X38" t="s">
        <v>386</v>
      </c>
      <c r="Y38">
        <v>13443.83</v>
      </c>
      <c r="Z38">
        <v>16560</v>
      </c>
      <c r="AB38" t="s">
        <v>387</v>
      </c>
      <c r="AC38" t="s">
        <v>388</v>
      </c>
      <c r="AD38">
        <v>7488912.2000000011</v>
      </c>
      <c r="AE38">
        <v>214178.90000000002</v>
      </c>
      <c r="AG38" t="s">
        <v>389</v>
      </c>
      <c r="AH38" t="s">
        <v>390</v>
      </c>
      <c r="AI38">
        <v>52489.07</v>
      </c>
      <c r="AJ38">
        <v>129</v>
      </c>
      <c r="AL38" t="s">
        <v>391</v>
      </c>
      <c r="AM38" t="s">
        <v>392</v>
      </c>
      <c r="AN38">
        <v>5709.9000000000005</v>
      </c>
      <c r="AO38">
        <v>60</v>
      </c>
    </row>
    <row r="39" spans="8:41" ht="15.75" x14ac:dyDescent="0.25">
      <c r="H39" t="s">
        <v>93</v>
      </c>
      <c r="I39" t="s">
        <v>94</v>
      </c>
      <c r="J39" s="4">
        <v>-181.85</v>
      </c>
      <c r="K39" s="4">
        <v>1</v>
      </c>
      <c r="L39" s="102"/>
      <c r="M39" t="s">
        <v>393</v>
      </c>
      <c r="N39" t="s">
        <v>394</v>
      </c>
      <c r="O39">
        <v>36635772.649999991</v>
      </c>
      <c r="P39">
        <v>98877</v>
      </c>
      <c r="V39">
        <f>+_xlfn.XMATCH(W39,Allocation!B:B)</f>
        <v>65</v>
      </c>
      <c r="W39" t="s">
        <v>395</v>
      </c>
      <c r="X39" t="s">
        <v>396</v>
      </c>
      <c r="Y39">
        <v>4007.67</v>
      </c>
      <c r="Z39">
        <v>1</v>
      </c>
      <c r="AB39" t="s">
        <v>397</v>
      </c>
      <c r="AC39" t="s">
        <v>398</v>
      </c>
      <c r="AD39">
        <v>187033.99</v>
      </c>
      <c r="AE39">
        <v>19103</v>
      </c>
      <c r="AG39" t="s">
        <v>399</v>
      </c>
      <c r="AH39" t="s">
        <v>400</v>
      </c>
      <c r="AI39">
        <v>206293.34000000003</v>
      </c>
      <c r="AJ39">
        <v>127</v>
      </c>
      <c r="AL39" t="s">
        <v>401</v>
      </c>
      <c r="AM39" t="s">
        <v>402</v>
      </c>
      <c r="AN39">
        <v>37465.840000000004</v>
      </c>
      <c r="AO39">
        <v>22245</v>
      </c>
    </row>
    <row r="40" spans="8:41" ht="15.75" x14ac:dyDescent="0.25">
      <c r="H40" t="s">
        <v>95</v>
      </c>
      <c r="I40" t="s">
        <v>96</v>
      </c>
      <c r="J40" s="4">
        <v>19665868.06000001</v>
      </c>
      <c r="K40" s="4">
        <v>1665</v>
      </c>
      <c r="L40" s="102"/>
      <c r="M40" t="s">
        <v>403</v>
      </c>
      <c r="N40" t="s">
        <v>404</v>
      </c>
      <c r="O40">
        <v>802.28</v>
      </c>
      <c r="P40">
        <v>4</v>
      </c>
      <c r="V40">
        <f>+_xlfn.XMATCH(W40,Allocation!B:B)</f>
        <v>66</v>
      </c>
      <c r="W40" t="s">
        <v>405</v>
      </c>
      <c r="X40" t="s">
        <v>406</v>
      </c>
      <c r="Y40">
        <v>-992.63</v>
      </c>
      <c r="Z40">
        <v>-50</v>
      </c>
      <c r="AB40" t="s">
        <v>407</v>
      </c>
      <c r="AC40" t="s">
        <v>408</v>
      </c>
      <c r="AD40">
        <v>1992349.7100000002</v>
      </c>
      <c r="AE40">
        <v>63395.95</v>
      </c>
      <c r="AG40" t="s">
        <v>409</v>
      </c>
      <c r="AH40" t="s">
        <v>410</v>
      </c>
      <c r="AI40">
        <v>126789.71</v>
      </c>
      <c r="AJ40">
        <v>56</v>
      </c>
      <c r="AL40" t="s">
        <v>411</v>
      </c>
      <c r="AM40" t="s">
        <v>412</v>
      </c>
      <c r="AN40">
        <v>13578885.670000004</v>
      </c>
      <c r="AO40">
        <v>5152</v>
      </c>
    </row>
    <row r="41" spans="8:41" ht="15.75" x14ac:dyDescent="0.25">
      <c r="H41" s="150"/>
      <c r="I41" s="150"/>
      <c r="J41" s="151"/>
      <c r="K41" s="151"/>
      <c r="L41" s="102"/>
      <c r="M41" t="s">
        <v>413</v>
      </c>
      <c r="N41" t="s">
        <v>414</v>
      </c>
      <c r="O41">
        <v>2043742.850000001</v>
      </c>
      <c r="P41">
        <v>3919</v>
      </c>
      <c r="V41">
        <f>+_xlfn.XMATCH(W41,Allocation!B:B)</f>
        <v>67</v>
      </c>
      <c r="W41" t="s">
        <v>415</v>
      </c>
      <c r="X41" t="s">
        <v>416</v>
      </c>
      <c r="Y41">
        <v>6305.67</v>
      </c>
      <c r="Z41">
        <v>323.05</v>
      </c>
      <c r="AB41" t="s">
        <v>417</v>
      </c>
      <c r="AC41" t="s">
        <v>418</v>
      </c>
      <c r="AD41">
        <v>1445799.05</v>
      </c>
      <c r="AE41">
        <v>72208</v>
      </c>
      <c r="AG41" t="s">
        <v>419</v>
      </c>
      <c r="AH41" t="s">
        <v>420</v>
      </c>
      <c r="AI41">
        <v>52212.35</v>
      </c>
      <c r="AJ41">
        <v>12</v>
      </c>
      <c r="AL41" t="s">
        <v>293</v>
      </c>
      <c r="AM41" t="s">
        <v>294</v>
      </c>
      <c r="AN41">
        <v>4473883.1800000016</v>
      </c>
      <c r="AO41">
        <v>5347</v>
      </c>
    </row>
    <row r="42" spans="8:41" ht="15.75" x14ac:dyDescent="0.25">
      <c r="L42" s="102"/>
      <c r="M42" t="s">
        <v>421</v>
      </c>
      <c r="N42" t="s">
        <v>422</v>
      </c>
      <c r="O42">
        <v>10337476.640000001</v>
      </c>
      <c r="P42">
        <v>17421</v>
      </c>
      <c r="V42">
        <f>+_xlfn.XMATCH(W42,Allocation!B:B)</f>
        <v>68</v>
      </c>
      <c r="W42" t="s">
        <v>205</v>
      </c>
      <c r="X42" t="s">
        <v>206</v>
      </c>
      <c r="Y42">
        <v>65675835.690000027</v>
      </c>
      <c r="Z42">
        <v>34554275.88000001</v>
      </c>
      <c r="AB42" t="s">
        <v>423</v>
      </c>
      <c r="AC42" t="s">
        <v>424</v>
      </c>
      <c r="AD42">
        <v>156836.73000000001</v>
      </c>
      <c r="AE42">
        <v>12238</v>
      </c>
      <c r="AG42" t="s">
        <v>95</v>
      </c>
      <c r="AH42" t="s">
        <v>96</v>
      </c>
      <c r="AI42">
        <v>12368875.760000009</v>
      </c>
      <c r="AJ42">
        <v>11294</v>
      </c>
      <c r="AL42" t="s">
        <v>425</v>
      </c>
      <c r="AM42" t="s">
        <v>426</v>
      </c>
      <c r="AN42">
        <v>11391619.889999999</v>
      </c>
      <c r="AO42">
        <v>2322</v>
      </c>
    </row>
    <row r="43" spans="8:41" ht="15.75" x14ac:dyDescent="0.25">
      <c r="L43" s="102"/>
      <c r="M43" t="s">
        <v>427</v>
      </c>
      <c r="N43" t="s">
        <v>428</v>
      </c>
      <c r="O43">
        <v>9374431.4800000004</v>
      </c>
      <c r="P43">
        <v>16883</v>
      </c>
      <c r="V43">
        <f>+_xlfn.XMATCH(W43,Allocation!B:B)</f>
        <v>69</v>
      </c>
      <c r="W43" t="s">
        <v>429</v>
      </c>
      <c r="X43" t="s">
        <v>430</v>
      </c>
      <c r="Y43">
        <v>1233957.45</v>
      </c>
      <c r="Z43">
        <v>5259214.0999999996</v>
      </c>
      <c r="AB43" t="s">
        <v>431</v>
      </c>
      <c r="AC43" t="s">
        <v>432</v>
      </c>
      <c r="AD43">
        <v>239754.5</v>
      </c>
      <c r="AE43">
        <v>2100</v>
      </c>
      <c r="AG43" t="s">
        <v>283</v>
      </c>
      <c r="AH43" t="s">
        <v>284</v>
      </c>
      <c r="AI43">
        <v>469.94</v>
      </c>
      <c r="AJ43">
        <v>40</v>
      </c>
      <c r="AL43" t="s">
        <v>433</v>
      </c>
      <c r="AM43" t="s">
        <v>434</v>
      </c>
      <c r="AN43">
        <v>21753.03</v>
      </c>
      <c r="AO43">
        <v>7</v>
      </c>
    </row>
    <row r="44" spans="8:41" ht="15.75" x14ac:dyDescent="0.25">
      <c r="L44" s="102"/>
      <c r="M44" t="s">
        <v>435</v>
      </c>
      <c r="N44" t="s">
        <v>436</v>
      </c>
      <c r="O44">
        <v>12409.400000000001</v>
      </c>
      <c r="P44">
        <v>0</v>
      </c>
      <c r="V44">
        <f>+_xlfn.XMATCH(W44,Allocation!B:B)</f>
        <v>70</v>
      </c>
      <c r="W44" t="s">
        <v>215</v>
      </c>
      <c r="X44" t="s">
        <v>216</v>
      </c>
      <c r="Y44">
        <v>18366888.759999998</v>
      </c>
      <c r="Z44">
        <v>14309230.880000005</v>
      </c>
      <c r="AB44" t="s">
        <v>437</v>
      </c>
      <c r="AC44" t="s">
        <v>438</v>
      </c>
      <c r="AD44">
        <v>62539.16</v>
      </c>
      <c r="AE44">
        <v>12207</v>
      </c>
      <c r="AG44" t="s">
        <v>439</v>
      </c>
      <c r="AH44" t="s">
        <v>440</v>
      </c>
      <c r="AI44">
        <v>31754.9</v>
      </c>
      <c r="AJ44">
        <v>8</v>
      </c>
      <c r="AL44" t="s">
        <v>441</v>
      </c>
      <c r="AM44" t="s">
        <v>442</v>
      </c>
      <c r="AN44">
        <v>80427.58</v>
      </c>
      <c r="AO44">
        <v>5</v>
      </c>
    </row>
    <row r="45" spans="8:41" ht="15.75" x14ac:dyDescent="0.25">
      <c r="L45" s="102"/>
      <c r="M45" t="s">
        <v>443</v>
      </c>
      <c r="N45" t="s">
        <v>444</v>
      </c>
      <c r="O45">
        <v>620635.42000000039</v>
      </c>
      <c r="P45">
        <v>1160</v>
      </c>
      <c r="V45">
        <f>+_xlfn.XMATCH(W45,Allocation!B:B)</f>
        <v>71</v>
      </c>
      <c r="W45" t="s">
        <v>445</v>
      </c>
      <c r="X45" t="s">
        <v>446</v>
      </c>
      <c r="Y45">
        <v>3306380.5099999993</v>
      </c>
      <c r="Z45">
        <v>2403839.35</v>
      </c>
      <c r="AB45" t="s">
        <v>447</v>
      </c>
      <c r="AC45" t="s">
        <v>448</v>
      </c>
      <c r="AD45">
        <v>67625019.410000011</v>
      </c>
      <c r="AE45">
        <v>25502472.91</v>
      </c>
      <c r="AG45" t="s">
        <v>449</v>
      </c>
      <c r="AH45" t="s">
        <v>450</v>
      </c>
      <c r="AI45">
        <v>146744.51999999999</v>
      </c>
      <c r="AJ45">
        <v>399</v>
      </c>
      <c r="AL45" t="s">
        <v>451</v>
      </c>
      <c r="AM45" t="s">
        <v>452</v>
      </c>
      <c r="AN45">
        <v>837391.6100000001</v>
      </c>
      <c r="AO45">
        <v>51</v>
      </c>
    </row>
    <row r="46" spans="8:41" ht="15.75" x14ac:dyDescent="0.25">
      <c r="L46" s="102"/>
      <c r="M46" t="s">
        <v>177</v>
      </c>
      <c r="N46" t="s">
        <v>178</v>
      </c>
      <c r="O46">
        <v>1503162.0500000003</v>
      </c>
      <c r="P46">
        <v>2589</v>
      </c>
      <c r="V46">
        <f>+_xlfn.XMATCH(W46,Allocation!B:B)</f>
        <v>72</v>
      </c>
      <c r="W46" t="s">
        <v>453</v>
      </c>
      <c r="X46" t="s">
        <v>454</v>
      </c>
      <c r="Y46">
        <v>28065.100000000002</v>
      </c>
      <c r="Z46">
        <v>51721</v>
      </c>
      <c r="AB46" t="s">
        <v>455</v>
      </c>
      <c r="AC46" t="s">
        <v>456</v>
      </c>
      <c r="AD46">
        <v>867132.18000000017</v>
      </c>
      <c r="AE46">
        <v>567231.80000000005</v>
      </c>
      <c r="AG46" t="s">
        <v>457</v>
      </c>
      <c r="AH46" t="s">
        <v>458</v>
      </c>
      <c r="AI46">
        <v>1305.72</v>
      </c>
      <c r="AJ46">
        <v>7</v>
      </c>
      <c r="AL46" t="s">
        <v>459</v>
      </c>
      <c r="AM46" t="s">
        <v>460</v>
      </c>
      <c r="AN46">
        <v>773548.60999999987</v>
      </c>
      <c r="AO46">
        <v>15</v>
      </c>
    </row>
    <row r="47" spans="8:41" ht="15.75" x14ac:dyDescent="0.25">
      <c r="L47" s="102"/>
      <c r="M47" t="s">
        <v>461</v>
      </c>
      <c r="N47" t="s">
        <v>462</v>
      </c>
      <c r="O47">
        <v>1879731.4300000002</v>
      </c>
      <c r="P47">
        <v>2568</v>
      </c>
      <c r="V47">
        <f>+_xlfn.XMATCH(W47,Allocation!B:B)</f>
        <v>73</v>
      </c>
      <c r="W47" t="s">
        <v>463</v>
      </c>
      <c r="X47" t="s">
        <v>464</v>
      </c>
      <c r="Y47">
        <v>4991.3599999999997</v>
      </c>
      <c r="Z47">
        <v>751</v>
      </c>
      <c r="AB47" t="s">
        <v>465</v>
      </c>
      <c r="AC47" t="s">
        <v>466</v>
      </c>
      <c r="AD47">
        <v>3892.36</v>
      </c>
      <c r="AE47">
        <v>9211</v>
      </c>
      <c r="AG47" t="s">
        <v>467</v>
      </c>
      <c r="AH47" t="s">
        <v>468</v>
      </c>
      <c r="AI47">
        <v>12260404.439999996</v>
      </c>
      <c r="AJ47">
        <v>7360</v>
      </c>
      <c r="AL47" t="s">
        <v>469</v>
      </c>
      <c r="AM47" t="s">
        <v>470</v>
      </c>
      <c r="AN47">
        <v>21999.14</v>
      </c>
      <c r="AO47">
        <v>125</v>
      </c>
    </row>
    <row r="48" spans="8:41" ht="15.75" x14ac:dyDescent="0.25">
      <c r="L48" s="102"/>
      <c r="M48" t="s">
        <v>471</v>
      </c>
      <c r="N48" t="s">
        <v>472</v>
      </c>
      <c r="O48">
        <v>677900.61</v>
      </c>
      <c r="P48">
        <v>973</v>
      </c>
      <c r="V48">
        <f>+_xlfn.XMATCH(W48,Allocation!B:B)</f>
        <v>74</v>
      </c>
      <c r="W48" t="s">
        <v>473</v>
      </c>
      <c r="X48" t="s">
        <v>474</v>
      </c>
      <c r="Y48">
        <v>1413256.8900000001</v>
      </c>
      <c r="Z48">
        <v>1324888.5</v>
      </c>
      <c r="AB48" t="s">
        <v>475</v>
      </c>
      <c r="AC48" t="s">
        <v>476</v>
      </c>
      <c r="AD48">
        <v>27429108.179999992</v>
      </c>
      <c r="AE48">
        <v>3287550.88</v>
      </c>
      <c r="AG48" t="s">
        <v>477</v>
      </c>
      <c r="AH48" t="s">
        <v>478</v>
      </c>
      <c r="AI48">
        <v>25069371.469999988</v>
      </c>
      <c r="AJ48">
        <v>14330</v>
      </c>
      <c r="AL48" t="s">
        <v>479</v>
      </c>
      <c r="AM48" t="s">
        <v>480</v>
      </c>
      <c r="AN48">
        <v>16551.53</v>
      </c>
      <c r="AO48">
        <v>12</v>
      </c>
    </row>
    <row r="49" spans="12:36" ht="15.75" x14ac:dyDescent="0.25">
      <c r="L49" s="102"/>
      <c r="M49" t="s">
        <v>481</v>
      </c>
      <c r="N49" t="s">
        <v>482</v>
      </c>
      <c r="O49">
        <v>843194.44000000006</v>
      </c>
      <c r="P49">
        <v>1669</v>
      </c>
      <c r="V49">
        <f>+_xlfn.XMATCH(W49,Allocation!B:B)</f>
        <v>75</v>
      </c>
      <c r="W49" t="s">
        <v>483</v>
      </c>
      <c r="X49" t="s">
        <v>484</v>
      </c>
      <c r="Y49">
        <v>172223.24</v>
      </c>
      <c r="Z49">
        <v>3263</v>
      </c>
      <c r="AB49" t="s">
        <v>485</v>
      </c>
      <c r="AC49" t="s">
        <v>486</v>
      </c>
      <c r="AD49">
        <v>172413.22000000003</v>
      </c>
      <c r="AE49">
        <v>52291.100000000006</v>
      </c>
      <c r="AG49" t="s">
        <v>487</v>
      </c>
      <c r="AH49" t="s">
        <v>488</v>
      </c>
      <c r="AI49">
        <v>80687981.24999997</v>
      </c>
      <c r="AJ49">
        <v>34351</v>
      </c>
    </row>
    <row r="50" spans="12:36" ht="15.75" x14ac:dyDescent="0.25">
      <c r="L50" s="102"/>
      <c r="M50" t="s">
        <v>489</v>
      </c>
      <c r="N50" t="s">
        <v>490</v>
      </c>
      <c r="O50">
        <v>103407.78</v>
      </c>
      <c r="P50">
        <v>59</v>
      </c>
      <c r="V50">
        <f>+_xlfn.XMATCH(W50,Allocation!B:B)</f>
        <v>76</v>
      </c>
      <c r="W50" t="s">
        <v>491</v>
      </c>
      <c r="X50" t="s">
        <v>492</v>
      </c>
      <c r="Y50">
        <v>3336.32</v>
      </c>
      <c r="Z50">
        <v>1604</v>
      </c>
      <c r="AB50" t="s">
        <v>493</v>
      </c>
      <c r="AC50" t="s">
        <v>494</v>
      </c>
      <c r="AD50">
        <v>15018585.759999998</v>
      </c>
      <c r="AE50">
        <v>2629795.3000000003</v>
      </c>
      <c r="AG50" t="s">
        <v>495</v>
      </c>
      <c r="AH50" t="s">
        <v>496</v>
      </c>
      <c r="AI50">
        <v>70844053.980000019</v>
      </c>
      <c r="AJ50">
        <v>24434</v>
      </c>
    </row>
    <row r="51" spans="12:36" ht="15.75" x14ac:dyDescent="0.25">
      <c r="L51" s="102"/>
      <c r="M51" t="s">
        <v>497</v>
      </c>
      <c r="N51" t="s">
        <v>498</v>
      </c>
      <c r="O51">
        <v>6805.76</v>
      </c>
      <c r="P51">
        <v>7</v>
      </c>
      <c r="V51">
        <f>+_xlfn.XMATCH(W51,Allocation!B:B)</f>
        <v>77</v>
      </c>
      <c r="W51" t="s">
        <v>225</v>
      </c>
      <c r="X51" t="s">
        <v>226</v>
      </c>
      <c r="Y51">
        <v>11600554.950000001</v>
      </c>
      <c r="Z51">
        <v>11679736</v>
      </c>
      <c r="AB51" t="s">
        <v>499</v>
      </c>
      <c r="AC51" t="s">
        <v>500</v>
      </c>
      <c r="AD51">
        <v>450408.0799999999</v>
      </c>
      <c r="AE51">
        <v>118579.40000000002</v>
      </c>
      <c r="AG51" t="s">
        <v>501</v>
      </c>
      <c r="AH51" t="s">
        <v>502</v>
      </c>
      <c r="AI51">
        <v>61552809.350000016</v>
      </c>
      <c r="AJ51">
        <v>17349</v>
      </c>
    </row>
    <row r="52" spans="12:36" ht="15.75" x14ac:dyDescent="0.25">
      <c r="L52" s="102"/>
      <c r="M52" t="s">
        <v>503</v>
      </c>
      <c r="N52" t="s">
        <v>504</v>
      </c>
      <c r="O52">
        <v>2706664.4299999988</v>
      </c>
      <c r="P52">
        <v>2122</v>
      </c>
      <c r="V52">
        <f>+_xlfn.XMATCH(W52,Allocation!B:B)</f>
        <v>78</v>
      </c>
      <c r="W52" t="s">
        <v>237</v>
      </c>
      <c r="X52" t="s">
        <v>238</v>
      </c>
      <c r="Y52">
        <v>16501043.109999994</v>
      </c>
      <c r="Z52">
        <v>7204422.1000000006</v>
      </c>
      <c r="AB52" t="s">
        <v>505</v>
      </c>
      <c r="AC52" t="s">
        <v>506</v>
      </c>
      <c r="AD52">
        <v>8722744.1099999994</v>
      </c>
      <c r="AE52">
        <v>1692637</v>
      </c>
      <c r="AG52" t="s">
        <v>507</v>
      </c>
      <c r="AH52" t="s">
        <v>508</v>
      </c>
      <c r="AI52">
        <v>20486691.729999997</v>
      </c>
      <c r="AJ52">
        <v>4850</v>
      </c>
    </row>
    <row r="53" spans="12:36" ht="15.75" x14ac:dyDescent="0.25">
      <c r="L53" s="102"/>
      <c r="M53" t="s">
        <v>509</v>
      </c>
      <c r="N53" t="s">
        <v>510</v>
      </c>
      <c r="O53">
        <v>45977.74</v>
      </c>
      <c r="P53">
        <v>62</v>
      </c>
      <c r="V53">
        <f>+_xlfn.XMATCH(W53,Allocation!B:B)</f>
        <v>79</v>
      </c>
      <c r="W53" t="s">
        <v>249</v>
      </c>
      <c r="X53" t="s">
        <v>250</v>
      </c>
      <c r="Y53">
        <v>1389743.0400000003</v>
      </c>
      <c r="Z53">
        <v>481920.45</v>
      </c>
      <c r="AB53" t="s">
        <v>511</v>
      </c>
      <c r="AC53" t="s">
        <v>512</v>
      </c>
      <c r="AD53">
        <v>29891.38</v>
      </c>
      <c r="AE53">
        <v>3940</v>
      </c>
      <c r="AG53" t="s">
        <v>513</v>
      </c>
      <c r="AH53" t="s">
        <v>514</v>
      </c>
      <c r="AI53">
        <v>9558512.5700000003</v>
      </c>
      <c r="AJ53">
        <v>1878</v>
      </c>
    </row>
    <row r="54" spans="12:36" ht="15.75" x14ac:dyDescent="0.25">
      <c r="L54" s="102"/>
      <c r="M54" t="s">
        <v>515</v>
      </c>
      <c r="N54" t="s">
        <v>516</v>
      </c>
      <c r="O54">
        <v>645820.24</v>
      </c>
      <c r="P54">
        <v>1448</v>
      </c>
      <c r="V54">
        <f>+_xlfn.XMATCH(W54,Allocation!B:B)</f>
        <v>80</v>
      </c>
      <c r="W54" t="s">
        <v>517</v>
      </c>
      <c r="X54" t="s">
        <v>518</v>
      </c>
      <c r="Y54">
        <v>2846622.37</v>
      </c>
      <c r="Z54">
        <v>925978.8</v>
      </c>
      <c r="AB54" t="s">
        <v>519</v>
      </c>
      <c r="AC54" t="s">
        <v>520</v>
      </c>
      <c r="AD54">
        <v>71161707.920000017</v>
      </c>
      <c r="AE54">
        <v>3479313.46</v>
      </c>
      <c r="AG54" t="s">
        <v>521</v>
      </c>
      <c r="AH54" t="s">
        <v>522</v>
      </c>
      <c r="AI54">
        <v>14999.84</v>
      </c>
      <c r="AJ54">
        <v>7</v>
      </c>
    </row>
    <row r="55" spans="12:36" ht="15.75" x14ac:dyDescent="0.25">
      <c r="L55" s="102"/>
      <c r="M55" t="s">
        <v>523</v>
      </c>
      <c r="N55" t="s">
        <v>524</v>
      </c>
      <c r="O55">
        <v>868833.46999999986</v>
      </c>
      <c r="P55">
        <v>1560</v>
      </c>
      <c r="V55">
        <f>+_xlfn.XMATCH(W55,Allocation!B:B)</f>
        <v>81</v>
      </c>
      <c r="W55" t="s">
        <v>525</v>
      </c>
      <c r="X55" t="s">
        <v>526</v>
      </c>
      <c r="Y55">
        <v>873299.75999999989</v>
      </c>
      <c r="Z55">
        <v>206978.90000000002</v>
      </c>
      <c r="AB55" t="s">
        <v>527</v>
      </c>
      <c r="AC55" t="s">
        <v>528</v>
      </c>
      <c r="AD55">
        <v>7650161.8500000024</v>
      </c>
      <c r="AE55">
        <v>1557623.0799999998</v>
      </c>
      <c r="AG55" t="s">
        <v>529</v>
      </c>
      <c r="AH55" t="s">
        <v>530</v>
      </c>
      <c r="AI55">
        <v>4577698.2400000021</v>
      </c>
      <c r="AJ55">
        <v>740</v>
      </c>
    </row>
    <row r="56" spans="12:36" ht="15.75" x14ac:dyDescent="0.25">
      <c r="L56" s="102"/>
      <c r="M56" t="s">
        <v>185</v>
      </c>
      <c r="N56" t="s">
        <v>186</v>
      </c>
      <c r="O56">
        <v>170687.24</v>
      </c>
      <c r="P56">
        <v>23</v>
      </c>
      <c r="V56">
        <f>+_xlfn.XMATCH(W56,Allocation!B:B)</f>
        <v>82</v>
      </c>
      <c r="W56" t="s">
        <v>531</v>
      </c>
      <c r="X56" t="s">
        <v>532</v>
      </c>
      <c r="Y56">
        <v>30173.05</v>
      </c>
      <c r="Z56">
        <v>88</v>
      </c>
      <c r="AB56" t="s">
        <v>533</v>
      </c>
      <c r="AC56" t="s">
        <v>534</v>
      </c>
      <c r="AD56">
        <v>150775.28</v>
      </c>
      <c r="AE56">
        <v>98052</v>
      </c>
      <c r="AG56" t="s">
        <v>535</v>
      </c>
      <c r="AH56" t="s">
        <v>536</v>
      </c>
      <c r="AI56">
        <v>1226.1400000000001</v>
      </c>
      <c r="AJ56">
        <v>1</v>
      </c>
    </row>
    <row r="57" spans="12:36" ht="15.75" x14ac:dyDescent="0.25">
      <c r="L57" s="102"/>
      <c r="M57" t="s">
        <v>537</v>
      </c>
      <c r="N57" t="s">
        <v>538</v>
      </c>
      <c r="O57">
        <v>267678.32</v>
      </c>
      <c r="P57">
        <v>93</v>
      </c>
      <c r="V57">
        <f>+_xlfn.XMATCH(W57,Allocation!B:B)</f>
        <v>83</v>
      </c>
      <c r="W57" t="s">
        <v>539</v>
      </c>
      <c r="X57" t="s">
        <v>540</v>
      </c>
      <c r="Y57">
        <v>23932.799999999999</v>
      </c>
      <c r="Z57">
        <v>6</v>
      </c>
      <c r="AB57" t="s">
        <v>541</v>
      </c>
      <c r="AC57" t="s">
        <v>542</v>
      </c>
      <c r="AD57">
        <v>4396.1400000000003</v>
      </c>
      <c r="AE57">
        <v>3100</v>
      </c>
      <c r="AG57" t="s">
        <v>543</v>
      </c>
      <c r="AH57" t="s">
        <v>544</v>
      </c>
      <c r="AI57">
        <v>1419.97</v>
      </c>
      <c r="AJ57">
        <v>1</v>
      </c>
    </row>
    <row r="58" spans="12:36" ht="15.75" x14ac:dyDescent="0.25">
      <c r="L58" s="102"/>
      <c r="M58" t="s">
        <v>545</v>
      </c>
      <c r="N58" t="s">
        <v>546</v>
      </c>
      <c r="O58">
        <v>358560.9</v>
      </c>
      <c r="P58">
        <v>215</v>
      </c>
      <c r="V58">
        <f>+_xlfn.XMATCH(W58,Allocation!B:B)</f>
        <v>84</v>
      </c>
      <c r="W58" t="s">
        <v>547</v>
      </c>
      <c r="X58" t="s">
        <v>548</v>
      </c>
      <c r="Y58">
        <v>735.55000000000007</v>
      </c>
      <c r="Z58">
        <v>10</v>
      </c>
      <c r="AB58" t="s">
        <v>549</v>
      </c>
      <c r="AC58" t="s">
        <v>550</v>
      </c>
      <c r="AD58">
        <v>36520.31</v>
      </c>
      <c r="AE58">
        <v>15149</v>
      </c>
      <c r="AG58" t="s">
        <v>551</v>
      </c>
      <c r="AH58" t="s">
        <v>552</v>
      </c>
      <c r="AI58">
        <v>5146.3500000000004</v>
      </c>
      <c r="AJ58">
        <v>2</v>
      </c>
    </row>
    <row r="59" spans="12:36" ht="15.75" x14ac:dyDescent="0.25">
      <c r="L59" s="102"/>
      <c r="M59" t="s">
        <v>553</v>
      </c>
      <c r="N59" t="s">
        <v>554</v>
      </c>
      <c r="O59">
        <v>834142.47999999986</v>
      </c>
      <c r="P59">
        <v>790</v>
      </c>
      <c r="V59">
        <f>+_xlfn.XMATCH(W59,Allocation!B:B)</f>
        <v>85</v>
      </c>
      <c r="W59" t="s">
        <v>555</v>
      </c>
      <c r="X59" t="s">
        <v>556</v>
      </c>
      <c r="Y59">
        <v>2408.81</v>
      </c>
      <c r="Z59">
        <v>2</v>
      </c>
      <c r="AB59" t="s">
        <v>557</v>
      </c>
      <c r="AC59" t="s">
        <v>558</v>
      </c>
      <c r="AD59">
        <v>23888.68</v>
      </c>
      <c r="AE59">
        <v>232</v>
      </c>
      <c r="AG59" t="s">
        <v>559</v>
      </c>
      <c r="AH59" t="s">
        <v>560</v>
      </c>
      <c r="AI59">
        <v>844536.62999999977</v>
      </c>
      <c r="AJ59">
        <v>97</v>
      </c>
    </row>
    <row r="60" spans="12:36" ht="15.75" x14ac:dyDescent="0.25">
      <c r="L60" s="102"/>
      <c r="M60" t="s">
        <v>561</v>
      </c>
      <c r="N60" t="s">
        <v>562</v>
      </c>
      <c r="O60">
        <v>2776107.330000001</v>
      </c>
      <c r="P60">
        <v>2470</v>
      </c>
      <c r="V60">
        <f>+_xlfn.XMATCH(W60,Allocation!B:B)</f>
        <v>86</v>
      </c>
      <c r="W60" t="s">
        <v>563</v>
      </c>
      <c r="X60" t="s">
        <v>564</v>
      </c>
      <c r="Y60">
        <v>479717.12</v>
      </c>
      <c r="Z60">
        <v>126</v>
      </c>
      <c r="AB60" t="s">
        <v>565</v>
      </c>
      <c r="AC60" t="s">
        <v>566</v>
      </c>
      <c r="AD60">
        <v>180975.66</v>
      </c>
      <c r="AE60">
        <v>29</v>
      </c>
      <c r="AG60" t="s">
        <v>567</v>
      </c>
      <c r="AH60" t="s">
        <v>568</v>
      </c>
      <c r="AI60">
        <v>18913.61</v>
      </c>
      <c r="AJ60">
        <v>7</v>
      </c>
    </row>
    <row r="61" spans="12:36" ht="15.75" x14ac:dyDescent="0.25">
      <c r="L61" s="102"/>
      <c r="M61" t="s">
        <v>569</v>
      </c>
      <c r="N61" t="s">
        <v>570</v>
      </c>
      <c r="O61">
        <v>92182.61</v>
      </c>
      <c r="P61">
        <v>73732</v>
      </c>
      <c r="V61">
        <f>+_xlfn.XMATCH(W61,Allocation!B:B)</f>
        <v>87</v>
      </c>
      <c r="W61" t="s">
        <v>571</v>
      </c>
      <c r="X61" t="s">
        <v>572</v>
      </c>
      <c r="Y61">
        <v>51185.57</v>
      </c>
      <c r="Z61">
        <v>47</v>
      </c>
      <c r="AB61" t="s">
        <v>573</v>
      </c>
      <c r="AC61" t="s">
        <v>574</v>
      </c>
      <c r="AD61">
        <v>12730722.169999998</v>
      </c>
      <c r="AE61">
        <v>532</v>
      </c>
      <c r="AG61" t="s">
        <v>575</v>
      </c>
      <c r="AH61" t="s">
        <v>576</v>
      </c>
      <c r="AI61">
        <v>3817.61</v>
      </c>
      <c r="AJ61">
        <v>2</v>
      </c>
    </row>
    <row r="62" spans="12:36" ht="15.75" x14ac:dyDescent="0.25">
      <c r="L62" s="102"/>
      <c r="M62" t="s">
        <v>179</v>
      </c>
      <c r="N62" t="s">
        <v>180</v>
      </c>
      <c r="O62">
        <v>130285.95</v>
      </c>
      <c r="P62">
        <v>285559</v>
      </c>
      <c r="V62">
        <f>+_xlfn.XMATCH(W62,Allocation!B:B)</f>
        <v>88</v>
      </c>
      <c r="W62" t="s">
        <v>577</v>
      </c>
      <c r="X62" t="s">
        <v>578</v>
      </c>
      <c r="Y62">
        <v>98051.13</v>
      </c>
      <c r="Z62">
        <v>153</v>
      </c>
      <c r="AB62" t="s">
        <v>579</v>
      </c>
      <c r="AC62" t="s">
        <v>580</v>
      </c>
      <c r="AD62">
        <v>78592972.590000004</v>
      </c>
      <c r="AE62">
        <v>5292</v>
      </c>
      <c r="AG62" t="s">
        <v>581</v>
      </c>
      <c r="AH62" t="s">
        <v>582</v>
      </c>
      <c r="AI62">
        <v>365170.91</v>
      </c>
      <c r="AJ62">
        <v>49</v>
      </c>
    </row>
    <row r="63" spans="12:36" ht="15.75" x14ac:dyDescent="0.25">
      <c r="L63" s="102"/>
      <c r="M63" t="s">
        <v>189</v>
      </c>
      <c r="N63" t="s">
        <v>190</v>
      </c>
      <c r="O63">
        <v>3428326.35</v>
      </c>
      <c r="P63">
        <v>2187129</v>
      </c>
      <c r="V63">
        <f>+_xlfn.XMATCH(W63,Allocation!B:B)</f>
        <v>89</v>
      </c>
      <c r="W63" t="s">
        <v>583</v>
      </c>
      <c r="X63" t="s">
        <v>584</v>
      </c>
      <c r="Y63">
        <v>599030.63</v>
      </c>
      <c r="Z63">
        <v>30</v>
      </c>
      <c r="AB63" t="s">
        <v>585</v>
      </c>
      <c r="AC63" t="s">
        <v>586</v>
      </c>
      <c r="AD63">
        <v>334615.76</v>
      </c>
      <c r="AE63">
        <v>11</v>
      </c>
      <c r="AG63" t="s">
        <v>587</v>
      </c>
      <c r="AH63" t="s">
        <v>588</v>
      </c>
      <c r="AI63">
        <v>117869.59</v>
      </c>
      <c r="AJ63">
        <v>23</v>
      </c>
    </row>
    <row r="64" spans="12:36" ht="15.75" x14ac:dyDescent="0.25">
      <c r="L64" s="102"/>
      <c r="M64" t="s">
        <v>199</v>
      </c>
      <c r="N64" t="s">
        <v>200</v>
      </c>
      <c r="O64">
        <v>1501466.78</v>
      </c>
      <c r="P64">
        <v>1040955</v>
      </c>
      <c r="V64">
        <f>+_xlfn.XMATCH(W64,Allocation!B:B)</f>
        <v>90</v>
      </c>
      <c r="W64" t="s">
        <v>589</v>
      </c>
      <c r="X64" t="s">
        <v>590</v>
      </c>
      <c r="Y64">
        <v>6199279.1299999999</v>
      </c>
      <c r="Z64">
        <v>900</v>
      </c>
      <c r="AB64" t="s">
        <v>591</v>
      </c>
      <c r="AC64" t="s">
        <v>592</v>
      </c>
      <c r="AD64">
        <v>51788829.230000027</v>
      </c>
      <c r="AE64">
        <v>138616</v>
      </c>
      <c r="AG64" t="s">
        <v>593</v>
      </c>
      <c r="AH64" t="s">
        <v>594</v>
      </c>
      <c r="AI64">
        <v>18973.91</v>
      </c>
      <c r="AJ64">
        <v>4</v>
      </c>
    </row>
    <row r="65" spans="12:36" ht="15.75" x14ac:dyDescent="0.25">
      <c r="L65" s="102"/>
      <c r="M65" t="s">
        <v>195</v>
      </c>
      <c r="N65" t="s">
        <v>196</v>
      </c>
      <c r="O65">
        <v>34913376.739999972</v>
      </c>
      <c r="P65">
        <v>13550403.599999998</v>
      </c>
      <c r="V65">
        <f>+_xlfn.XMATCH(W65,Allocation!B:B)</f>
        <v>91</v>
      </c>
      <c r="W65" t="s">
        <v>595</v>
      </c>
      <c r="X65" t="s">
        <v>596</v>
      </c>
      <c r="Y65">
        <v>258350.23000000004</v>
      </c>
      <c r="Z65">
        <v>8</v>
      </c>
      <c r="AB65" t="s">
        <v>597</v>
      </c>
      <c r="AC65" t="s">
        <v>598</v>
      </c>
      <c r="AD65">
        <v>109375.08</v>
      </c>
      <c r="AE65">
        <v>87</v>
      </c>
      <c r="AG65" t="s">
        <v>599</v>
      </c>
      <c r="AH65" t="s">
        <v>600</v>
      </c>
      <c r="AI65">
        <v>116314.90000000001</v>
      </c>
      <c r="AJ65">
        <v>18</v>
      </c>
    </row>
    <row r="66" spans="12:36" ht="15.75" x14ac:dyDescent="0.25">
      <c r="L66" s="102"/>
      <c r="M66" t="s">
        <v>601</v>
      </c>
      <c r="N66" t="s">
        <v>602</v>
      </c>
      <c r="O66">
        <v>46273.649999999994</v>
      </c>
      <c r="P66">
        <v>12530</v>
      </c>
      <c r="V66">
        <f>+_xlfn.XMATCH(W66,Allocation!B:B)</f>
        <v>92</v>
      </c>
      <c r="W66" t="s">
        <v>603</v>
      </c>
      <c r="X66" t="s">
        <v>604</v>
      </c>
      <c r="Y66">
        <v>326112.98</v>
      </c>
      <c r="Z66">
        <v>46</v>
      </c>
      <c r="AB66" t="s">
        <v>605</v>
      </c>
      <c r="AC66" t="s">
        <v>606</v>
      </c>
      <c r="AD66">
        <v>27706.850000000002</v>
      </c>
      <c r="AE66">
        <v>55</v>
      </c>
      <c r="AG66" t="s">
        <v>607</v>
      </c>
      <c r="AH66" t="s">
        <v>608</v>
      </c>
      <c r="AI66">
        <v>14203.800000000001</v>
      </c>
      <c r="AJ66">
        <v>2</v>
      </c>
    </row>
    <row r="67" spans="12:36" ht="15.75" x14ac:dyDescent="0.25">
      <c r="L67" s="102"/>
      <c r="M67" t="s">
        <v>609</v>
      </c>
      <c r="N67" t="s">
        <v>610</v>
      </c>
      <c r="O67">
        <v>14778.3</v>
      </c>
      <c r="P67">
        <v>5165</v>
      </c>
      <c r="V67">
        <f>+_xlfn.XMATCH(W67,Allocation!B:B)</f>
        <v>93</v>
      </c>
      <c r="W67" t="s">
        <v>611</v>
      </c>
      <c r="X67" t="s">
        <v>612</v>
      </c>
      <c r="Y67">
        <v>5112234.5199999996</v>
      </c>
      <c r="Z67">
        <v>47068</v>
      </c>
      <c r="AB67" t="s">
        <v>613</v>
      </c>
      <c r="AC67" t="s">
        <v>614</v>
      </c>
      <c r="AD67">
        <v>3096874.32</v>
      </c>
      <c r="AE67">
        <v>164</v>
      </c>
      <c r="AG67" t="s">
        <v>615</v>
      </c>
      <c r="AH67" t="s">
        <v>616</v>
      </c>
      <c r="AI67">
        <v>75216.639999999999</v>
      </c>
      <c r="AJ67">
        <v>6</v>
      </c>
    </row>
    <row r="68" spans="12:36" ht="15.75" x14ac:dyDescent="0.25">
      <c r="L68" s="102"/>
      <c r="M68" t="s">
        <v>617</v>
      </c>
      <c r="N68" t="s">
        <v>618</v>
      </c>
      <c r="O68">
        <v>6594.38</v>
      </c>
      <c r="P68">
        <v>1260</v>
      </c>
      <c r="V68">
        <f>+_xlfn.XMATCH(W68,Allocation!B:B)</f>
        <v>94</v>
      </c>
      <c r="W68" t="s">
        <v>619</v>
      </c>
      <c r="X68" t="s">
        <v>620</v>
      </c>
      <c r="Y68">
        <v>17586156.269999996</v>
      </c>
      <c r="Z68">
        <v>367</v>
      </c>
      <c r="AB68" t="s">
        <v>621</v>
      </c>
      <c r="AC68" t="s">
        <v>622</v>
      </c>
      <c r="AD68">
        <v>4114.2</v>
      </c>
      <c r="AE68">
        <v>15</v>
      </c>
      <c r="AG68" t="s">
        <v>623</v>
      </c>
      <c r="AH68" t="s">
        <v>624</v>
      </c>
      <c r="AI68">
        <v>14294.82</v>
      </c>
      <c r="AJ68">
        <v>3</v>
      </c>
    </row>
    <row r="69" spans="12:36" ht="15.75" x14ac:dyDescent="0.25">
      <c r="L69" s="102"/>
      <c r="M69" t="s">
        <v>625</v>
      </c>
      <c r="N69" t="s">
        <v>626</v>
      </c>
      <c r="O69">
        <v>434.42</v>
      </c>
      <c r="P69">
        <v>1</v>
      </c>
      <c r="V69">
        <f>+_xlfn.XMATCH(W69,Allocation!B:B)</f>
        <v>95</v>
      </c>
      <c r="W69" t="s">
        <v>627</v>
      </c>
      <c r="X69" t="s">
        <v>628</v>
      </c>
      <c r="Y69">
        <v>286049.40999999997</v>
      </c>
      <c r="Z69">
        <v>31</v>
      </c>
      <c r="AB69" t="s">
        <v>629</v>
      </c>
      <c r="AC69" t="s">
        <v>630</v>
      </c>
      <c r="AD69">
        <v>18739.899999999998</v>
      </c>
      <c r="AE69">
        <v>19727</v>
      </c>
      <c r="AG69" t="s">
        <v>631</v>
      </c>
      <c r="AH69" t="s">
        <v>632</v>
      </c>
      <c r="AI69">
        <v>1865826.95</v>
      </c>
      <c r="AJ69">
        <v>41</v>
      </c>
    </row>
    <row r="70" spans="12:36" ht="15.75" x14ac:dyDescent="0.25">
      <c r="L70" s="102"/>
      <c r="M70" t="s">
        <v>633</v>
      </c>
      <c r="N70" t="s">
        <v>634</v>
      </c>
      <c r="O70">
        <v>956.80000000000007</v>
      </c>
      <c r="P70">
        <v>2</v>
      </c>
      <c r="V70">
        <f>+_xlfn.XMATCH(W70,Allocation!B:B)</f>
        <v>96</v>
      </c>
      <c r="W70" t="s">
        <v>635</v>
      </c>
      <c r="X70" t="s">
        <v>636</v>
      </c>
      <c r="Y70">
        <v>1043.6500000000001</v>
      </c>
      <c r="Z70">
        <v>501</v>
      </c>
      <c r="AG70" t="s">
        <v>637</v>
      </c>
      <c r="AH70" t="s">
        <v>638</v>
      </c>
      <c r="AI70">
        <v>937303.92</v>
      </c>
      <c r="AJ70">
        <v>32</v>
      </c>
    </row>
    <row r="71" spans="12:36" ht="15.75" x14ac:dyDescent="0.25">
      <c r="L71" s="102"/>
      <c r="M71" t="s">
        <v>639</v>
      </c>
      <c r="N71" t="s">
        <v>640</v>
      </c>
      <c r="O71">
        <v>11099.75</v>
      </c>
      <c r="P71">
        <v>8</v>
      </c>
      <c r="V71">
        <f>+_xlfn.XMATCH(W71,Allocation!B:B)</f>
        <v>97</v>
      </c>
      <c r="W71" t="s">
        <v>261</v>
      </c>
      <c r="X71" t="s">
        <v>262</v>
      </c>
      <c r="Y71">
        <v>90672.7</v>
      </c>
      <c r="Z71">
        <v>58</v>
      </c>
      <c r="AG71" t="s">
        <v>641</v>
      </c>
      <c r="AH71" t="s">
        <v>642</v>
      </c>
      <c r="AI71">
        <v>878015.15999999992</v>
      </c>
      <c r="AJ71">
        <v>27</v>
      </c>
    </row>
    <row r="72" spans="12:36" ht="15.75" x14ac:dyDescent="0.25">
      <c r="L72" s="102"/>
      <c r="M72" t="s">
        <v>643</v>
      </c>
      <c r="N72" t="s">
        <v>644</v>
      </c>
      <c r="O72">
        <v>157977.26999999999</v>
      </c>
      <c r="P72">
        <v>88</v>
      </c>
      <c r="V72">
        <f>+_xlfn.XMATCH(W72,Allocation!B:B)</f>
        <v>34</v>
      </c>
      <c r="W72" t="s">
        <v>95</v>
      </c>
      <c r="X72" t="s">
        <v>96</v>
      </c>
      <c r="Y72">
        <v>3829261.12</v>
      </c>
      <c r="Z72">
        <v>44046.100000000006</v>
      </c>
      <c r="AG72" t="s">
        <v>645</v>
      </c>
      <c r="AH72" t="s">
        <v>646</v>
      </c>
      <c r="AI72">
        <v>151800.60999999999</v>
      </c>
      <c r="AJ72">
        <v>4</v>
      </c>
    </row>
    <row r="73" spans="12:36" ht="15.75" x14ac:dyDescent="0.25">
      <c r="L73" s="102"/>
      <c r="M73" t="s">
        <v>647</v>
      </c>
      <c r="N73" t="s">
        <v>648</v>
      </c>
      <c r="O73">
        <v>46510.149999999994</v>
      </c>
      <c r="P73">
        <v>39</v>
      </c>
      <c r="V73">
        <f>+_xlfn.XMATCH(W73,Allocation!B:B)</f>
        <v>99</v>
      </c>
      <c r="W73" t="s">
        <v>195</v>
      </c>
      <c r="X73" t="s">
        <v>196</v>
      </c>
      <c r="Y73">
        <v>11875.03</v>
      </c>
      <c r="Z73">
        <v>475</v>
      </c>
      <c r="AG73" t="s">
        <v>649</v>
      </c>
      <c r="AH73" t="s">
        <v>650</v>
      </c>
      <c r="AI73">
        <v>910674.65</v>
      </c>
      <c r="AJ73">
        <v>20</v>
      </c>
    </row>
    <row r="74" spans="12:36" ht="15.75" x14ac:dyDescent="0.25">
      <c r="L74" s="102"/>
      <c r="M74" t="s">
        <v>651</v>
      </c>
      <c r="N74" t="s">
        <v>652</v>
      </c>
      <c r="O74">
        <v>40869.79</v>
      </c>
      <c r="P74">
        <v>79</v>
      </c>
      <c r="V74">
        <f>+_xlfn.XMATCH(W74,Allocation!B:B)</f>
        <v>100</v>
      </c>
      <c r="W74" t="s">
        <v>447</v>
      </c>
      <c r="X74" t="s">
        <v>448</v>
      </c>
      <c r="Y74">
        <v>1084.27</v>
      </c>
      <c r="Z74">
        <v>38</v>
      </c>
      <c r="AG74" t="s">
        <v>653</v>
      </c>
      <c r="AH74" t="s">
        <v>654</v>
      </c>
      <c r="AI74">
        <v>330959.75</v>
      </c>
      <c r="AJ74">
        <v>7</v>
      </c>
    </row>
    <row r="75" spans="12:36" ht="15.75" x14ac:dyDescent="0.25">
      <c r="L75" s="102"/>
      <c r="M75" t="s">
        <v>655</v>
      </c>
      <c r="N75" t="s">
        <v>656</v>
      </c>
      <c r="O75">
        <v>11129647.099999998</v>
      </c>
      <c r="P75">
        <v>20526</v>
      </c>
      <c r="V75">
        <f>+_xlfn.XMATCH(W75,Allocation!B:B)</f>
        <v>101</v>
      </c>
      <c r="W75" t="s">
        <v>455</v>
      </c>
      <c r="X75" t="s">
        <v>456</v>
      </c>
      <c r="Y75">
        <v>3.7600000000000002</v>
      </c>
      <c r="Z75">
        <v>1</v>
      </c>
      <c r="AG75" t="s">
        <v>657</v>
      </c>
      <c r="AH75" t="s">
        <v>658</v>
      </c>
      <c r="AI75">
        <v>3387930.93</v>
      </c>
      <c r="AJ75">
        <v>40</v>
      </c>
    </row>
    <row r="76" spans="12:36" ht="15.75" x14ac:dyDescent="0.25">
      <c r="L76" s="102"/>
      <c r="M76" t="s">
        <v>659</v>
      </c>
      <c r="N76" t="s">
        <v>660</v>
      </c>
      <c r="O76">
        <v>26906.959999999999</v>
      </c>
      <c r="P76">
        <v>33</v>
      </c>
      <c r="V76">
        <f>+_xlfn.XMATCH(W76,Allocation!B:B)</f>
        <v>102</v>
      </c>
      <c r="W76" t="s">
        <v>475</v>
      </c>
      <c r="X76" t="s">
        <v>476</v>
      </c>
      <c r="Y76">
        <v>2459.17</v>
      </c>
      <c r="Z76">
        <v>38</v>
      </c>
      <c r="AG76" t="s">
        <v>661</v>
      </c>
      <c r="AH76" t="s">
        <v>662</v>
      </c>
      <c r="AI76">
        <v>1408525.5299999998</v>
      </c>
      <c r="AJ76">
        <v>62</v>
      </c>
    </row>
    <row r="77" spans="12:36" ht="15.75" x14ac:dyDescent="0.25">
      <c r="L77" s="102"/>
      <c r="M77" t="s">
        <v>663</v>
      </c>
      <c r="N77" t="s">
        <v>664</v>
      </c>
      <c r="O77">
        <v>195329.92000000004</v>
      </c>
      <c r="P77">
        <v>94</v>
      </c>
      <c r="V77">
        <f>+_xlfn.XMATCH(W77,Allocation!B:B)</f>
        <v>103</v>
      </c>
      <c r="W77" t="s">
        <v>493</v>
      </c>
      <c r="X77" t="s">
        <v>494</v>
      </c>
      <c r="Y77">
        <v>30.55</v>
      </c>
      <c r="Z77">
        <v>891</v>
      </c>
      <c r="AG77" t="s">
        <v>665</v>
      </c>
      <c r="AH77" t="s">
        <v>666</v>
      </c>
      <c r="AI77">
        <v>307219.39</v>
      </c>
      <c r="AJ77">
        <v>11</v>
      </c>
    </row>
    <row r="78" spans="12:36" ht="15.75" x14ac:dyDescent="0.25">
      <c r="L78" s="102"/>
      <c r="M78" t="s">
        <v>667</v>
      </c>
      <c r="N78" t="s">
        <v>668</v>
      </c>
      <c r="O78">
        <v>1574854.2199999993</v>
      </c>
      <c r="P78">
        <v>1977</v>
      </c>
      <c r="V78">
        <f>+_xlfn.XMATCH(W78,Allocation!B:B)</f>
        <v>104</v>
      </c>
      <c r="W78" t="s">
        <v>519</v>
      </c>
      <c r="X78" t="s">
        <v>520</v>
      </c>
      <c r="Y78">
        <v>970.13</v>
      </c>
      <c r="Z78">
        <v>0</v>
      </c>
      <c r="AG78" t="s">
        <v>669</v>
      </c>
      <c r="AH78" t="s">
        <v>670</v>
      </c>
      <c r="AI78">
        <v>962471.95</v>
      </c>
      <c r="AJ78">
        <v>8</v>
      </c>
    </row>
    <row r="79" spans="12:36" ht="15.75" x14ac:dyDescent="0.25">
      <c r="L79" s="102"/>
      <c r="M79" t="s">
        <v>671</v>
      </c>
      <c r="N79" t="s">
        <v>672</v>
      </c>
      <c r="O79">
        <v>2869353.4100000006</v>
      </c>
      <c r="P79">
        <v>2938</v>
      </c>
      <c r="V79">
        <f>+_xlfn.XMATCH(W79,Allocation!B:B)</f>
        <v>105</v>
      </c>
      <c r="W79" t="s">
        <v>591</v>
      </c>
      <c r="X79" t="s">
        <v>592</v>
      </c>
      <c r="Y79">
        <v>4719.51</v>
      </c>
      <c r="Z79">
        <v>1</v>
      </c>
      <c r="AG79" t="s">
        <v>673</v>
      </c>
      <c r="AH79" t="s">
        <v>674</v>
      </c>
      <c r="AI79">
        <v>4430632.63</v>
      </c>
      <c r="AJ79">
        <v>735</v>
      </c>
    </row>
    <row r="80" spans="12:36" ht="15.75" x14ac:dyDescent="0.25">
      <c r="L80" s="102"/>
      <c r="M80" t="s">
        <v>675</v>
      </c>
      <c r="N80" t="s">
        <v>676</v>
      </c>
      <c r="O80">
        <v>254297.18999999997</v>
      </c>
      <c r="P80">
        <v>194</v>
      </c>
      <c r="V80">
        <f>+_xlfn.XMATCH(W80,Allocation!B:B)</f>
        <v>106</v>
      </c>
      <c r="W80" t="s">
        <v>629</v>
      </c>
      <c r="X80" t="s">
        <v>630</v>
      </c>
      <c r="Y80">
        <v>145723.86000000004</v>
      </c>
      <c r="Z80">
        <v>1800</v>
      </c>
      <c r="AG80" t="s">
        <v>677</v>
      </c>
      <c r="AH80" t="s">
        <v>678</v>
      </c>
      <c r="AI80">
        <v>424430.3</v>
      </c>
      <c r="AJ80">
        <v>23</v>
      </c>
    </row>
    <row r="81" spans="12:36" ht="15.75" x14ac:dyDescent="0.25">
      <c r="L81" s="102"/>
      <c r="M81" t="s">
        <v>679</v>
      </c>
      <c r="N81" t="s">
        <v>680</v>
      </c>
      <c r="O81">
        <v>43560.37</v>
      </c>
      <c r="P81">
        <v>32</v>
      </c>
      <c r="V81">
        <f>+_xlfn.XMATCH(W81,Allocation!B:B)</f>
        <v>107</v>
      </c>
      <c r="W81" t="s">
        <v>681</v>
      </c>
      <c r="X81" t="s">
        <v>682</v>
      </c>
      <c r="Y81">
        <v>156244.71</v>
      </c>
      <c r="Z81">
        <v>2870</v>
      </c>
      <c r="AG81" t="s">
        <v>683</v>
      </c>
      <c r="AH81" t="s">
        <v>684</v>
      </c>
      <c r="AI81">
        <v>68073.3</v>
      </c>
      <c r="AJ81">
        <v>15</v>
      </c>
    </row>
    <row r="82" spans="12:36" ht="15.75" x14ac:dyDescent="0.25">
      <c r="L82" s="102"/>
      <c r="M82" t="s">
        <v>685</v>
      </c>
      <c r="N82" t="s">
        <v>686</v>
      </c>
      <c r="O82">
        <v>3968907.99</v>
      </c>
      <c r="P82">
        <v>2528</v>
      </c>
      <c r="AG82" t="s">
        <v>687</v>
      </c>
      <c r="AH82" t="s">
        <v>688</v>
      </c>
      <c r="AI82">
        <v>16515621.200000003</v>
      </c>
      <c r="AJ82">
        <v>8046</v>
      </c>
    </row>
    <row r="83" spans="12:36" ht="15.75" x14ac:dyDescent="0.25">
      <c r="L83" s="102"/>
      <c r="M83" t="s">
        <v>689</v>
      </c>
      <c r="N83" t="s">
        <v>690</v>
      </c>
      <c r="O83">
        <v>6013972.0700000003</v>
      </c>
      <c r="P83">
        <v>3561</v>
      </c>
      <c r="AG83" t="s">
        <v>691</v>
      </c>
      <c r="AH83" t="s">
        <v>692</v>
      </c>
      <c r="AI83">
        <v>37090711.280000009</v>
      </c>
      <c r="AJ83">
        <v>16569</v>
      </c>
    </row>
    <row r="84" spans="12:36" ht="15.75" x14ac:dyDescent="0.25">
      <c r="L84" s="102"/>
      <c r="M84" t="s">
        <v>207</v>
      </c>
      <c r="N84" t="s">
        <v>208</v>
      </c>
      <c r="O84">
        <v>2143755.1400000006</v>
      </c>
      <c r="P84">
        <v>1203</v>
      </c>
      <c r="AG84" t="s">
        <v>693</v>
      </c>
      <c r="AH84" t="s">
        <v>694</v>
      </c>
      <c r="AI84">
        <v>54242981.010000005</v>
      </c>
      <c r="AJ84">
        <v>20848</v>
      </c>
    </row>
    <row r="85" spans="12:36" ht="15.75" x14ac:dyDescent="0.25">
      <c r="L85" s="102"/>
      <c r="M85" t="s">
        <v>217</v>
      </c>
      <c r="N85" t="s">
        <v>218</v>
      </c>
      <c r="O85">
        <v>1124804.73</v>
      </c>
      <c r="P85">
        <v>675</v>
      </c>
      <c r="AG85" t="s">
        <v>695</v>
      </c>
      <c r="AH85" t="s">
        <v>696</v>
      </c>
      <c r="AI85">
        <v>56987532.569999963</v>
      </c>
      <c r="AJ85">
        <v>15267</v>
      </c>
    </row>
    <row r="86" spans="12:36" ht="15.75" x14ac:dyDescent="0.25">
      <c r="L86" s="102"/>
      <c r="M86" t="s">
        <v>697</v>
      </c>
      <c r="N86" t="s">
        <v>698</v>
      </c>
      <c r="O86">
        <v>6657493.1499999985</v>
      </c>
      <c r="P86">
        <v>4486</v>
      </c>
      <c r="AG86" t="s">
        <v>699</v>
      </c>
      <c r="AH86" t="s">
        <v>700</v>
      </c>
      <c r="AI86">
        <v>10368481.380000001</v>
      </c>
      <c r="AJ86">
        <v>2894</v>
      </c>
    </row>
    <row r="87" spans="12:36" ht="15.75" x14ac:dyDescent="0.25">
      <c r="L87" s="102"/>
      <c r="M87" t="s">
        <v>701</v>
      </c>
      <c r="N87" t="s">
        <v>702</v>
      </c>
      <c r="O87">
        <v>1972.43</v>
      </c>
      <c r="P87">
        <v>4</v>
      </c>
      <c r="AG87" t="s">
        <v>703</v>
      </c>
      <c r="AH87" t="s">
        <v>704</v>
      </c>
      <c r="AI87">
        <v>10956.95</v>
      </c>
      <c r="AJ87">
        <v>8</v>
      </c>
    </row>
    <row r="88" spans="12:36" ht="15.75" x14ac:dyDescent="0.25">
      <c r="L88" s="102"/>
      <c r="M88" t="s">
        <v>705</v>
      </c>
      <c r="N88" t="s">
        <v>706</v>
      </c>
      <c r="O88">
        <v>3351261.1699999995</v>
      </c>
      <c r="P88">
        <v>1368</v>
      </c>
      <c r="AG88" t="s">
        <v>707</v>
      </c>
      <c r="AH88" t="s">
        <v>708</v>
      </c>
      <c r="AI88">
        <v>22370031.999999996</v>
      </c>
      <c r="AJ88">
        <v>2395</v>
      </c>
    </row>
    <row r="89" spans="12:36" ht="15.75" x14ac:dyDescent="0.25">
      <c r="L89" s="102"/>
      <c r="M89" t="s">
        <v>709</v>
      </c>
      <c r="N89" t="s">
        <v>710</v>
      </c>
      <c r="O89">
        <v>205539.43999999994</v>
      </c>
      <c r="P89">
        <v>95</v>
      </c>
      <c r="AG89" t="s">
        <v>711</v>
      </c>
      <c r="AH89" t="s">
        <v>712</v>
      </c>
      <c r="AI89">
        <v>3463839.0700000003</v>
      </c>
      <c r="AJ89">
        <v>867</v>
      </c>
    </row>
    <row r="90" spans="12:36" ht="15.75" x14ac:dyDescent="0.25">
      <c r="L90" s="102"/>
      <c r="M90" t="s">
        <v>713</v>
      </c>
      <c r="N90" t="s">
        <v>714</v>
      </c>
      <c r="O90">
        <v>1676184.48</v>
      </c>
      <c r="P90">
        <v>1987</v>
      </c>
      <c r="AG90" t="s">
        <v>715</v>
      </c>
      <c r="AH90" t="s">
        <v>716</v>
      </c>
      <c r="AI90">
        <v>9639697.0500000063</v>
      </c>
      <c r="AJ90">
        <v>779</v>
      </c>
    </row>
    <row r="91" spans="12:36" ht="15.75" x14ac:dyDescent="0.25">
      <c r="L91" s="102"/>
      <c r="M91" t="s">
        <v>717</v>
      </c>
      <c r="N91" t="s">
        <v>718</v>
      </c>
      <c r="O91">
        <v>986348.83</v>
      </c>
      <c r="P91">
        <v>2449</v>
      </c>
      <c r="AG91" t="s">
        <v>719</v>
      </c>
      <c r="AH91" t="s">
        <v>720</v>
      </c>
      <c r="AI91">
        <v>110322.52</v>
      </c>
      <c r="AJ91">
        <v>20</v>
      </c>
    </row>
    <row r="92" spans="12:36" ht="15.75" x14ac:dyDescent="0.25">
      <c r="L92" s="102"/>
      <c r="M92" t="s">
        <v>721</v>
      </c>
      <c r="N92" t="s">
        <v>722</v>
      </c>
      <c r="O92">
        <v>4660371.1300000018</v>
      </c>
      <c r="P92">
        <v>2552</v>
      </c>
      <c r="AG92" t="s">
        <v>723</v>
      </c>
      <c r="AH92" t="s">
        <v>724</v>
      </c>
      <c r="AI92">
        <v>19787272.650000002</v>
      </c>
      <c r="AJ92">
        <v>1456</v>
      </c>
    </row>
    <row r="93" spans="12:36" ht="15.75" x14ac:dyDescent="0.25">
      <c r="L93" s="102"/>
      <c r="M93" t="s">
        <v>725</v>
      </c>
      <c r="N93" t="s">
        <v>726</v>
      </c>
      <c r="O93">
        <v>69807.180000000008</v>
      </c>
      <c r="P93">
        <v>152</v>
      </c>
      <c r="AG93" t="s">
        <v>727</v>
      </c>
      <c r="AH93" t="s">
        <v>728</v>
      </c>
      <c r="AI93">
        <v>19783710.599999998</v>
      </c>
      <c r="AJ93">
        <v>1201</v>
      </c>
    </row>
    <row r="94" spans="12:36" ht="15.75" x14ac:dyDescent="0.25">
      <c r="L94" s="102"/>
      <c r="M94" t="s">
        <v>729</v>
      </c>
      <c r="N94" t="s">
        <v>730</v>
      </c>
      <c r="O94">
        <v>1107304.1299999999</v>
      </c>
      <c r="P94">
        <v>737</v>
      </c>
      <c r="AG94" t="s">
        <v>731</v>
      </c>
      <c r="AH94" t="s">
        <v>732</v>
      </c>
      <c r="AI94">
        <v>18271952.349999994</v>
      </c>
      <c r="AJ94">
        <v>755</v>
      </c>
    </row>
    <row r="95" spans="12:36" ht="15.75" x14ac:dyDescent="0.25">
      <c r="L95" s="102"/>
      <c r="M95" t="s">
        <v>733</v>
      </c>
      <c r="N95" t="s">
        <v>734</v>
      </c>
      <c r="O95">
        <v>217370.68000000002</v>
      </c>
      <c r="P95">
        <v>55</v>
      </c>
      <c r="AG95" t="s">
        <v>735</v>
      </c>
      <c r="AH95" t="s">
        <v>736</v>
      </c>
      <c r="AI95">
        <v>13356037.350000001</v>
      </c>
      <c r="AJ95">
        <v>473</v>
      </c>
    </row>
    <row r="96" spans="12:36" ht="15.75" x14ac:dyDescent="0.25">
      <c r="L96" s="102"/>
      <c r="M96" t="s">
        <v>227</v>
      </c>
      <c r="N96" t="s">
        <v>228</v>
      </c>
      <c r="O96">
        <v>10884752.309999999</v>
      </c>
      <c r="P96">
        <v>16573</v>
      </c>
      <c r="AG96" t="s">
        <v>737</v>
      </c>
      <c r="AH96" t="s">
        <v>738</v>
      </c>
      <c r="AI96">
        <v>11992737.33</v>
      </c>
      <c r="AJ96">
        <v>357</v>
      </c>
    </row>
    <row r="97" spans="12:36" ht="15.75" x14ac:dyDescent="0.25">
      <c r="L97" s="102"/>
      <c r="M97" t="s">
        <v>739</v>
      </c>
      <c r="N97" t="s">
        <v>740</v>
      </c>
      <c r="O97">
        <v>3511594.9</v>
      </c>
      <c r="P97">
        <v>4409</v>
      </c>
      <c r="AG97" t="s">
        <v>741</v>
      </c>
      <c r="AH97" t="s">
        <v>742</v>
      </c>
      <c r="AI97">
        <v>15819512.74</v>
      </c>
      <c r="AJ97">
        <v>329</v>
      </c>
    </row>
    <row r="98" spans="12:36" ht="15.75" x14ac:dyDescent="0.25">
      <c r="L98" s="102"/>
      <c r="M98" t="s">
        <v>743</v>
      </c>
      <c r="N98" t="s">
        <v>744</v>
      </c>
      <c r="O98">
        <v>1988702.5699999996</v>
      </c>
      <c r="P98">
        <v>1435</v>
      </c>
      <c r="AG98" t="s">
        <v>745</v>
      </c>
      <c r="AH98" t="s">
        <v>746</v>
      </c>
      <c r="AI98">
        <v>258582.41</v>
      </c>
      <c r="AJ98">
        <v>17</v>
      </c>
    </row>
    <row r="99" spans="12:36" ht="15.75" x14ac:dyDescent="0.25">
      <c r="L99" s="102"/>
      <c r="M99" t="s">
        <v>747</v>
      </c>
      <c r="N99" t="s">
        <v>748</v>
      </c>
      <c r="O99">
        <v>4475475.370000001</v>
      </c>
      <c r="P99">
        <v>4217</v>
      </c>
      <c r="AG99" t="s">
        <v>749</v>
      </c>
      <c r="AH99" t="s">
        <v>750</v>
      </c>
      <c r="AI99">
        <v>6660.14</v>
      </c>
      <c r="AJ99">
        <v>28</v>
      </c>
    </row>
    <row r="100" spans="12:36" ht="15.75" x14ac:dyDescent="0.25">
      <c r="L100" s="102"/>
      <c r="M100" t="s">
        <v>751</v>
      </c>
      <c r="N100" t="s">
        <v>752</v>
      </c>
      <c r="O100">
        <v>5060901.870000001</v>
      </c>
      <c r="P100">
        <v>18459</v>
      </c>
      <c r="AG100" t="s">
        <v>753</v>
      </c>
      <c r="AH100" t="s">
        <v>754</v>
      </c>
      <c r="AI100">
        <v>260.14999999999998</v>
      </c>
      <c r="AJ100">
        <v>24</v>
      </c>
    </row>
    <row r="101" spans="12:36" ht="15.75" x14ac:dyDescent="0.25">
      <c r="L101" s="102"/>
      <c r="M101" t="s">
        <v>239</v>
      </c>
      <c r="N101" t="s">
        <v>240</v>
      </c>
      <c r="O101">
        <v>2864483.53</v>
      </c>
      <c r="P101">
        <v>4018</v>
      </c>
    </row>
    <row r="102" spans="12:36" ht="15.75" x14ac:dyDescent="0.25">
      <c r="L102" s="102"/>
      <c r="M102" t="s">
        <v>251</v>
      </c>
      <c r="N102" t="s">
        <v>252</v>
      </c>
      <c r="O102">
        <v>11297913.370000001</v>
      </c>
      <c r="P102">
        <v>8909</v>
      </c>
    </row>
    <row r="103" spans="12:36" ht="15.75" x14ac:dyDescent="0.25">
      <c r="L103" s="102"/>
      <c r="M103" t="s">
        <v>755</v>
      </c>
      <c r="N103" t="s">
        <v>756</v>
      </c>
      <c r="O103">
        <v>765626.25000000012</v>
      </c>
      <c r="P103">
        <v>603</v>
      </c>
    </row>
    <row r="104" spans="12:36" ht="15.75" x14ac:dyDescent="0.25">
      <c r="L104" s="102"/>
      <c r="M104" t="s">
        <v>263</v>
      </c>
      <c r="N104" t="s">
        <v>264</v>
      </c>
      <c r="O104">
        <v>30843714.469999999</v>
      </c>
      <c r="P104">
        <v>21650</v>
      </c>
    </row>
    <row r="105" spans="12:36" ht="15.75" x14ac:dyDescent="0.25">
      <c r="L105" s="102"/>
      <c r="M105" t="s">
        <v>273</v>
      </c>
      <c r="N105" t="s">
        <v>274</v>
      </c>
      <c r="O105">
        <v>7129760.46</v>
      </c>
      <c r="P105">
        <v>4753</v>
      </c>
    </row>
    <row r="106" spans="12:36" ht="15.75" x14ac:dyDescent="0.25">
      <c r="L106" s="102"/>
      <c r="M106" t="s">
        <v>121</v>
      </c>
      <c r="N106" t="s">
        <v>122</v>
      </c>
      <c r="O106">
        <v>384.08</v>
      </c>
      <c r="P106">
        <v>100</v>
      </c>
    </row>
    <row r="107" spans="12:36" ht="15.75" x14ac:dyDescent="0.25">
      <c r="L107" s="102"/>
      <c r="M107" t="s">
        <v>131</v>
      </c>
      <c r="N107" t="s">
        <v>132</v>
      </c>
      <c r="O107">
        <v>1395.56</v>
      </c>
      <c r="P107">
        <v>1190</v>
      </c>
    </row>
    <row r="108" spans="12:36" ht="15.75" x14ac:dyDescent="0.25">
      <c r="L108" s="102"/>
      <c r="M108" t="s">
        <v>139</v>
      </c>
      <c r="N108" t="s">
        <v>140</v>
      </c>
      <c r="O108">
        <v>23957.78</v>
      </c>
      <c r="P108">
        <v>22170</v>
      </c>
    </row>
    <row r="109" spans="12:36" ht="15.75" x14ac:dyDescent="0.25">
      <c r="L109" s="102"/>
      <c r="M109" t="s">
        <v>157</v>
      </c>
      <c r="N109" t="s">
        <v>158</v>
      </c>
      <c r="O109">
        <v>254511.19</v>
      </c>
      <c r="P109">
        <v>99820</v>
      </c>
    </row>
    <row r="110" spans="12:36" ht="15.75" x14ac:dyDescent="0.25">
      <c r="L110" s="102"/>
      <c r="M110" t="s">
        <v>167</v>
      </c>
      <c r="N110" t="s">
        <v>168</v>
      </c>
      <c r="O110">
        <v>2997.91</v>
      </c>
      <c r="P110">
        <v>1600</v>
      </c>
    </row>
    <row r="111" spans="12:36" ht="15.75" x14ac:dyDescent="0.25">
      <c r="L111" s="102"/>
      <c r="M111" t="s">
        <v>175</v>
      </c>
      <c r="N111" t="s">
        <v>176</v>
      </c>
      <c r="O111">
        <v>3401.2200000000003</v>
      </c>
      <c r="P111">
        <v>652</v>
      </c>
    </row>
    <row r="112" spans="12:36" ht="15.75" x14ac:dyDescent="0.25">
      <c r="L112" s="102"/>
      <c r="M112" t="s">
        <v>183</v>
      </c>
      <c r="N112" t="s">
        <v>184</v>
      </c>
      <c r="O112">
        <v>32721.93</v>
      </c>
      <c r="P112">
        <v>3034</v>
      </c>
    </row>
    <row r="113" spans="12:26" ht="15.75" x14ac:dyDescent="0.25">
      <c r="L113" s="102"/>
      <c r="M113" t="s">
        <v>203</v>
      </c>
      <c r="N113" t="s">
        <v>204</v>
      </c>
      <c r="O113">
        <v>4575.26</v>
      </c>
      <c r="P113">
        <v>189</v>
      </c>
    </row>
    <row r="114" spans="12:26" ht="15.75" x14ac:dyDescent="0.25">
      <c r="L114" s="102"/>
      <c r="M114" t="s">
        <v>271</v>
      </c>
      <c r="N114" t="s">
        <v>272</v>
      </c>
      <c r="O114">
        <v>27947.47</v>
      </c>
      <c r="P114">
        <v>23692</v>
      </c>
    </row>
    <row r="115" spans="12:26" ht="15.75" x14ac:dyDescent="0.25">
      <c r="L115" s="102"/>
      <c r="M115" t="s">
        <v>279</v>
      </c>
      <c r="N115" t="s">
        <v>280</v>
      </c>
      <c r="O115">
        <v>4002.82</v>
      </c>
      <c r="P115">
        <v>2330</v>
      </c>
    </row>
    <row r="116" spans="12:26" ht="15.75" x14ac:dyDescent="0.25">
      <c r="L116" s="102"/>
      <c r="M116" t="s">
        <v>291</v>
      </c>
      <c r="N116" t="s">
        <v>292</v>
      </c>
      <c r="O116">
        <v>2540.62</v>
      </c>
      <c r="P116">
        <v>2975</v>
      </c>
    </row>
    <row r="117" spans="12:26" ht="15.75" x14ac:dyDescent="0.25">
      <c r="L117" s="102"/>
      <c r="M117" t="s">
        <v>283</v>
      </c>
      <c r="N117" t="s">
        <v>284</v>
      </c>
      <c r="O117">
        <v>28828408</v>
      </c>
      <c r="P117">
        <v>8270187.7999999998</v>
      </c>
      <c r="Z117" s="143"/>
    </row>
    <row r="118" spans="12:26" ht="15.75" x14ac:dyDescent="0.25">
      <c r="L118" s="102"/>
      <c r="M118" t="s">
        <v>307</v>
      </c>
      <c r="N118" t="s">
        <v>308</v>
      </c>
      <c r="O118">
        <v>127974.51</v>
      </c>
      <c r="P118">
        <v>42801</v>
      </c>
      <c r="Z118" s="152"/>
    </row>
    <row r="119" spans="12:26" ht="15.75" x14ac:dyDescent="0.25">
      <c r="L119" s="102"/>
      <c r="M119" t="s">
        <v>317</v>
      </c>
      <c r="N119" t="s">
        <v>318</v>
      </c>
      <c r="O119">
        <v>57677.19</v>
      </c>
      <c r="P119">
        <v>10440</v>
      </c>
      <c r="Z119" s="56"/>
    </row>
    <row r="120" spans="12:26" ht="15.75" x14ac:dyDescent="0.25">
      <c r="L120" s="102"/>
      <c r="M120" t="s">
        <v>353</v>
      </c>
      <c r="N120" t="s">
        <v>354</v>
      </c>
      <c r="O120">
        <v>1363.32</v>
      </c>
      <c r="P120">
        <v>690</v>
      </c>
    </row>
    <row r="121" spans="12:26" ht="15.75" x14ac:dyDescent="0.25">
      <c r="L121" s="102"/>
      <c r="M121" t="s">
        <v>363</v>
      </c>
      <c r="N121" t="s">
        <v>364</v>
      </c>
      <c r="O121">
        <v>25.36</v>
      </c>
      <c r="P121">
        <v>20</v>
      </c>
    </row>
    <row r="122" spans="12:26" ht="15.75" x14ac:dyDescent="0.25">
      <c r="L122" s="102"/>
      <c r="M122" t="s">
        <v>411</v>
      </c>
      <c r="N122" t="s">
        <v>412</v>
      </c>
      <c r="O122">
        <v>9238.9500000000007</v>
      </c>
      <c r="P122">
        <v>5</v>
      </c>
    </row>
    <row r="123" spans="12:26" ht="15.75" x14ac:dyDescent="0.25">
      <c r="L123" s="102"/>
      <c r="M123" t="s">
        <v>293</v>
      </c>
      <c r="N123" t="s">
        <v>294</v>
      </c>
      <c r="O123">
        <v>195127.47999999998</v>
      </c>
      <c r="P123">
        <v>483</v>
      </c>
    </row>
    <row r="124" spans="12:26" ht="15.75" x14ac:dyDescent="0.25">
      <c r="L124" s="102"/>
      <c r="M124" t="s">
        <v>339</v>
      </c>
      <c r="N124" t="s">
        <v>340</v>
      </c>
      <c r="O124">
        <v>4651.1900000000005</v>
      </c>
      <c r="P124">
        <v>700</v>
      </c>
    </row>
    <row r="125" spans="12:26" ht="15.75" x14ac:dyDescent="0.25">
      <c r="L125" s="102"/>
      <c r="M125" t="s">
        <v>447</v>
      </c>
      <c r="N125" t="s">
        <v>448</v>
      </c>
      <c r="O125">
        <v>794.01</v>
      </c>
      <c r="P125">
        <v>310</v>
      </c>
    </row>
    <row r="126" spans="12:26" ht="15.75" x14ac:dyDescent="0.25">
      <c r="L126" s="102"/>
      <c r="M126" t="s">
        <v>493</v>
      </c>
      <c r="N126" t="s">
        <v>494</v>
      </c>
      <c r="O126">
        <v>29577.73</v>
      </c>
      <c r="P126">
        <v>2995</v>
      </c>
    </row>
    <row r="127" spans="12:26" ht="15.75" x14ac:dyDescent="0.25">
      <c r="L127" s="102"/>
      <c r="M127" t="s">
        <v>527</v>
      </c>
      <c r="N127" t="s">
        <v>528</v>
      </c>
      <c r="O127">
        <v>1056088.6300000001</v>
      </c>
      <c r="P127">
        <v>112672.8</v>
      </c>
    </row>
    <row r="128" spans="12:26" ht="15.75" x14ac:dyDescent="0.25">
      <c r="L128" s="102"/>
      <c r="M128" t="s">
        <v>757</v>
      </c>
      <c r="N128" t="s">
        <v>758</v>
      </c>
      <c r="O128">
        <v>48851.22</v>
      </c>
      <c r="P128">
        <v>38958</v>
      </c>
    </row>
    <row r="129" spans="12:16" ht="15.75" x14ac:dyDescent="0.25">
      <c r="L129" s="102"/>
      <c r="M129" t="s">
        <v>301</v>
      </c>
      <c r="N129" t="s">
        <v>302</v>
      </c>
      <c r="O129">
        <v>152610.08000000002</v>
      </c>
      <c r="P129">
        <v>65835.199999999997</v>
      </c>
    </row>
    <row r="130" spans="12:16" ht="15.75" x14ac:dyDescent="0.25">
      <c r="L130" s="102"/>
      <c r="M130" t="s">
        <v>759</v>
      </c>
      <c r="N130" t="s">
        <v>760</v>
      </c>
      <c r="O130">
        <v>1651.64</v>
      </c>
      <c r="P130">
        <v>2000</v>
      </c>
    </row>
    <row r="131" spans="12:16" ht="15.75" x14ac:dyDescent="0.25">
      <c r="L131" s="102"/>
    </row>
    <row r="132" spans="12:16" ht="15.75" x14ac:dyDescent="0.25">
      <c r="L132" s="102"/>
    </row>
  </sheetData>
  <pageMargins left="0.7" right="0.7" top="0.75" bottom="0.75" header="0.3" footer="0.3"/>
  <customProperties>
    <customPr name="_pios_id" r:id="rId1"/>
    <customPr name="EpmWorksheetKeyString_GU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77C77-489E-45A5-A279-F436AC362A99}">
  <sheetPr>
    <tabColor theme="8"/>
  </sheetPr>
  <dimension ref="A1:L154"/>
  <sheetViews>
    <sheetView workbookViewId="0">
      <selection activeCell="H13" sqref="H13"/>
    </sheetView>
    <sheetView workbookViewId="1"/>
  </sheetViews>
  <sheetFormatPr defaultRowHeight="15" x14ac:dyDescent="0.25"/>
  <cols>
    <col min="1" max="1" width="17.85546875" bestFit="1" customWidth="1"/>
    <col min="2" max="2" width="16.42578125" bestFit="1" customWidth="1"/>
    <col min="3" max="4" width="19.85546875" customWidth="1"/>
    <col min="5" max="5" width="31.5703125" bestFit="1" customWidth="1"/>
    <col min="6" max="6" width="19.85546875" customWidth="1"/>
    <col min="7" max="8" width="35.28515625" customWidth="1"/>
    <col min="10" max="10" width="34.140625" bestFit="1" customWidth="1"/>
    <col min="11" max="11" width="17.5703125" bestFit="1" customWidth="1"/>
    <col min="12" max="13" width="27.140625" bestFit="1" customWidth="1"/>
  </cols>
  <sheetData>
    <row r="1" spans="1:12" x14ac:dyDescent="0.25">
      <c r="A1" s="1" t="s">
        <v>1074</v>
      </c>
    </row>
    <row r="2" spans="1:12" x14ac:dyDescent="0.25">
      <c r="A2" s="1" t="s">
        <v>1075</v>
      </c>
    </row>
    <row r="4" spans="1:12" ht="31.5" x14ac:dyDescent="0.25">
      <c r="A4" s="113"/>
      <c r="B4" s="113"/>
      <c r="C4" s="114" t="s">
        <v>764</v>
      </c>
      <c r="D4" s="115"/>
      <c r="E4" s="115"/>
      <c r="F4" s="113"/>
      <c r="G4" s="116"/>
      <c r="H4" s="113"/>
    </row>
    <row r="5" spans="1:12" x14ac:dyDescent="0.25">
      <c r="A5" s="113" t="s">
        <v>1073</v>
      </c>
      <c r="B5" s="113" t="s">
        <v>1095</v>
      </c>
      <c r="C5" s="113"/>
      <c r="D5" s="117"/>
      <c r="E5" s="113"/>
      <c r="F5" s="113"/>
      <c r="G5" s="116"/>
      <c r="H5" s="113"/>
    </row>
    <row r="6" spans="1:12" x14ac:dyDescent="0.25">
      <c r="A6" s="113"/>
      <c r="B6" s="113"/>
      <c r="C6" s="113"/>
      <c r="D6" s="117"/>
      <c r="E6" s="113"/>
      <c r="F6" s="113"/>
      <c r="G6" s="116"/>
      <c r="H6" s="113"/>
      <c r="J6" t="s">
        <v>769</v>
      </c>
      <c r="K6" t="s">
        <v>934</v>
      </c>
    </row>
    <row r="7" spans="1:12" x14ac:dyDescent="0.25">
      <c r="A7" s="117"/>
      <c r="B7" s="117"/>
      <c r="C7" s="113"/>
      <c r="D7" s="117"/>
      <c r="E7" s="113"/>
      <c r="F7" s="113"/>
      <c r="G7" s="116"/>
      <c r="H7" s="113"/>
      <c r="J7" t="s">
        <v>770</v>
      </c>
      <c r="K7" t="s">
        <v>935</v>
      </c>
    </row>
    <row r="8" spans="1:12" x14ac:dyDescent="0.25">
      <c r="A8" s="113"/>
      <c r="B8" s="113"/>
      <c r="C8" s="113"/>
      <c r="D8" s="113"/>
      <c r="E8" s="113"/>
      <c r="F8" s="113"/>
      <c r="G8" s="116"/>
      <c r="H8" s="113"/>
    </row>
    <row r="9" spans="1:12" x14ac:dyDescent="0.25">
      <c r="A9" s="113"/>
      <c r="B9" s="118" t="s">
        <v>765</v>
      </c>
      <c r="C9" s="119" t="s">
        <v>765</v>
      </c>
      <c r="D9" s="119" t="s">
        <v>765</v>
      </c>
      <c r="E9" s="119" t="s">
        <v>765</v>
      </c>
      <c r="F9" s="120" t="s">
        <v>765</v>
      </c>
      <c r="G9" s="121" t="s">
        <v>766</v>
      </c>
      <c r="H9" s="121" t="s">
        <v>767</v>
      </c>
      <c r="J9" t="s">
        <v>771</v>
      </c>
      <c r="K9" t="s">
        <v>772</v>
      </c>
      <c r="L9" t="s">
        <v>1077</v>
      </c>
    </row>
    <row r="10" spans="1:12" x14ac:dyDescent="0.25">
      <c r="A10" s="113"/>
      <c r="B10" s="122" t="s">
        <v>768</v>
      </c>
      <c r="C10" s="123" t="s">
        <v>769</v>
      </c>
      <c r="D10" s="123" t="s">
        <v>770</v>
      </c>
      <c r="E10" s="123" t="s">
        <v>771</v>
      </c>
      <c r="F10" s="124" t="s">
        <v>772</v>
      </c>
      <c r="G10" s="121" t="s">
        <v>766</v>
      </c>
      <c r="H10" s="121" t="s">
        <v>767</v>
      </c>
      <c r="J10" t="s">
        <v>936</v>
      </c>
      <c r="K10" t="s">
        <v>937</v>
      </c>
      <c r="L10" s="9">
        <v>27</v>
      </c>
    </row>
    <row r="11" spans="1:12" x14ac:dyDescent="0.25">
      <c r="A11" s="113"/>
      <c r="B11" s="121" t="s">
        <v>773</v>
      </c>
      <c r="C11" s="121" t="s">
        <v>774</v>
      </c>
      <c r="D11" s="121" t="s">
        <v>775</v>
      </c>
      <c r="E11" s="121" t="s">
        <v>776</v>
      </c>
      <c r="F11" s="121" t="s">
        <v>777</v>
      </c>
      <c r="G11" s="125">
        <v>349</v>
      </c>
      <c r="H11" s="125">
        <v>2027.3040000000001</v>
      </c>
      <c r="J11" t="s">
        <v>936</v>
      </c>
      <c r="K11" t="s">
        <v>938</v>
      </c>
      <c r="L11" s="9">
        <v>16022.388999999999</v>
      </c>
    </row>
    <row r="12" spans="1:12" x14ac:dyDescent="0.25">
      <c r="A12" s="113"/>
      <c r="B12" s="121" t="s">
        <v>773</v>
      </c>
      <c r="C12" s="121" t="s">
        <v>774</v>
      </c>
      <c r="D12" s="121" t="s">
        <v>775</v>
      </c>
      <c r="E12" s="121" t="s">
        <v>778</v>
      </c>
      <c r="F12" s="121" t="s">
        <v>779</v>
      </c>
      <c r="G12" s="125">
        <v>15056</v>
      </c>
      <c r="H12" s="125">
        <v>2372.8150000000001</v>
      </c>
      <c r="J12" t="s">
        <v>939</v>
      </c>
      <c r="K12" t="s">
        <v>940</v>
      </c>
      <c r="L12" s="9">
        <v>4475.5550000000003</v>
      </c>
    </row>
    <row r="13" spans="1:12" x14ac:dyDescent="0.25">
      <c r="A13" s="113"/>
      <c r="B13" s="121" t="s">
        <v>773</v>
      </c>
      <c r="C13" s="121" t="s">
        <v>774</v>
      </c>
      <c r="D13" s="121" t="s">
        <v>775</v>
      </c>
      <c r="E13" s="121" t="s">
        <v>780</v>
      </c>
      <c r="F13" s="121" t="s">
        <v>781</v>
      </c>
      <c r="G13" s="125">
        <v>127</v>
      </c>
      <c r="H13" s="125">
        <v>831.678</v>
      </c>
      <c r="J13" t="s">
        <v>941</v>
      </c>
      <c r="K13" t="s">
        <v>942</v>
      </c>
      <c r="L13" s="9">
        <v>18614.7</v>
      </c>
    </row>
    <row r="14" spans="1:12" x14ac:dyDescent="0.25">
      <c r="A14" s="113"/>
      <c r="B14" s="121" t="s">
        <v>773</v>
      </c>
      <c r="C14" s="121" t="s">
        <v>774</v>
      </c>
      <c r="D14" s="121" t="s">
        <v>775</v>
      </c>
      <c r="E14" s="121" t="s">
        <v>782</v>
      </c>
      <c r="F14" s="121" t="s">
        <v>783</v>
      </c>
      <c r="G14" s="125">
        <v>1</v>
      </c>
      <c r="H14" s="125">
        <v>0</v>
      </c>
      <c r="J14" t="s">
        <v>943</v>
      </c>
      <c r="K14" t="s">
        <v>944</v>
      </c>
      <c r="L14" s="9">
        <v>1648.107</v>
      </c>
    </row>
    <row r="15" spans="1:12" x14ac:dyDescent="0.25">
      <c r="A15" s="113"/>
      <c r="B15" s="121" t="s">
        <v>773</v>
      </c>
      <c r="C15" s="121" t="s">
        <v>774</v>
      </c>
      <c r="D15" s="121" t="s">
        <v>775</v>
      </c>
      <c r="E15" s="121" t="s">
        <v>784</v>
      </c>
      <c r="F15" s="121" t="s">
        <v>785</v>
      </c>
      <c r="G15" s="125">
        <v>631</v>
      </c>
      <c r="H15" s="125">
        <v>4295.66</v>
      </c>
      <c r="J15" t="s">
        <v>945</v>
      </c>
      <c r="K15" t="s">
        <v>946</v>
      </c>
      <c r="L15" s="9">
        <v>1094.8119999999999</v>
      </c>
    </row>
    <row r="16" spans="1:12" x14ac:dyDescent="0.25">
      <c r="A16" s="113"/>
      <c r="B16" s="121" t="s">
        <v>773</v>
      </c>
      <c r="C16" s="121" t="s">
        <v>774</v>
      </c>
      <c r="D16" s="121" t="s">
        <v>775</v>
      </c>
      <c r="E16" s="121" t="s">
        <v>786</v>
      </c>
      <c r="F16" s="121" t="s">
        <v>787</v>
      </c>
      <c r="G16" s="125">
        <v>93</v>
      </c>
      <c r="H16" s="125">
        <v>17.001000000000001</v>
      </c>
      <c r="J16" t="s">
        <v>97</v>
      </c>
      <c r="L16" s="9">
        <v>41882.563000000002</v>
      </c>
    </row>
    <row r="17" spans="1:8" x14ac:dyDescent="0.25">
      <c r="A17" s="113"/>
      <c r="B17" s="121" t="s">
        <v>773</v>
      </c>
      <c r="C17" s="121" t="s">
        <v>774</v>
      </c>
      <c r="D17" s="121" t="s">
        <v>775</v>
      </c>
      <c r="E17" s="121" t="s">
        <v>788</v>
      </c>
      <c r="F17" s="121" t="s">
        <v>789</v>
      </c>
      <c r="G17" s="125">
        <v>4576</v>
      </c>
      <c r="H17" s="125">
        <v>896.30399999999997</v>
      </c>
    </row>
    <row r="18" spans="1:8" x14ac:dyDescent="0.25">
      <c r="A18" s="113"/>
      <c r="B18" s="121" t="s">
        <v>773</v>
      </c>
      <c r="C18" s="121" t="s">
        <v>774</v>
      </c>
      <c r="D18" s="121" t="s">
        <v>775</v>
      </c>
      <c r="E18" s="121" t="s">
        <v>790</v>
      </c>
      <c r="F18" s="121" t="s">
        <v>791</v>
      </c>
      <c r="G18" s="125">
        <v>3357</v>
      </c>
      <c r="H18" s="125">
        <v>917.05100000000004</v>
      </c>
    </row>
    <row r="19" spans="1:8" x14ac:dyDescent="0.25">
      <c r="A19" s="113"/>
      <c r="B19" s="121" t="s">
        <v>773</v>
      </c>
      <c r="C19" s="121" t="s">
        <v>774</v>
      </c>
      <c r="D19" s="121" t="s">
        <v>775</v>
      </c>
      <c r="E19" s="121" t="s">
        <v>792</v>
      </c>
      <c r="F19" s="121" t="s">
        <v>793</v>
      </c>
      <c r="G19" s="125">
        <v>540</v>
      </c>
      <c r="H19" s="125">
        <v>123.271</v>
      </c>
    </row>
    <row r="20" spans="1:8" x14ac:dyDescent="0.25">
      <c r="A20" s="113"/>
      <c r="B20" s="121" t="s">
        <v>773</v>
      </c>
      <c r="C20" s="121" t="s">
        <v>774</v>
      </c>
      <c r="D20" s="121" t="s">
        <v>775</v>
      </c>
      <c r="E20" s="121" t="s">
        <v>794</v>
      </c>
      <c r="F20" s="121" t="s">
        <v>795</v>
      </c>
      <c r="G20" s="125">
        <v>99</v>
      </c>
      <c r="H20" s="125">
        <v>15.192</v>
      </c>
    </row>
    <row r="21" spans="1:8" x14ac:dyDescent="0.25">
      <c r="A21" s="113"/>
      <c r="B21" s="121" t="s">
        <v>773</v>
      </c>
      <c r="C21" s="121" t="s">
        <v>774</v>
      </c>
      <c r="D21" s="121" t="s">
        <v>775</v>
      </c>
      <c r="E21" s="121" t="s">
        <v>796</v>
      </c>
      <c r="F21" s="121" t="s">
        <v>797</v>
      </c>
      <c r="G21" s="125">
        <v>3260</v>
      </c>
      <c r="H21" s="125">
        <v>670.95299999999997</v>
      </c>
    </row>
    <row r="22" spans="1:8" x14ac:dyDescent="0.25">
      <c r="A22" s="113"/>
      <c r="B22" s="121" t="s">
        <v>773</v>
      </c>
      <c r="C22" s="121" t="s">
        <v>774</v>
      </c>
      <c r="D22" s="121" t="s">
        <v>775</v>
      </c>
      <c r="E22" s="121" t="s">
        <v>798</v>
      </c>
      <c r="F22" s="121" t="s">
        <v>799</v>
      </c>
      <c r="G22" s="125">
        <v>862</v>
      </c>
      <c r="H22" s="125">
        <v>255.33199999999999</v>
      </c>
    </row>
    <row r="23" spans="1:8" x14ac:dyDescent="0.25">
      <c r="A23" s="113"/>
      <c r="B23" s="121" t="s">
        <v>773</v>
      </c>
      <c r="C23" s="121" t="s">
        <v>774</v>
      </c>
      <c r="D23" s="121" t="s">
        <v>775</v>
      </c>
      <c r="E23" s="121" t="s">
        <v>800</v>
      </c>
      <c r="F23" s="121" t="s">
        <v>801</v>
      </c>
      <c r="G23" s="125">
        <v>75</v>
      </c>
      <c r="H23" s="125">
        <v>37.003</v>
      </c>
    </row>
    <row r="24" spans="1:8" x14ac:dyDescent="0.25">
      <c r="A24" s="113"/>
      <c r="B24" s="121" t="s">
        <v>773</v>
      </c>
      <c r="C24" s="121" t="s">
        <v>774</v>
      </c>
      <c r="D24" s="121" t="s">
        <v>775</v>
      </c>
      <c r="E24" s="121" t="s">
        <v>802</v>
      </c>
      <c r="F24" s="121" t="s">
        <v>803</v>
      </c>
      <c r="G24" s="125">
        <v>118</v>
      </c>
      <c r="H24" s="125">
        <v>38.950000000000003</v>
      </c>
    </row>
    <row r="25" spans="1:8" x14ac:dyDescent="0.25">
      <c r="A25" s="113"/>
      <c r="B25" s="121" t="s">
        <v>773</v>
      </c>
      <c r="C25" s="121" t="s">
        <v>774</v>
      </c>
      <c r="D25" s="121" t="s">
        <v>775</v>
      </c>
      <c r="E25" s="121" t="s">
        <v>804</v>
      </c>
      <c r="F25" s="121" t="s">
        <v>805</v>
      </c>
      <c r="G25" s="125">
        <v>4246</v>
      </c>
      <c r="H25" s="125">
        <v>482.14499999999998</v>
      </c>
    </row>
    <row r="26" spans="1:8" x14ac:dyDescent="0.25">
      <c r="A26" s="113"/>
      <c r="B26" s="121" t="s">
        <v>773</v>
      </c>
      <c r="C26" s="121" t="s">
        <v>774</v>
      </c>
      <c r="D26" s="121" t="s">
        <v>775</v>
      </c>
      <c r="E26" s="121" t="s">
        <v>806</v>
      </c>
      <c r="F26" s="121" t="s">
        <v>807</v>
      </c>
      <c r="G26" s="125">
        <v>47</v>
      </c>
      <c r="H26" s="125">
        <v>1</v>
      </c>
    </row>
    <row r="27" spans="1:8" x14ac:dyDescent="0.25">
      <c r="A27" s="113"/>
      <c r="B27" s="121" t="s">
        <v>773</v>
      </c>
      <c r="C27" s="121" t="s">
        <v>774</v>
      </c>
      <c r="D27" s="121" t="s">
        <v>775</v>
      </c>
      <c r="E27" s="121" t="s">
        <v>808</v>
      </c>
      <c r="F27" s="121" t="s">
        <v>809</v>
      </c>
      <c r="G27" s="125">
        <v>318</v>
      </c>
      <c r="H27" s="125">
        <v>118.72499999999999</v>
      </c>
    </row>
    <row r="28" spans="1:8" x14ac:dyDescent="0.25">
      <c r="A28" s="113"/>
      <c r="B28" s="121" t="s">
        <v>773</v>
      </c>
      <c r="C28" s="121" t="s">
        <v>774</v>
      </c>
      <c r="D28" s="121" t="s">
        <v>775</v>
      </c>
      <c r="E28" s="121" t="s">
        <v>810</v>
      </c>
      <c r="F28" s="121" t="s">
        <v>811</v>
      </c>
      <c r="G28" s="125">
        <v>7273</v>
      </c>
      <c r="H28" s="125">
        <v>902.529</v>
      </c>
    </row>
    <row r="29" spans="1:8" x14ac:dyDescent="0.25">
      <c r="A29" s="113"/>
      <c r="B29" s="121" t="s">
        <v>773</v>
      </c>
      <c r="C29" s="121" t="s">
        <v>774</v>
      </c>
      <c r="D29" s="121" t="s">
        <v>812</v>
      </c>
      <c r="E29" s="121" t="s">
        <v>813</v>
      </c>
      <c r="F29" s="121" t="s">
        <v>814</v>
      </c>
      <c r="G29" s="125">
        <v>1</v>
      </c>
      <c r="H29" s="125">
        <v>24</v>
      </c>
    </row>
    <row r="30" spans="1:8" x14ac:dyDescent="0.25">
      <c r="A30" s="113"/>
      <c r="B30" s="121" t="s">
        <v>773</v>
      </c>
      <c r="C30" s="121" t="s">
        <v>774</v>
      </c>
      <c r="D30" s="121" t="s">
        <v>815</v>
      </c>
      <c r="E30" s="121" t="s">
        <v>816</v>
      </c>
      <c r="F30" s="121" t="s">
        <v>817</v>
      </c>
      <c r="G30" s="125">
        <v>4787</v>
      </c>
      <c r="H30" s="125">
        <v>15002.344999999999</v>
      </c>
    </row>
    <row r="31" spans="1:8" x14ac:dyDescent="0.25">
      <c r="A31" s="113"/>
      <c r="B31" s="121" t="s">
        <v>773</v>
      </c>
      <c r="C31" s="121" t="s">
        <v>774</v>
      </c>
      <c r="D31" s="121" t="s">
        <v>815</v>
      </c>
      <c r="E31" s="121" t="s">
        <v>818</v>
      </c>
      <c r="F31" s="121" t="s">
        <v>819</v>
      </c>
      <c r="G31" s="125">
        <v>372</v>
      </c>
      <c r="H31" s="125">
        <v>2186.136</v>
      </c>
    </row>
    <row r="32" spans="1:8" x14ac:dyDescent="0.25">
      <c r="A32" s="113"/>
      <c r="B32" s="121" t="s">
        <v>773</v>
      </c>
      <c r="C32" s="121" t="s">
        <v>774</v>
      </c>
      <c r="D32" s="121" t="s">
        <v>815</v>
      </c>
      <c r="E32" s="121" t="s">
        <v>820</v>
      </c>
      <c r="F32" s="121" t="s">
        <v>821</v>
      </c>
      <c r="G32" s="125">
        <v>18</v>
      </c>
      <c r="H32" s="125">
        <v>104</v>
      </c>
    </row>
    <row r="33" spans="1:8" x14ac:dyDescent="0.25">
      <c r="A33" s="113"/>
      <c r="B33" s="121" t="s">
        <v>773</v>
      </c>
      <c r="C33" s="121" t="s">
        <v>774</v>
      </c>
      <c r="D33" s="121" t="s">
        <v>815</v>
      </c>
      <c r="E33" s="121" t="s">
        <v>822</v>
      </c>
      <c r="F33" s="121" t="s">
        <v>823</v>
      </c>
      <c r="G33" s="125">
        <v>3272</v>
      </c>
      <c r="H33" s="125">
        <v>17245.234</v>
      </c>
    </row>
    <row r="34" spans="1:8" x14ac:dyDescent="0.25">
      <c r="A34" s="113"/>
      <c r="B34" s="121" t="s">
        <v>773</v>
      </c>
      <c r="C34" s="121" t="s">
        <v>774</v>
      </c>
      <c r="D34" s="121" t="s">
        <v>815</v>
      </c>
      <c r="E34" s="121" t="s">
        <v>824</v>
      </c>
      <c r="F34" s="121" t="s">
        <v>825</v>
      </c>
      <c r="G34" s="125">
        <v>3485</v>
      </c>
      <c r="H34" s="125">
        <v>14352.583000000001</v>
      </c>
    </row>
    <row r="35" spans="1:8" x14ac:dyDescent="0.25">
      <c r="A35" s="113"/>
      <c r="B35" s="121" t="s">
        <v>773</v>
      </c>
      <c r="C35" s="121" t="s">
        <v>774</v>
      </c>
      <c r="D35" s="121" t="s">
        <v>815</v>
      </c>
      <c r="E35" s="121" t="s">
        <v>826</v>
      </c>
      <c r="F35" s="121" t="s">
        <v>827</v>
      </c>
      <c r="G35" s="125">
        <v>1512</v>
      </c>
      <c r="H35" s="125">
        <v>3153.2449999999999</v>
      </c>
    </row>
    <row r="36" spans="1:8" x14ac:dyDescent="0.25">
      <c r="A36" s="113"/>
      <c r="B36" s="121" t="s">
        <v>773</v>
      </c>
      <c r="C36" s="121" t="s">
        <v>774</v>
      </c>
      <c r="D36" s="121" t="s">
        <v>815</v>
      </c>
      <c r="E36" s="121" t="s">
        <v>828</v>
      </c>
      <c r="F36" s="121" t="s">
        <v>829</v>
      </c>
      <c r="G36" s="125">
        <v>129</v>
      </c>
      <c r="H36" s="125">
        <v>613.52099999999996</v>
      </c>
    </row>
    <row r="37" spans="1:8" x14ac:dyDescent="0.25">
      <c r="A37" s="113"/>
      <c r="B37" s="121" t="s">
        <v>773</v>
      </c>
      <c r="C37" s="121" t="s">
        <v>774</v>
      </c>
      <c r="D37" s="121" t="s">
        <v>815</v>
      </c>
      <c r="E37" s="121" t="s">
        <v>830</v>
      </c>
      <c r="F37" s="121" t="s">
        <v>831</v>
      </c>
      <c r="G37" s="125">
        <v>580</v>
      </c>
      <c r="H37" s="125">
        <v>4208.9669999999996</v>
      </c>
    </row>
    <row r="38" spans="1:8" x14ac:dyDescent="0.25">
      <c r="A38" s="113"/>
      <c r="B38" s="121" t="s">
        <v>773</v>
      </c>
      <c r="C38" s="121" t="s">
        <v>774</v>
      </c>
      <c r="D38" s="121" t="s">
        <v>815</v>
      </c>
      <c r="E38" s="121" t="s">
        <v>832</v>
      </c>
      <c r="F38" s="121" t="s">
        <v>833</v>
      </c>
      <c r="G38" s="125">
        <v>590</v>
      </c>
      <c r="H38" s="125">
        <v>1235.7449999999999</v>
      </c>
    </row>
    <row r="39" spans="1:8" x14ac:dyDescent="0.25">
      <c r="A39" s="113"/>
      <c r="B39" s="121" t="s">
        <v>773</v>
      </c>
      <c r="C39" s="121" t="s">
        <v>774</v>
      </c>
      <c r="D39" s="121" t="s">
        <v>815</v>
      </c>
      <c r="E39" s="121" t="s">
        <v>834</v>
      </c>
      <c r="F39" s="121" t="s">
        <v>835</v>
      </c>
      <c r="G39" s="125">
        <v>352</v>
      </c>
      <c r="H39" s="125">
        <v>4251.741</v>
      </c>
    </row>
    <row r="40" spans="1:8" x14ac:dyDescent="0.25">
      <c r="A40" s="113"/>
      <c r="B40" s="121" t="s">
        <v>773</v>
      </c>
      <c r="C40" s="121" t="s">
        <v>774</v>
      </c>
      <c r="D40" s="121" t="s">
        <v>815</v>
      </c>
      <c r="E40" s="121" t="s">
        <v>836</v>
      </c>
      <c r="F40" s="121" t="s">
        <v>837</v>
      </c>
      <c r="G40" s="125">
        <v>9962</v>
      </c>
      <c r="H40" s="125">
        <v>14837.802</v>
      </c>
    </row>
    <row r="41" spans="1:8" x14ac:dyDescent="0.25">
      <c r="A41" s="113"/>
      <c r="B41" s="121" t="s">
        <v>773</v>
      </c>
      <c r="C41" s="121" t="s">
        <v>774</v>
      </c>
      <c r="D41" s="121" t="s">
        <v>815</v>
      </c>
      <c r="E41" s="121" t="s">
        <v>838</v>
      </c>
      <c r="F41" s="121" t="s">
        <v>839</v>
      </c>
      <c r="G41" s="125">
        <v>620</v>
      </c>
      <c r="H41" s="125">
        <v>2393.614</v>
      </c>
    </row>
    <row r="42" spans="1:8" x14ac:dyDescent="0.25">
      <c r="A42" s="113"/>
      <c r="B42" s="121" t="s">
        <v>773</v>
      </c>
      <c r="C42" s="121" t="s">
        <v>774</v>
      </c>
      <c r="D42" s="121" t="s">
        <v>815</v>
      </c>
      <c r="E42" s="121" t="s">
        <v>840</v>
      </c>
      <c r="F42" s="121" t="s">
        <v>841</v>
      </c>
      <c r="G42" s="125">
        <v>20</v>
      </c>
      <c r="H42" s="125">
        <v>51.002000000000002</v>
      </c>
    </row>
    <row r="43" spans="1:8" x14ac:dyDescent="0.25">
      <c r="A43" s="113"/>
      <c r="B43" s="121" t="s">
        <v>773</v>
      </c>
      <c r="C43" s="121" t="s">
        <v>774</v>
      </c>
      <c r="D43" s="121" t="s">
        <v>815</v>
      </c>
      <c r="E43" s="121" t="s">
        <v>842</v>
      </c>
      <c r="F43" s="121" t="s">
        <v>843</v>
      </c>
      <c r="G43" s="125">
        <v>150</v>
      </c>
      <c r="H43" s="125">
        <v>1640.6289999999999</v>
      </c>
    </row>
    <row r="44" spans="1:8" x14ac:dyDescent="0.25">
      <c r="A44" s="113"/>
      <c r="B44" s="121" t="s">
        <v>773</v>
      </c>
      <c r="C44" s="121" t="s">
        <v>774</v>
      </c>
      <c r="D44" s="121" t="s">
        <v>815</v>
      </c>
      <c r="E44" s="121" t="s">
        <v>844</v>
      </c>
      <c r="F44" s="121" t="s">
        <v>845</v>
      </c>
      <c r="G44" s="125">
        <v>413</v>
      </c>
      <c r="H44" s="125">
        <v>6457.0879999999997</v>
      </c>
    </row>
    <row r="45" spans="1:8" x14ac:dyDescent="0.25">
      <c r="A45" s="113"/>
      <c r="B45" s="121" t="s">
        <v>773</v>
      </c>
      <c r="C45" s="121" t="s">
        <v>774</v>
      </c>
      <c r="D45" s="121" t="s">
        <v>815</v>
      </c>
      <c r="E45" s="121" t="s">
        <v>846</v>
      </c>
      <c r="F45" s="121" t="s">
        <v>847</v>
      </c>
      <c r="G45" s="125">
        <v>15203</v>
      </c>
      <c r="H45" s="125">
        <v>89965.729000000007</v>
      </c>
    </row>
    <row r="46" spans="1:8" x14ac:dyDescent="0.25">
      <c r="A46" s="113"/>
      <c r="B46" s="121" t="s">
        <v>773</v>
      </c>
      <c r="C46" s="121" t="s">
        <v>774</v>
      </c>
      <c r="D46" s="121" t="s">
        <v>815</v>
      </c>
      <c r="E46" s="121" t="s">
        <v>848</v>
      </c>
      <c r="F46" s="121" t="s">
        <v>849</v>
      </c>
      <c r="G46" s="125">
        <v>1073</v>
      </c>
      <c r="H46" s="125">
        <v>20866.582999999999</v>
      </c>
    </row>
    <row r="47" spans="1:8" x14ac:dyDescent="0.25">
      <c r="A47" s="113"/>
      <c r="B47" s="121" t="s">
        <v>773</v>
      </c>
      <c r="C47" s="121" t="s">
        <v>774</v>
      </c>
      <c r="D47" s="121" t="s">
        <v>815</v>
      </c>
      <c r="E47" s="121" t="s">
        <v>850</v>
      </c>
      <c r="F47" s="121" t="s">
        <v>851</v>
      </c>
      <c r="G47" s="125">
        <v>13</v>
      </c>
      <c r="H47" s="125">
        <v>59.091000000000001</v>
      </c>
    </row>
    <row r="48" spans="1:8" x14ac:dyDescent="0.25">
      <c r="A48" s="113"/>
      <c r="B48" s="121" t="s">
        <v>773</v>
      </c>
      <c r="C48" s="121" t="s">
        <v>774</v>
      </c>
      <c r="D48" s="121" t="s">
        <v>815</v>
      </c>
      <c r="E48" s="121" t="s">
        <v>852</v>
      </c>
      <c r="F48" s="121" t="s">
        <v>853</v>
      </c>
      <c r="G48" s="125">
        <v>34</v>
      </c>
      <c r="H48" s="125">
        <v>551.99900000000002</v>
      </c>
    </row>
    <row r="49" spans="1:8" x14ac:dyDescent="0.25">
      <c r="A49" s="113"/>
      <c r="B49" s="121" t="s">
        <v>773</v>
      </c>
      <c r="C49" s="121" t="s">
        <v>774</v>
      </c>
      <c r="D49" s="121" t="s">
        <v>815</v>
      </c>
      <c r="E49" s="121" t="s">
        <v>854</v>
      </c>
      <c r="F49" s="121" t="s">
        <v>855</v>
      </c>
      <c r="G49" s="125">
        <v>351</v>
      </c>
      <c r="H49" s="125">
        <v>3926.2139999999999</v>
      </c>
    </row>
    <row r="50" spans="1:8" x14ac:dyDescent="0.25">
      <c r="A50" s="113"/>
      <c r="B50" s="121" t="s">
        <v>773</v>
      </c>
      <c r="C50" s="121" t="s">
        <v>774</v>
      </c>
      <c r="D50" s="121" t="s">
        <v>815</v>
      </c>
      <c r="E50" s="121" t="s">
        <v>856</v>
      </c>
      <c r="F50" s="121" t="s">
        <v>857</v>
      </c>
      <c r="G50" s="125">
        <v>139</v>
      </c>
      <c r="H50" s="125">
        <v>2254.0120000000002</v>
      </c>
    </row>
    <row r="51" spans="1:8" x14ac:dyDescent="0.25">
      <c r="A51" s="113"/>
      <c r="B51" s="121" t="s">
        <v>773</v>
      </c>
      <c r="C51" s="121" t="s">
        <v>774</v>
      </c>
      <c r="D51" s="121" t="s">
        <v>858</v>
      </c>
      <c r="E51" s="121" t="s">
        <v>859</v>
      </c>
      <c r="F51" s="121" t="s">
        <v>860</v>
      </c>
      <c r="G51" s="125">
        <v>15</v>
      </c>
      <c r="H51" s="125">
        <v>178.37700000000001</v>
      </c>
    </row>
    <row r="52" spans="1:8" x14ac:dyDescent="0.25">
      <c r="A52" s="113"/>
      <c r="B52" s="121" t="s">
        <v>773</v>
      </c>
      <c r="C52" s="121" t="s">
        <v>774</v>
      </c>
      <c r="D52" s="121" t="s">
        <v>858</v>
      </c>
      <c r="E52" s="121" t="s">
        <v>861</v>
      </c>
      <c r="F52" s="121" t="s">
        <v>862</v>
      </c>
      <c r="G52" s="125">
        <v>21</v>
      </c>
      <c r="H52" s="125">
        <v>24.004000000000001</v>
      </c>
    </row>
    <row r="53" spans="1:8" x14ac:dyDescent="0.25">
      <c r="A53" s="113"/>
      <c r="B53" s="121" t="s">
        <v>773</v>
      </c>
      <c r="C53" s="121" t="s">
        <v>774</v>
      </c>
      <c r="D53" s="121" t="s">
        <v>858</v>
      </c>
      <c r="E53" s="121" t="s">
        <v>863</v>
      </c>
      <c r="F53" s="121" t="s">
        <v>864</v>
      </c>
      <c r="G53" s="125">
        <v>296</v>
      </c>
      <c r="H53" s="125">
        <v>2349.527</v>
      </c>
    </row>
    <row r="54" spans="1:8" x14ac:dyDescent="0.25">
      <c r="A54" s="113"/>
      <c r="B54" s="121" t="s">
        <v>773</v>
      </c>
      <c r="C54" s="121" t="s">
        <v>774</v>
      </c>
      <c r="D54" s="121" t="s">
        <v>858</v>
      </c>
      <c r="E54" s="121" t="s">
        <v>865</v>
      </c>
      <c r="F54" s="121" t="s">
        <v>866</v>
      </c>
      <c r="G54" s="125">
        <v>44</v>
      </c>
      <c r="H54" s="125">
        <v>188</v>
      </c>
    </row>
    <row r="55" spans="1:8" x14ac:dyDescent="0.25">
      <c r="A55" s="113"/>
      <c r="B55" s="121" t="s">
        <v>773</v>
      </c>
      <c r="C55" s="121" t="s">
        <v>774</v>
      </c>
      <c r="D55" s="121" t="s">
        <v>858</v>
      </c>
      <c r="E55" s="121" t="s">
        <v>867</v>
      </c>
      <c r="F55" s="121" t="s">
        <v>868</v>
      </c>
      <c r="G55" s="125">
        <v>146</v>
      </c>
      <c r="H55" s="125">
        <v>441.82900000000001</v>
      </c>
    </row>
    <row r="56" spans="1:8" x14ac:dyDescent="0.25">
      <c r="A56" s="113"/>
      <c r="B56" s="121" t="s">
        <v>773</v>
      </c>
      <c r="C56" s="121" t="s">
        <v>774</v>
      </c>
      <c r="D56" s="121" t="s">
        <v>858</v>
      </c>
      <c r="E56" s="121" t="s">
        <v>869</v>
      </c>
      <c r="F56" s="121" t="s">
        <v>870</v>
      </c>
      <c r="G56" s="125">
        <v>19</v>
      </c>
      <c r="H56" s="125">
        <v>33.006999999999998</v>
      </c>
    </row>
    <row r="57" spans="1:8" x14ac:dyDescent="0.25">
      <c r="A57" s="113"/>
      <c r="B57" s="121" t="s">
        <v>773</v>
      </c>
      <c r="C57" s="121" t="s">
        <v>774</v>
      </c>
      <c r="D57" s="121" t="s">
        <v>858</v>
      </c>
      <c r="E57" s="121" t="s">
        <v>871</v>
      </c>
      <c r="F57" s="121" t="s">
        <v>872</v>
      </c>
      <c r="G57" s="125">
        <v>121</v>
      </c>
      <c r="H57" s="125">
        <v>703.005</v>
      </c>
    </row>
    <row r="58" spans="1:8" x14ac:dyDescent="0.25">
      <c r="A58" s="113"/>
      <c r="B58" s="121" t="s">
        <v>773</v>
      </c>
      <c r="C58" s="121" t="s">
        <v>774</v>
      </c>
      <c r="D58" s="121" t="s">
        <v>858</v>
      </c>
      <c r="E58" s="121" t="s">
        <v>873</v>
      </c>
      <c r="F58" s="121" t="s">
        <v>874</v>
      </c>
      <c r="G58" s="125">
        <v>243</v>
      </c>
      <c r="H58" s="125">
        <v>2117.799</v>
      </c>
    </row>
    <row r="59" spans="1:8" x14ac:dyDescent="0.25">
      <c r="A59" s="113"/>
      <c r="B59" s="121" t="s">
        <v>773</v>
      </c>
      <c r="C59" s="121" t="s">
        <v>774</v>
      </c>
      <c r="D59" s="121" t="s">
        <v>858</v>
      </c>
      <c r="E59" s="121" t="s">
        <v>875</v>
      </c>
      <c r="F59" s="121" t="s">
        <v>876</v>
      </c>
      <c r="G59" s="125">
        <v>107</v>
      </c>
      <c r="H59" s="125">
        <v>219.423</v>
      </c>
    </row>
    <row r="60" spans="1:8" x14ac:dyDescent="0.25">
      <c r="A60" s="113"/>
      <c r="B60" s="121" t="s">
        <v>773</v>
      </c>
      <c r="C60" s="121" t="s">
        <v>774</v>
      </c>
      <c r="D60" s="121" t="s">
        <v>858</v>
      </c>
      <c r="E60" s="121" t="s">
        <v>877</v>
      </c>
      <c r="F60" s="121" t="s">
        <v>878</v>
      </c>
      <c r="G60" s="125">
        <v>13</v>
      </c>
      <c r="H60" s="125">
        <v>57.002000000000002</v>
      </c>
    </row>
    <row r="61" spans="1:8" x14ac:dyDescent="0.25">
      <c r="A61" s="113"/>
      <c r="B61" s="121" t="s">
        <v>773</v>
      </c>
      <c r="C61" s="121" t="s">
        <v>774</v>
      </c>
      <c r="D61" s="121" t="s">
        <v>858</v>
      </c>
      <c r="E61" s="121" t="s">
        <v>879</v>
      </c>
      <c r="F61" s="121" t="s">
        <v>880</v>
      </c>
      <c r="G61" s="125">
        <v>631</v>
      </c>
      <c r="H61" s="125">
        <v>5738.1729999999998</v>
      </c>
    </row>
    <row r="62" spans="1:8" x14ac:dyDescent="0.25">
      <c r="A62" s="113"/>
      <c r="B62" s="121" t="s">
        <v>773</v>
      </c>
      <c r="C62" s="121" t="s">
        <v>774</v>
      </c>
      <c r="D62" s="121" t="s">
        <v>858</v>
      </c>
      <c r="E62" s="121" t="s">
        <v>881</v>
      </c>
      <c r="F62" s="121" t="s">
        <v>882</v>
      </c>
      <c r="G62" s="125">
        <v>15</v>
      </c>
      <c r="H62" s="125">
        <v>19</v>
      </c>
    </row>
    <row r="63" spans="1:8" x14ac:dyDescent="0.25">
      <c r="A63" s="113"/>
      <c r="B63" s="121" t="s">
        <v>773</v>
      </c>
      <c r="C63" s="121" t="s">
        <v>774</v>
      </c>
      <c r="D63" s="121" t="s">
        <v>858</v>
      </c>
      <c r="E63" s="121" t="s">
        <v>883</v>
      </c>
      <c r="F63" s="121" t="s">
        <v>884</v>
      </c>
      <c r="G63" s="125">
        <v>420</v>
      </c>
      <c r="H63" s="125">
        <v>1288.857</v>
      </c>
    </row>
    <row r="64" spans="1:8" x14ac:dyDescent="0.25">
      <c r="A64" s="113"/>
      <c r="B64" s="121" t="s">
        <v>773</v>
      </c>
      <c r="C64" s="121" t="s">
        <v>774</v>
      </c>
      <c r="D64" s="121" t="s">
        <v>858</v>
      </c>
      <c r="E64" s="121" t="s">
        <v>885</v>
      </c>
      <c r="F64" s="121" t="s">
        <v>886</v>
      </c>
      <c r="G64" s="125">
        <v>606</v>
      </c>
      <c r="H64" s="125">
        <v>1513.5740000000001</v>
      </c>
    </row>
    <row r="65" spans="1:8" x14ac:dyDescent="0.25">
      <c r="A65" s="113"/>
      <c r="B65" s="121" t="s">
        <v>773</v>
      </c>
      <c r="C65" s="121" t="s">
        <v>774</v>
      </c>
      <c r="D65" s="121" t="s">
        <v>858</v>
      </c>
      <c r="E65" s="121" t="s">
        <v>887</v>
      </c>
      <c r="F65" s="121" t="s">
        <v>888</v>
      </c>
      <c r="G65" s="125">
        <v>37</v>
      </c>
      <c r="H65" s="125">
        <v>663.4</v>
      </c>
    </row>
    <row r="66" spans="1:8" x14ac:dyDescent="0.25">
      <c r="A66" s="113"/>
      <c r="B66" s="121" t="s">
        <v>773</v>
      </c>
      <c r="C66" s="121" t="s">
        <v>774</v>
      </c>
      <c r="D66" s="121" t="s">
        <v>858</v>
      </c>
      <c r="E66" s="121" t="s">
        <v>889</v>
      </c>
      <c r="F66" s="121" t="s">
        <v>890</v>
      </c>
      <c r="G66" s="125">
        <v>137</v>
      </c>
      <c r="H66" s="125">
        <v>3151.5680000000002</v>
      </c>
    </row>
    <row r="67" spans="1:8" x14ac:dyDescent="0.25">
      <c r="A67" s="113"/>
      <c r="B67" s="121" t="s">
        <v>773</v>
      </c>
      <c r="C67" s="121" t="s">
        <v>774</v>
      </c>
      <c r="D67" s="121" t="s">
        <v>858</v>
      </c>
      <c r="E67" s="121" t="s">
        <v>891</v>
      </c>
      <c r="F67" s="121" t="s">
        <v>892</v>
      </c>
      <c r="G67" s="125">
        <v>66</v>
      </c>
      <c r="H67" s="125">
        <v>1123.105</v>
      </c>
    </row>
    <row r="68" spans="1:8" x14ac:dyDescent="0.25">
      <c r="A68" s="113"/>
      <c r="B68" s="121" t="s">
        <v>773</v>
      </c>
      <c r="C68" s="121" t="s">
        <v>774</v>
      </c>
      <c r="D68" s="121" t="s">
        <v>893</v>
      </c>
      <c r="E68" s="121" t="s">
        <v>894</v>
      </c>
      <c r="F68" s="121" t="s">
        <v>895</v>
      </c>
      <c r="G68" s="125">
        <v>748</v>
      </c>
      <c r="H68" s="125">
        <v>82.492000000000004</v>
      </c>
    </row>
    <row r="69" spans="1:8" x14ac:dyDescent="0.25">
      <c r="A69" s="113"/>
      <c r="B69" s="121" t="s">
        <v>773</v>
      </c>
      <c r="C69" s="121" t="s">
        <v>774</v>
      </c>
      <c r="D69" s="121" t="s">
        <v>893</v>
      </c>
      <c r="E69" s="121" t="s">
        <v>896</v>
      </c>
      <c r="F69" s="121" t="s">
        <v>897</v>
      </c>
      <c r="G69" s="125">
        <v>614</v>
      </c>
      <c r="H69" s="125">
        <v>125.152</v>
      </c>
    </row>
    <row r="70" spans="1:8" x14ac:dyDescent="0.25">
      <c r="A70" s="113"/>
      <c r="B70" s="121" t="s">
        <v>773</v>
      </c>
      <c r="C70" s="121" t="s">
        <v>774</v>
      </c>
      <c r="D70" s="121" t="s">
        <v>893</v>
      </c>
      <c r="E70" s="121" t="s">
        <v>898</v>
      </c>
      <c r="F70" s="121" t="s">
        <v>899</v>
      </c>
      <c r="G70" s="125">
        <v>7</v>
      </c>
      <c r="H70" s="125">
        <v>1</v>
      </c>
    </row>
    <row r="71" spans="1:8" x14ac:dyDescent="0.25">
      <c r="A71" s="113"/>
      <c r="B71" s="121" t="s">
        <v>773</v>
      </c>
      <c r="C71" s="121" t="s">
        <v>774</v>
      </c>
      <c r="D71" s="121" t="s">
        <v>893</v>
      </c>
      <c r="E71" s="121" t="s">
        <v>900</v>
      </c>
      <c r="F71" s="121" t="s">
        <v>901</v>
      </c>
      <c r="G71" s="125">
        <v>17</v>
      </c>
      <c r="H71" s="125">
        <v>20.097000000000001</v>
      </c>
    </row>
    <row r="72" spans="1:8" x14ac:dyDescent="0.25">
      <c r="A72" s="113"/>
      <c r="B72" s="121" t="s">
        <v>773</v>
      </c>
      <c r="C72" s="121" t="s">
        <v>774</v>
      </c>
      <c r="D72" s="121" t="s">
        <v>893</v>
      </c>
      <c r="E72" s="121" t="s">
        <v>902</v>
      </c>
      <c r="F72" s="121" t="s">
        <v>903</v>
      </c>
      <c r="G72" s="125">
        <v>3</v>
      </c>
      <c r="H72" s="125">
        <v>0</v>
      </c>
    </row>
    <row r="73" spans="1:8" x14ac:dyDescent="0.25">
      <c r="A73" s="113"/>
      <c r="B73" s="121" t="s">
        <v>773</v>
      </c>
      <c r="C73" s="121" t="s">
        <v>774</v>
      </c>
      <c r="D73" s="121" t="s">
        <v>893</v>
      </c>
      <c r="E73" s="121" t="s">
        <v>904</v>
      </c>
      <c r="F73" s="121" t="s">
        <v>905</v>
      </c>
      <c r="G73" s="125">
        <v>45</v>
      </c>
      <c r="H73" s="125">
        <v>91.784999999999997</v>
      </c>
    </row>
    <row r="74" spans="1:8" x14ac:dyDescent="0.25">
      <c r="A74" s="113"/>
      <c r="B74" s="121" t="s">
        <v>773</v>
      </c>
      <c r="C74" s="121" t="s">
        <v>774</v>
      </c>
      <c r="D74" s="121" t="s">
        <v>893</v>
      </c>
      <c r="E74" s="121" t="s">
        <v>906</v>
      </c>
      <c r="F74" s="121" t="s">
        <v>907</v>
      </c>
      <c r="G74" s="125">
        <v>65</v>
      </c>
      <c r="H74" s="125">
        <v>170.83099999999999</v>
      </c>
    </row>
    <row r="75" spans="1:8" x14ac:dyDescent="0.25">
      <c r="A75" s="113"/>
      <c r="B75" s="121" t="s">
        <v>773</v>
      </c>
      <c r="C75" s="121" t="s">
        <v>774</v>
      </c>
      <c r="D75" s="121" t="s">
        <v>893</v>
      </c>
      <c r="E75" s="121" t="s">
        <v>908</v>
      </c>
      <c r="F75" s="121" t="s">
        <v>909</v>
      </c>
      <c r="G75" s="125">
        <v>3</v>
      </c>
      <c r="H75" s="125">
        <v>0</v>
      </c>
    </row>
    <row r="76" spans="1:8" x14ac:dyDescent="0.25">
      <c r="A76" s="113"/>
      <c r="B76" s="121" t="s">
        <v>773</v>
      </c>
      <c r="C76" s="121" t="s">
        <v>774</v>
      </c>
      <c r="D76" s="121" t="s">
        <v>893</v>
      </c>
      <c r="E76" s="121" t="s">
        <v>910</v>
      </c>
      <c r="F76" s="121" t="s">
        <v>911</v>
      </c>
      <c r="G76" s="125">
        <v>40</v>
      </c>
      <c r="H76" s="125">
        <v>2</v>
      </c>
    </row>
    <row r="77" spans="1:8" x14ac:dyDescent="0.25">
      <c r="A77" s="113"/>
      <c r="B77" s="121" t="s">
        <v>773</v>
      </c>
      <c r="C77" s="121" t="s">
        <v>774</v>
      </c>
      <c r="D77" s="121" t="s">
        <v>893</v>
      </c>
      <c r="E77" s="121" t="s">
        <v>912</v>
      </c>
      <c r="F77" s="121" t="s">
        <v>913</v>
      </c>
      <c r="G77" s="125">
        <v>42</v>
      </c>
      <c r="H77" s="125">
        <v>8</v>
      </c>
    </row>
    <row r="78" spans="1:8" x14ac:dyDescent="0.25">
      <c r="A78" s="113"/>
      <c r="B78" s="121" t="s">
        <v>773</v>
      </c>
      <c r="C78" s="121" t="s">
        <v>774</v>
      </c>
      <c r="D78" s="121" t="s">
        <v>893</v>
      </c>
      <c r="E78" s="121" t="s">
        <v>914</v>
      </c>
      <c r="F78" s="121" t="s">
        <v>915</v>
      </c>
      <c r="G78" s="125">
        <v>82</v>
      </c>
      <c r="H78" s="125">
        <v>15.004</v>
      </c>
    </row>
    <row r="79" spans="1:8" x14ac:dyDescent="0.25">
      <c r="A79" s="113"/>
      <c r="B79" s="121" t="s">
        <v>773</v>
      </c>
      <c r="C79" s="121" t="s">
        <v>774</v>
      </c>
      <c r="D79" s="121" t="s">
        <v>893</v>
      </c>
      <c r="E79" s="121" t="s">
        <v>916</v>
      </c>
      <c r="F79" s="121" t="s">
        <v>917</v>
      </c>
      <c r="G79" s="125">
        <v>208</v>
      </c>
      <c r="H79" s="125">
        <v>15</v>
      </c>
    </row>
    <row r="80" spans="1:8" x14ac:dyDescent="0.25">
      <c r="A80" s="113"/>
      <c r="B80" s="121" t="s">
        <v>773</v>
      </c>
      <c r="C80" s="121" t="s">
        <v>774</v>
      </c>
      <c r="D80" s="121" t="s">
        <v>893</v>
      </c>
      <c r="E80" s="121" t="s">
        <v>918</v>
      </c>
      <c r="F80" s="121" t="s">
        <v>919</v>
      </c>
      <c r="G80" s="125">
        <v>481</v>
      </c>
      <c r="H80" s="125">
        <v>101.792</v>
      </c>
    </row>
    <row r="81" spans="1:8" x14ac:dyDescent="0.25">
      <c r="A81" s="113"/>
      <c r="B81" s="121" t="s">
        <v>773</v>
      </c>
      <c r="C81" s="121" t="s">
        <v>774</v>
      </c>
      <c r="D81" s="121" t="s">
        <v>893</v>
      </c>
      <c r="E81" s="121" t="s">
        <v>920</v>
      </c>
      <c r="F81" s="121" t="s">
        <v>921</v>
      </c>
      <c r="G81" s="125">
        <v>538</v>
      </c>
      <c r="H81" s="125">
        <v>93.406000000000006</v>
      </c>
    </row>
    <row r="82" spans="1:8" x14ac:dyDescent="0.25">
      <c r="A82" s="113"/>
      <c r="B82" s="121" t="s">
        <v>773</v>
      </c>
      <c r="C82" s="121" t="s">
        <v>922</v>
      </c>
      <c r="D82" s="121" t="s">
        <v>923</v>
      </c>
      <c r="E82" s="121" t="s">
        <v>924</v>
      </c>
      <c r="F82" s="121" t="s">
        <v>925</v>
      </c>
      <c r="G82" s="125">
        <v>215</v>
      </c>
      <c r="H82" s="125"/>
    </row>
    <row r="83" spans="1:8" x14ac:dyDescent="0.25">
      <c r="A83" s="113"/>
      <c r="B83" s="121" t="s">
        <v>773</v>
      </c>
      <c r="C83" s="121" t="s">
        <v>922</v>
      </c>
      <c r="D83" s="121" t="s">
        <v>926</v>
      </c>
      <c r="E83" s="121" t="s">
        <v>924</v>
      </c>
      <c r="F83" s="121" t="s">
        <v>925</v>
      </c>
      <c r="G83" s="125">
        <v>39790</v>
      </c>
      <c r="H83" s="125"/>
    </row>
    <row r="84" spans="1:8" x14ac:dyDescent="0.25">
      <c r="A84" s="113"/>
      <c r="B84" s="121" t="s">
        <v>773</v>
      </c>
      <c r="C84" s="121" t="s">
        <v>927</v>
      </c>
      <c r="D84" s="121" t="s">
        <v>928</v>
      </c>
      <c r="E84" s="121" t="s">
        <v>929</v>
      </c>
      <c r="F84" s="121" t="s">
        <v>930</v>
      </c>
      <c r="G84" s="125">
        <v>43</v>
      </c>
      <c r="H84" s="125">
        <v>280</v>
      </c>
    </row>
    <row r="85" spans="1:8" x14ac:dyDescent="0.25">
      <c r="A85" s="113"/>
      <c r="B85" s="121" t="s">
        <v>773</v>
      </c>
      <c r="C85" s="121" t="s">
        <v>927</v>
      </c>
      <c r="D85" s="121" t="s">
        <v>931</v>
      </c>
      <c r="E85" s="121" t="s">
        <v>932</v>
      </c>
      <c r="F85" s="121" t="s">
        <v>933</v>
      </c>
      <c r="G85" s="125">
        <v>9</v>
      </c>
      <c r="H85" s="125">
        <v>10</v>
      </c>
    </row>
    <row r="86" spans="1:8" x14ac:dyDescent="0.25">
      <c r="A86" s="113"/>
      <c r="B86" s="121" t="s">
        <v>773</v>
      </c>
      <c r="C86" s="121" t="s">
        <v>934</v>
      </c>
      <c r="D86" s="121" t="s">
        <v>935</v>
      </c>
      <c r="E86" s="121" t="s">
        <v>936</v>
      </c>
      <c r="F86" s="121" t="s">
        <v>937</v>
      </c>
      <c r="G86" s="125">
        <v>33</v>
      </c>
      <c r="H86" s="125">
        <v>27</v>
      </c>
    </row>
    <row r="87" spans="1:8" x14ac:dyDescent="0.25">
      <c r="A87" s="113"/>
      <c r="B87" s="121" t="s">
        <v>773</v>
      </c>
      <c r="C87" s="121" t="s">
        <v>934</v>
      </c>
      <c r="D87" s="121" t="s">
        <v>935</v>
      </c>
      <c r="E87" s="121" t="s">
        <v>936</v>
      </c>
      <c r="F87" s="121" t="s">
        <v>938</v>
      </c>
      <c r="G87" s="125">
        <v>11208</v>
      </c>
      <c r="H87" s="125">
        <v>16022.388999999999</v>
      </c>
    </row>
    <row r="88" spans="1:8" x14ac:dyDescent="0.25">
      <c r="A88" s="113"/>
      <c r="B88" s="121" t="s">
        <v>773</v>
      </c>
      <c r="C88" s="121" t="s">
        <v>934</v>
      </c>
      <c r="D88" s="121" t="s">
        <v>935</v>
      </c>
      <c r="E88" s="121" t="s">
        <v>939</v>
      </c>
      <c r="F88" s="121" t="s">
        <v>940</v>
      </c>
      <c r="G88" s="125">
        <v>1233</v>
      </c>
      <c r="H88" s="125">
        <v>4475.5550000000003</v>
      </c>
    </row>
    <row r="89" spans="1:8" x14ac:dyDescent="0.25">
      <c r="A89" s="113"/>
      <c r="B89" s="121" t="s">
        <v>773</v>
      </c>
      <c r="C89" s="121" t="s">
        <v>934</v>
      </c>
      <c r="D89" s="121" t="s">
        <v>935</v>
      </c>
      <c r="E89" s="121" t="s">
        <v>941</v>
      </c>
      <c r="F89" s="121" t="s">
        <v>942</v>
      </c>
      <c r="G89" s="125">
        <v>6748</v>
      </c>
      <c r="H89" s="125">
        <v>18614.7</v>
      </c>
    </row>
    <row r="90" spans="1:8" x14ac:dyDescent="0.25">
      <c r="A90" s="113"/>
      <c r="B90" s="121" t="s">
        <v>773</v>
      </c>
      <c r="C90" s="121" t="s">
        <v>934</v>
      </c>
      <c r="D90" s="121" t="s">
        <v>935</v>
      </c>
      <c r="E90" s="121" t="s">
        <v>943</v>
      </c>
      <c r="F90" s="121" t="s">
        <v>944</v>
      </c>
      <c r="G90" s="125">
        <v>743</v>
      </c>
      <c r="H90" s="125">
        <v>1648.107</v>
      </c>
    </row>
    <row r="91" spans="1:8" x14ac:dyDescent="0.25">
      <c r="A91" s="113"/>
      <c r="B91" s="121" t="s">
        <v>773</v>
      </c>
      <c r="C91" s="121" t="s">
        <v>934</v>
      </c>
      <c r="D91" s="121" t="s">
        <v>935</v>
      </c>
      <c r="E91" s="121" t="s">
        <v>945</v>
      </c>
      <c r="F91" s="121" t="s">
        <v>946</v>
      </c>
      <c r="G91" s="125">
        <v>303</v>
      </c>
      <c r="H91" s="125">
        <v>1094.8119999999999</v>
      </c>
    </row>
    <row r="92" spans="1:8" x14ac:dyDescent="0.25">
      <c r="A92" s="113"/>
      <c r="B92" s="121" t="s">
        <v>773</v>
      </c>
      <c r="C92" s="121" t="s">
        <v>934</v>
      </c>
      <c r="D92" s="121" t="s">
        <v>947</v>
      </c>
      <c r="E92" s="121" t="s">
        <v>948</v>
      </c>
      <c r="F92" s="121" t="s">
        <v>949</v>
      </c>
      <c r="G92" s="125">
        <v>14</v>
      </c>
      <c r="H92" s="125">
        <v>33.008000000000003</v>
      </c>
    </row>
    <row r="93" spans="1:8" x14ac:dyDescent="0.25">
      <c r="A93" s="113"/>
      <c r="B93" s="121" t="s">
        <v>773</v>
      </c>
      <c r="C93" s="121" t="s">
        <v>934</v>
      </c>
      <c r="D93" s="121" t="s">
        <v>947</v>
      </c>
      <c r="E93" s="121" t="s">
        <v>950</v>
      </c>
      <c r="F93" s="121" t="s">
        <v>951</v>
      </c>
      <c r="G93" s="125">
        <v>27</v>
      </c>
      <c r="H93" s="125">
        <v>84.2</v>
      </c>
    </row>
    <row r="94" spans="1:8" x14ac:dyDescent="0.25">
      <c r="A94" s="113"/>
      <c r="B94" s="121" t="s">
        <v>773</v>
      </c>
      <c r="C94" s="121" t="s">
        <v>934</v>
      </c>
      <c r="D94" s="121" t="s">
        <v>947</v>
      </c>
      <c r="E94" s="121" t="s">
        <v>952</v>
      </c>
      <c r="F94" s="121" t="s">
        <v>953</v>
      </c>
      <c r="G94" s="125">
        <v>8</v>
      </c>
      <c r="H94" s="125">
        <v>111.002</v>
      </c>
    </row>
    <row r="95" spans="1:8" x14ac:dyDescent="0.25">
      <c r="A95" s="113"/>
      <c r="B95" s="121" t="s">
        <v>773</v>
      </c>
      <c r="C95" s="121" t="s">
        <v>934</v>
      </c>
      <c r="D95" s="121" t="s">
        <v>947</v>
      </c>
      <c r="E95" s="121" t="s">
        <v>954</v>
      </c>
      <c r="F95" s="121" t="s">
        <v>955</v>
      </c>
      <c r="G95" s="125">
        <v>79</v>
      </c>
      <c r="H95" s="125">
        <v>374</v>
      </c>
    </row>
    <row r="96" spans="1:8" x14ac:dyDescent="0.25">
      <c r="A96" s="113"/>
      <c r="B96" s="121" t="s">
        <v>773</v>
      </c>
      <c r="C96" s="121" t="s">
        <v>934</v>
      </c>
      <c r="D96" s="121" t="s">
        <v>947</v>
      </c>
      <c r="E96" s="121" t="s">
        <v>956</v>
      </c>
      <c r="F96" s="121" t="s">
        <v>957</v>
      </c>
      <c r="G96" s="125">
        <v>18</v>
      </c>
      <c r="H96" s="125">
        <v>717.43799999999999</v>
      </c>
    </row>
    <row r="97" spans="1:8" x14ac:dyDescent="0.25">
      <c r="A97" s="113"/>
      <c r="B97" s="121" t="s">
        <v>773</v>
      </c>
      <c r="C97" s="121" t="s">
        <v>934</v>
      </c>
      <c r="D97" s="121" t="s">
        <v>947</v>
      </c>
      <c r="E97" s="121" t="s">
        <v>958</v>
      </c>
      <c r="F97" s="121" t="s">
        <v>959</v>
      </c>
      <c r="G97" s="125">
        <v>19</v>
      </c>
      <c r="H97" s="125">
        <v>2434.029</v>
      </c>
    </row>
    <row r="98" spans="1:8" x14ac:dyDescent="0.25">
      <c r="A98" s="113"/>
      <c r="B98" s="121" t="s">
        <v>773</v>
      </c>
      <c r="C98" s="121" t="s">
        <v>934</v>
      </c>
      <c r="D98" s="121" t="s">
        <v>947</v>
      </c>
      <c r="E98" s="121" t="s">
        <v>960</v>
      </c>
      <c r="F98" s="121" t="s">
        <v>961</v>
      </c>
      <c r="G98" s="125">
        <v>8</v>
      </c>
      <c r="H98" s="125">
        <v>126</v>
      </c>
    </row>
    <row r="99" spans="1:8" x14ac:dyDescent="0.25">
      <c r="A99" s="113"/>
      <c r="B99" s="121" t="s">
        <v>773</v>
      </c>
      <c r="C99" s="121" t="s">
        <v>934</v>
      </c>
      <c r="D99" s="121" t="s">
        <v>947</v>
      </c>
      <c r="E99" s="121" t="s">
        <v>962</v>
      </c>
      <c r="F99" s="121" t="s">
        <v>963</v>
      </c>
      <c r="G99" s="125">
        <v>594</v>
      </c>
      <c r="H99" s="125">
        <v>4143.9650000000001</v>
      </c>
    </row>
    <row r="100" spans="1:8" x14ac:dyDescent="0.25">
      <c r="A100" s="113"/>
      <c r="B100" s="121" t="s">
        <v>773</v>
      </c>
      <c r="C100" s="121" t="s">
        <v>934</v>
      </c>
      <c r="D100" s="121" t="s">
        <v>947</v>
      </c>
      <c r="E100" s="121" t="s">
        <v>964</v>
      </c>
      <c r="F100" s="121" t="s">
        <v>965</v>
      </c>
      <c r="G100" s="125">
        <v>1198</v>
      </c>
      <c r="H100" s="125">
        <v>30321.561000000002</v>
      </c>
    </row>
    <row r="101" spans="1:8" x14ac:dyDescent="0.25">
      <c r="A101" s="113"/>
      <c r="B101" s="121" t="s">
        <v>773</v>
      </c>
      <c r="C101" s="121" t="s">
        <v>934</v>
      </c>
      <c r="D101" s="121" t="s">
        <v>947</v>
      </c>
      <c r="E101" s="121" t="s">
        <v>966</v>
      </c>
      <c r="F101" s="121" t="s">
        <v>967</v>
      </c>
      <c r="G101" s="125">
        <v>1218</v>
      </c>
      <c r="H101" s="125">
        <v>13763.483</v>
      </c>
    </row>
    <row r="102" spans="1:8" x14ac:dyDescent="0.25">
      <c r="A102" s="113"/>
      <c r="B102" s="121" t="s">
        <v>773</v>
      </c>
      <c r="C102" s="121" t="s">
        <v>934</v>
      </c>
      <c r="D102" s="121" t="s">
        <v>947</v>
      </c>
      <c r="E102" s="121" t="s">
        <v>968</v>
      </c>
      <c r="F102" s="121" t="s">
        <v>969</v>
      </c>
      <c r="G102" s="125">
        <v>512</v>
      </c>
      <c r="H102" s="125">
        <v>3762.7020000000002</v>
      </c>
    </row>
    <row r="103" spans="1:8" x14ac:dyDescent="0.25">
      <c r="A103" s="113"/>
      <c r="B103" s="121" t="s">
        <v>773</v>
      </c>
      <c r="C103" s="121" t="s">
        <v>934</v>
      </c>
      <c r="D103" s="121" t="s">
        <v>947</v>
      </c>
      <c r="E103" s="121" t="s">
        <v>970</v>
      </c>
      <c r="F103" s="121" t="s">
        <v>971</v>
      </c>
      <c r="G103" s="125">
        <v>110</v>
      </c>
      <c r="H103" s="125">
        <v>1424.011</v>
      </c>
    </row>
    <row r="104" spans="1:8" x14ac:dyDescent="0.25">
      <c r="A104" s="113"/>
      <c r="B104" s="121" t="s">
        <v>773</v>
      </c>
      <c r="C104" s="121" t="s">
        <v>934</v>
      </c>
      <c r="D104" s="121" t="s">
        <v>947</v>
      </c>
      <c r="E104" s="121" t="s">
        <v>972</v>
      </c>
      <c r="F104" s="121" t="s">
        <v>973</v>
      </c>
      <c r="G104" s="125">
        <v>5</v>
      </c>
      <c r="H104" s="125">
        <v>339.00900000000001</v>
      </c>
    </row>
    <row r="105" spans="1:8" x14ac:dyDescent="0.25">
      <c r="A105" s="113"/>
      <c r="B105" s="121" t="s">
        <v>773</v>
      </c>
      <c r="C105" s="121" t="s">
        <v>934</v>
      </c>
      <c r="D105" s="121" t="s">
        <v>947</v>
      </c>
      <c r="E105" s="121" t="s">
        <v>974</v>
      </c>
      <c r="F105" s="121" t="s">
        <v>975</v>
      </c>
      <c r="G105" s="125">
        <v>8</v>
      </c>
      <c r="H105" s="125">
        <v>155.875</v>
      </c>
    </row>
    <row r="106" spans="1:8" x14ac:dyDescent="0.25">
      <c r="A106" s="113"/>
      <c r="B106" s="121" t="s">
        <v>773</v>
      </c>
      <c r="C106" s="121" t="s">
        <v>934</v>
      </c>
      <c r="D106" s="121" t="s">
        <v>947</v>
      </c>
      <c r="E106" s="121" t="s">
        <v>976</v>
      </c>
      <c r="F106" s="121" t="s">
        <v>977</v>
      </c>
      <c r="G106" s="125">
        <v>186</v>
      </c>
      <c r="H106" s="125">
        <v>1599.0039999999999</v>
      </c>
    </row>
    <row r="107" spans="1:8" x14ac:dyDescent="0.25">
      <c r="A107" s="113"/>
      <c r="B107" s="121" t="s">
        <v>773</v>
      </c>
      <c r="C107" s="121" t="s">
        <v>934</v>
      </c>
      <c r="D107" s="121" t="s">
        <v>947</v>
      </c>
      <c r="E107" s="121" t="s">
        <v>978</v>
      </c>
      <c r="F107" s="121" t="s">
        <v>979</v>
      </c>
      <c r="G107" s="125">
        <v>4</v>
      </c>
      <c r="H107" s="125">
        <v>47.003</v>
      </c>
    </row>
    <row r="108" spans="1:8" x14ac:dyDescent="0.25">
      <c r="A108" s="113"/>
      <c r="B108" s="121" t="s">
        <v>773</v>
      </c>
      <c r="C108" s="121" t="s">
        <v>934</v>
      </c>
      <c r="D108" s="121" t="s">
        <v>947</v>
      </c>
      <c r="E108" s="121" t="s">
        <v>980</v>
      </c>
      <c r="F108" s="121" t="s">
        <v>981</v>
      </c>
      <c r="G108" s="125">
        <v>9</v>
      </c>
      <c r="H108" s="125">
        <v>22</v>
      </c>
    </row>
    <row r="109" spans="1:8" x14ac:dyDescent="0.25">
      <c r="A109" s="113"/>
      <c r="B109" s="121" t="s">
        <v>773</v>
      </c>
      <c r="C109" s="121" t="s">
        <v>934</v>
      </c>
      <c r="D109" s="121" t="s">
        <v>947</v>
      </c>
      <c r="E109" s="121" t="s">
        <v>982</v>
      </c>
      <c r="F109" s="121" t="s">
        <v>983</v>
      </c>
      <c r="G109" s="125">
        <v>639</v>
      </c>
      <c r="H109" s="125">
        <v>18360.948</v>
      </c>
    </row>
    <row r="110" spans="1:8" x14ac:dyDescent="0.25">
      <c r="A110" s="113"/>
      <c r="B110" s="121" t="s">
        <v>773</v>
      </c>
      <c r="C110" s="121" t="s">
        <v>934</v>
      </c>
      <c r="D110" s="121" t="s">
        <v>947</v>
      </c>
      <c r="E110" s="121" t="s">
        <v>984</v>
      </c>
      <c r="F110" s="121" t="s">
        <v>985</v>
      </c>
      <c r="G110" s="125">
        <v>13</v>
      </c>
      <c r="H110" s="125">
        <v>117</v>
      </c>
    </row>
    <row r="111" spans="1:8" x14ac:dyDescent="0.25">
      <c r="A111" s="113"/>
      <c r="B111" s="121" t="s">
        <v>773</v>
      </c>
      <c r="C111" s="121" t="s">
        <v>934</v>
      </c>
      <c r="D111" s="121" t="s">
        <v>947</v>
      </c>
      <c r="E111" s="121" t="s">
        <v>986</v>
      </c>
      <c r="F111" s="121" t="s">
        <v>987</v>
      </c>
      <c r="G111" s="125">
        <v>133</v>
      </c>
      <c r="H111" s="125">
        <v>3389</v>
      </c>
    </row>
    <row r="112" spans="1:8" x14ac:dyDescent="0.25">
      <c r="A112" s="113"/>
      <c r="B112" s="121" t="s">
        <v>773</v>
      </c>
      <c r="C112" s="121" t="s">
        <v>934</v>
      </c>
      <c r="D112" s="121" t="s">
        <v>947</v>
      </c>
      <c r="E112" s="121" t="s">
        <v>988</v>
      </c>
      <c r="F112" s="121" t="s">
        <v>989</v>
      </c>
      <c r="G112" s="125">
        <v>17</v>
      </c>
      <c r="H112" s="125">
        <v>140</v>
      </c>
    </row>
    <row r="113" spans="1:8" x14ac:dyDescent="0.25">
      <c r="A113" s="113"/>
      <c r="B113" s="121" t="s">
        <v>773</v>
      </c>
      <c r="C113" s="121" t="s">
        <v>934</v>
      </c>
      <c r="D113" s="121" t="s">
        <v>947</v>
      </c>
      <c r="E113" s="121" t="s">
        <v>990</v>
      </c>
      <c r="F113" s="121" t="s">
        <v>991</v>
      </c>
      <c r="G113" s="125">
        <v>19</v>
      </c>
      <c r="H113" s="125">
        <v>148.00200000000001</v>
      </c>
    </row>
    <row r="114" spans="1:8" x14ac:dyDescent="0.25">
      <c r="A114" s="113"/>
      <c r="B114" s="121" t="s">
        <v>773</v>
      </c>
      <c r="C114" s="121" t="s">
        <v>934</v>
      </c>
      <c r="D114" s="121" t="s">
        <v>947</v>
      </c>
      <c r="E114" s="121" t="s">
        <v>992</v>
      </c>
      <c r="F114" s="121" t="s">
        <v>993</v>
      </c>
      <c r="G114" s="125">
        <v>2</v>
      </c>
      <c r="H114" s="125">
        <v>48</v>
      </c>
    </row>
    <row r="115" spans="1:8" x14ac:dyDescent="0.25">
      <c r="A115" s="113"/>
      <c r="B115" s="121" t="s">
        <v>773</v>
      </c>
      <c r="C115" s="121" t="s">
        <v>934</v>
      </c>
      <c r="D115" s="121" t="s">
        <v>947</v>
      </c>
      <c r="E115" s="121" t="s">
        <v>994</v>
      </c>
      <c r="F115" s="121" t="s">
        <v>995</v>
      </c>
      <c r="G115" s="125">
        <v>352</v>
      </c>
      <c r="H115" s="125">
        <v>3986.0410000000002</v>
      </c>
    </row>
    <row r="116" spans="1:8" x14ac:dyDescent="0.25">
      <c r="A116" s="113"/>
      <c r="B116" s="121" t="s">
        <v>773</v>
      </c>
      <c r="C116" s="121" t="s">
        <v>934</v>
      </c>
      <c r="D116" s="121" t="s">
        <v>947</v>
      </c>
      <c r="E116" s="121" t="s">
        <v>996</v>
      </c>
      <c r="F116" s="121" t="s">
        <v>997</v>
      </c>
      <c r="G116" s="125">
        <v>46</v>
      </c>
      <c r="H116" s="125">
        <v>877.99800000000005</v>
      </c>
    </row>
    <row r="117" spans="1:8" x14ac:dyDescent="0.25">
      <c r="A117" s="113"/>
      <c r="B117" s="121" t="s">
        <v>773</v>
      </c>
      <c r="C117" s="121" t="s">
        <v>934</v>
      </c>
      <c r="D117" s="121" t="s">
        <v>947</v>
      </c>
      <c r="E117" s="121" t="s">
        <v>998</v>
      </c>
      <c r="F117" s="121" t="s">
        <v>999</v>
      </c>
      <c r="G117" s="125">
        <v>40</v>
      </c>
      <c r="H117" s="125">
        <v>522.00400000000002</v>
      </c>
    </row>
    <row r="118" spans="1:8" x14ac:dyDescent="0.25">
      <c r="A118" s="113"/>
      <c r="B118" s="121" t="s">
        <v>773</v>
      </c>
      <c r="C118" s="121" t="s">
        <v>934</v>
      </c>
      <c r="D118" s="121" t="s">
        <v>947</v>
      </c>
      <c r="E118" s="121" t="s">
        <v>1000</v>
      </c>
      <c r="F118" s="121" t="s">
        <v>1001</v>
      </c>
      <c r="G118" s="125">
        <v>591</v>
      </c>
      <c r="H118" s="125">
        <v>5732.232</v>
      </c>
    </row>
    <row r="119" spans="1:8" x14ac:dyDescent="0.25">
      <c r="A119" s="113"/>
      <c r="B119" s="121" t="s">
        <v>773</v>
      </c>
      <c r="C119" s="121" t="s">
        <v>934</v>
      </c>
      <c r="D119" s="121" t="s">
        <v>947</v>
      </c>
      <c r="E119" s="121" t="s">
        <v>1002</v>
      </c>
      <c r="F119" s="121" t="s">
        <v>1003</v>
      </c>
      <c r="G119" s="125">
        <v>765</v>
      </c>
      <c r="H119" s="125">
        <v>16960.774000000001</v>
      </c>
    </row>
    <row r="120" spans="1:8" x14ac:dyDescent="0.25">
      <c r="A120" s="113"/>
      <c r="B120" s="121" t="s">
        <v>773</v>
      </c>
      <c r="C120" s="121" t="s">
        <v>1004</v>
      </c>
      <c r="D120" s="121" t="s">
        <v>775</v>
      </c>
      <c r="E120" s="121" t="s">
        <v>1005</v>
      </c>
      <c r="F120" s="121" t="s">
        <v>1006</v>
      </c>
      <c r="G120" s="125">
        <v>1</v>
      </c>
      <c r="H120" s="125">
        <v>0</v>
      </c>
    </row>
    <row r="121" spans="1:8" x14ac:dyDescent="0.25">
      <c r="A121" s="113"/>
      <c r="B121" s="121" t="s">
        <v>773</v>
      </c>
      <c r="C121" s="121" t="s">
        <v>1004</v>
      </c>
      <c r="D121" s="121" t="s">
        <v>775</v>
      </c>
      <c r="E121" s="121" t="s">
        <v>1007</v>
      </c>
      <c r="F121" s="121" t="s">
        <v>1008</v>
      </c>
      <c r="G121" s="125">
        <v>3</v>
      </c>
      <c r="H121" s="125">
        <v>0</v>
      </c>
    </row>
    <row r="122" spans="1:8" x14ac:dyDescent="0.25">
      <c r="A122" s="113"/>
      <c r="B122" s="121" t="s">
        <v>773</v>
      </c>
      <c r="C122" s="121" t="s">
        <v>1004</v>
      </c>
      <c r="D122" s="121" t="s">
        <v>775</v>
      </c>
      <c r="E122" s="121" t="s">
        <v>1009</v>
      </c>
      <c r="F122" s="121" t="s">
        <v>1010</v>
      </c>
      <c r="G122" s="125">
        <v>1</v>
      </c>
      <c r="H122" s="125">
        <v>0</v>
      </c>
    </row>
    <row r="123" spans="1:8" x14ac:dyDescent="0.25">
      <c r="A123" s="113"/>
      <c r="B123" s="121" t="s">
        <v>773</v>
      </c>
      <c r="C123" s="121" t="s">
        <v>1004</v>
      </c>
      <c r="D123" s="121" t="s">
        <v>775</v>
      </c>
      <c r="E123" s="121" t="s">
        <v>1011</v>
      </c>
      <c r="F123" s="121" t="s">
        <v>1012</v>
      </c>
      <c r="G123" s="125">
        <v>5</v>
      </c>
      <c r="H123" s="125">
        <v>1</v>
      </c>
    </row>
    <row r="124" spans="1:8" x14ac:dyDescent="0.25">
      <c r="A124" s="113"/>
      <c r="B124" s="121" t="s">
        <v>773</v>
      </c>
      <c r="C124" s="121" t="s">
        <v>1004</v>
      </c>
      <c r="D124" s="121" t="s">
        <v>775</v>
      </c>
      <c r="E124" s="121" t="s">
        <v>1013</v>
      </c>
      <c r="F124" s="121" t="s">
        <v>1014</v>
      </c>
      <c r="G124" s="125">
        <v>1</v>
      </c>
      <c r="H124" s="125">
        <v>0</v>
      </c>
    </row>
    <row r="125" spans="1:8" x14ac:dyDescent="0.25">
      <c r="A125" s="113"/>
      <c r="B125" s="121" t="s">
        <v>773</v>
      </c>
      <c r="C125" s="121" t="s">
        <v>1004</v>
      </c>
      <c r="D125" s="121" t="s">
        <v>775</v>
      </c>
      <c r="E125" s="121" t="s">
        <v>1015</v>
      </c>
      <c r="F125" s="121" t="s">
        <v>1016</v>
      </c>
      <c r="G125" s="125">
        <v>5</v>
      </c>
      <c r="H125" s="125">
        <v>0</v>
      </c>
    </row>
    <row r="126" spans="1:8" x14ac:dyDescent="0.25">
      <c r="A126" s="113"/>
      <c r="B126" s="121" t="s">
        <v>773</v>
      </c>
      <c r="C126" s="121" t="s">
        <v>1004</v>
      </c>
      <c r="D126" s="121" t="s">
        <v>775</v>
      </c>
      <c r="E126" s="121" t="s">
        <v>1017</v>
      </c>
      <c r="F126" s="121" t="s">
        <v>1018</v>
      </c>
      <c r="G126" s="125">
        <v>1</v>
      </c>
      <c r="H126" s="125">
        <v>0</v>
      </c>
    </row>
    <row r="127" spans="1:8" x14ac:dyDescent="0.25">
      <c r="A127" s="113"/>
      <c r="B127" s="121" t="s">
        <v>773</v>
      </c>
      <c r="C127" s="121" t="s">
        <v>1004</v>
      </c>
      <c r="D127" s="121" t="s">
        <v>775</v>
      </c>
      <c r="E127" s="121" t="s">
        <v>1019</v>
      </c>
      <c r="F127" s="121" t="s">
        <v>1020</v>
      </c>
      <c r="G127" s="125">
        <v>2</v>
      </c>
      <c r="H127" s="125">
        <v>0</v>
      </c>
    </row>
    <row r="128" spans="1:8" x14ac:dyDescent="0.25">
      <c r="A128" s="113"/>
      <c r="B128" s="121" t="s">
        <v>773</v>
      </c>
      <c r="C128" s="121" t="s">
        <v>1004</v>
      </c>
      <c r="D128" s="121" t="s">
        <v>775</v>
      </c>
      <c r="E128" s="121" t="s">
        <v>1021</v>
      </c>
      <c r="F128" s="121" t="s">
        <v>1022</v>
      </c>
      <c r="G128" s="125">
        <v>1</v>
      </c>
      <c r="H128" s="125">
        <v>0</v>
      </c>
    </row>
    <row r="129" spans="1:8" x14ac:dyDescent="0.25">
      <c r="A129" s="113"/>
      <c r="B129" s="121" t="s">
        <v>773</v>
      </c>
      <c r="C129" s="121" t="s">
        <v>1004</v>
      </c>
      <c r="D129" s="121" t="s">
        <v>815</v>
      </c>
      <c r="E129" s="121" t="s">
        <v>1023</v>
      </c>
      <c r="F129" s="121" t="s">
        <v>1024</v>
      </c>
      <c r="G129" s="125">
        <v>8</v>
      </c>
      <c r="H129" s="125">
        <v>23.721</v>
      </c>
    </row>
    <row r="130" spans="1:8" x14ac:dyDescent="0.25">
      <c r="A130" s="113"/>
      <c r="B130" s="121" t="s">
        <v>773</v>
      </c>
      <c r="C130" s="121" t="s">
        <v>1004</v>
      </c>
      <c r="D130" s="121" t="s">
        <v>815</v>
      </c>
      <c r="E130" s="121" t="s">
        <v>1025</v>
      </c>
      <c r="F130" s="121" t="s">
        <v>1026</v>
      </c>
      <c r="G130" s="125">
        <v>1</v>
      </c>
      <c r="H130" s="125">
        <v>1</v>
      </c>
    </row>
    <row r="131" spans="1:8" x14ac:dyDescent="0.25">
      <c r="A131" s="113"/>
      <c r="B131" s="121" t="s">
        <v>773</v>
      </c>
      <c r="C131" s="121" t="s">
        <v>1004</v>
      </c>
      <c r="D131" s="121" t="s">
        <v>815</v>
      </c>
      <c r="E131" s="121" t="s">
        <v>1027</v>
      </c>
      <c r="F131" s="121" t="s">
        <v>1028</v>
      </c>
      <c r="G131" s="125">
        <v>46</v>
      </c>
      <c r="H131" s="125">
        <v>37.003</v>
      </c>
    </row>
    <row r="132" spans="1:8" x14ac:dyDescent="0.25">
      <c r="A132" s="113"/>
      <c r="B132" s="121" t="s">
        <v>773</v>
      </c>
      <c r="C132" s="121" t="s">
        <v>1004</v>
      </c>
      <c r="D132" s="121" t="s">
        <v>815</v>
      </c>
      <c r="E132" s="121" t="s">
        <v>1029</v>
      </c>
      <c r="F132" s="121" t="s">
        <v>1030</v>
      </c>
      <c r="G132" s="125">
        <v>3</v>
      </c>
      <c r="H132" s="125">
        <v>8</v>
      </c>
    </row>
    <row r="133" spans="1:8" x14ac:dyDescent="0.25">
      <c r="A133" s="113"/>
      <c r="B133" s="121" t="s">
        <v>773</v>
      </c>
      <c r="C133" s="121" t="s">
        <v>1004</v>
      </c>
      <c r="D133" s="121" t="s">
        <v>815</v>
      </c>
      <c r="E133" s="121" t="s">
        <v>1031</v>
      </c>
      <c r="F133" s="121" t="s">
        <v>1032</v>
      </c>
      <c r="G133" s="125">
        <v>3</v>
      </c>
      <c r="H133" s="125">
        <v>1</v>
      </c>
    </row>
    <row r="134" spans="1:8" x14ac:dyDescent="0.25">
      <c r="A134" s="113"/>
      <c r="B134" s="121" t="s">
        <v>773</v>
      </c>
      <c r="C134" s="121" t="s">
        <v>1004</v>
      </c>
      <c r="D134" s="121" t="s">
        <v>815</v>
      </c>
      <c r="E134" s="121" t="s">
        <v>1033</v>
      </c>
      <c r="F134" s="121" t="s">
        <v>1034</v>
      </c>
      <c r="G134" s="125">
        <v>5</v>
      </c>
      <c r="H134" s="125">
        <v>3.7879999999999998</v>
      </c>
    </row>
    <row r="135" spans="1:8" x14ac:dyDescent="0.25">
      <c r="A135" s="113"/>
      <c r="B135" s="121" t="s">
        <v>773</v>
      </c>
      <c r="C135" s="121" t="s">
        <v>1004</v>
      </c>
      <c r="D135" s="121" t="s">
        <v>815</v>
      </c>
      <c r="E135" s="121" t="s">
        <v>1035</v>
      </c>
      <c r="F135" s="121" t="s">
        <v>1036</v>
      </c>
      <c r="G135" s="125">
        <v>23</v>
      </c>
      <c r="H135" s="125">
        <v>13.002000000000001</v>
      </c>
    </row>
    <row r="136" spans="1:8" x14ac:dyDescent="0.25">
      <c r="A136" s="113"/>
      <c r="B136" s="121" t="s">
        <v>773</v>
      </c>
      <c r="C136" s="121" t="s">
        <v>1004</v>
      </c>
      <c r="D136" s="121" t="s">
        <v>815</v>
      </c>
      <c r="E136" s="121" t="s">
        <v>1037</v>
      </c>
      <c r="F136" s="121" t="s">
        <v>1038</v>
      </c>
      <c r="G136" s="125">
        <v>7</v>
      </c>
      <c r="H136" s="125">
        <v>46</v>
      </c>
    </row>
    <row r="137" spans="1:8" x14ac:dyDescent="0.25">
      <c r="A137" s="113"/>
      <c r="B137" s="121" t="s">
        <v>773</v>
      </c>
      <c r="C137" s="121" t="s">
        <v>1004</v>
      </c>
      <c r="D137" s="121" t="s">
        <v>815</v>
      </c>
      <c r="E137" s="121" t="s">
        <v>1039</v>
      </c>
      <c r="F137" s="121" t="s">
        <v>1040</v>
      </c>
      <c r="G137" s="125">
        <v>1</v>
      </c>
      <c r="H137" s="125">
        <v>0</v>
      </c>
    </row>
    <row r="138" spans="1:8" x14ac:dyDescent="0.25">
      <c r="A138" s="113"/>
      <c r="B138" s="121" t="s">
        <v>773</v>
      </c>
      <c r="C138" s="121" t="s">
        <v>1004</v>
      </c>
      <c r="D138" s="121" t="s">
        <v>815</v>
      </c>
      <c r="E138" s="121" t="s">
        <v>1041</v>
      </c>
      <c r="F138" s="121" t="s">
        <v>1042</v>
      </c>
      <c r="G138" s="125">
        <v>2</v>
      </c>
      <c r="H138" s="125">
        <v>0.5</v>
      </c>
    </row>
    <row r="139" spans="1:8" x14ac:dyDescent="0.25">
      <c r="A139" s="113"/>
      <c r="B139" s="121" t="s">
        <v>773</v>
      </c>
      <c r="C139" s="121" t="s">
        <v>1004</v>
      </c>
      <c r="D139" s="121" t="s">
        <v>815</v>
      </c>
      <c r="E139" s="121" t="s">
        <v>1043</v>
      </c>
      <c r="F139" s="121" t="s">
        <v>1044</v>
      </c>
      <c r="G139" s="125">
        <v>25</v>
      </c>
      <c r="H139" s="125">
        <v>43.005000000000003</v>
      </c>
    </row>
    <row r="140" spans="1:8" x14ac:dyDescent="0.25">
      <c r="A140" s="113"/>
      <c r="B140" s="121" t="s">
        <v>773</v>
      </c>
      <c r="C140" s="121" t="s">
        <v>1004</v>
      </c>
      <c r="D140" s="121" t="s">
        <v>858</v>
      </c>
      <c r="E140" s="121" t="s">
        <v>1045</v>
      </c>
      <c r="F140" s="121" t="s">
        <v>1046</v>
      </c>
      <c r="G140" s="125">
        <v>1</v>
      </c>
      <c r="H140" s="125">
        <v>4</v>
      </c>
    </row>
    <row r="141" spans="1:8" x14ac:dyDescent="0.25">
      <c r="A141" s="113"/>
      <c r="B141" s="121" t="s">
        <v>773</v>
      </c>
      <c r="C141" s="121" t="s">
        <v>1004</v>
      </c>
      <c r="D141" s="121" t="s">
        <v>858</v>
      </c>
      <c r="E141" s="121" t="s">
        <v>1047</v>
      </c>
      <c r="F141" s="121" t="s">
        <v>1048</v>
      </c>
      <c r="G141" s="125">
        <v>1</v>
      </c>
      <c r="H141" s="125">
        <v>13</v>
      </c>
    </row>
    <row r="142" spans="1:8" x14ac:dyDescent="0.25">
      <c r="A142" s="113"/>
      <c r="B142" s="121" t="s">
        <v>773</v>
      </c>
      <c r="C142" s="121" t="s">
        <v>1004</v>
      </c>
      <c r="D142" s="121" t="s">
        <v>858</v>
      </c>
      <c r="E142" s="121" t="s">
        <v>1049</v>
      </c>
      <c r="F142" s="121" t="s">
        <v>1050</v>
      </c>
      <c r="G142" s="125">
        <v>3</v>
      </c>
      <c r="H142" s="125">
        <v>1</v>
      </c>
    </row>
    <row r="143" spans="1:8" x14ac:dyDescent="0.25">
      <c r="A143" s="113"/>
      <c r="B143" s="121" t="s">
        <v>773</v>
      </c>
      <c r="C143" s="121" t="s">
        <v>1004</v>
      </c>
      <c r="D143" s="121" t="s">
        <v>858</v>
      </c>
      <c r="E143" s="121" t="s">
        <v>1051</v>
      </c>
      <c r="F143" s="121" t="s">
        <v>1052</v>
      </c>
      <c r="G143" s="125">
        <v>2</v>
      </c>
      <c r="H143" s="125">
        <v>1</v>
      </c>
    </row>
    <row r="144" spans="1:8" x14ac:dyDescent="0.25">
      <c r="A144" s="113"/>
      <c r="B144" s="121" t="s">
        <v>773</v>
      </c>
      <c r="C144" s="121" t="s">
        <v>1004</v>
      </c>
      <c r="D144" s="121" t="s">
        <v>858</v>
      </c>
      <c r="E144" s="121" t="s">
        <v>1053</v>
      </c>
      <c r="F144" s="121" t="s">
        <v>1054</v>
      </c>
      <c r="G144" s="125">
        <v>1</v>
      </c>
      <c r="H144" s="125">
        <v>4.0010000000000003</v>
      </c>
    </row>
    <row r="145" spans="1:8" x14ac:dyDescent="0.25">
      <c r="A145" s="113"/>
      <c r="B145" s="121" t="s">
        <v>773</v>
      </c>
      <c r="C145" s="121" t="s">
        <v>1004</v>
      </c>
      <c r="D145" s="121" t="s">
        <v>893</v>
      </c>
      <c r="E145" s="121" t="s">
        <v>1055</v>
      </c>
      <c r="F145" s="121" t="s">
        <v>1056</v>
      </c>
      <c r="G145" s="125">
        <v>8</v>
      </c>
      <c r="H145" s="125">
        <v>0</v>
      </c>
    </row>
    <row r="146" spans="1:8" x14ac:dyDescent="0.25">
      <c r="A146" s="113"/>
      <c r="B146" s="121" t="s">
        <v>773</v>
      </c>
      <c r="C146" s="121" t="s">
        <v>1004</v>
      </c>
      <c r="D146" s="121" t="s">
        <v>893</v>
      </c>
      <c r="E146" s="121" t="s">
        <v>1057</v>
      </c>
      <c r="F146" s="121" t="s">
        <v>1058</v>
      </c>
      <c r="G146" s="125">
        <v>7</v>
      </c>
      <c r="H146" s="125">
        <v>2</v>
      </c>
    </row>
    <row r="147" spans="1:8" x14ac:dyDescent="0.25">
      <c r="A147" s="113"/>
      <c r="B147" s="121" t="s">
        <v>773</v>
      </c>
      <c r="C147" s="121" t="s">
        <v>1004</v>
      </c>
      <c r="D147" s="121" t="s">
        <v>893</v>
      </c>
      <c r="E147" s="121" t="s">
        <v>1059</v>
      </c>
      <c r="F147" s="121" t="s">
        <v>1060</v>
      </c>
      <c r="G147" s="125">
        <v>1</v>
      </c>
      <c r="H147" s="125">
        <v>0</v>
      </c>
    </row>
    <row r="148" spans="1:8" x14ac:dyDescent="0.25">
      <c r="A148" s="113"/>
      <c r="B148" s="121" t="s">
        <v>773</v>
      </c>
      <c r="C148" s="121" t="s">
        <v>1004</v>
      </c>
      <c r="D148" s="121" t="s">
        <v>893</v>
      </c>
      <c r="E148" s="121" t="s">
        <v>1061</v>
      </c>
      <c r="F148" s="121" t="s">
        <v>1062</v>
      </c>
      <c r="G148" s="125">
        <v>1</v>
      </c>
      <c r="H148" s="125">
        <v>0</v>
      </c>
    </row>
    <row r="149" spans="1:8" x14ac:dyDescent="0.25">
      <c r="A149" s="113"/>
      <c r="B149" s="121" t="s">
        <v>773</v>
      </c>
      <c r="C149" s="121" t="s">
        <v>1004</v>
      </c>
      <c r="D149" s="121" t="s">
        <v>893</v>
      </c>
      <c r="E149" s="121" t="s">
        <v>1063</v>
      </c>
      <c r="F149" s="121" t="s">
        <v>1064</v>
      </c>
      <c r="G149" s="125">
        <v>2</v>
      </c>
      <c r="H149" s="125">
        <v>0</v>
      </c>
    </row>
    <row r="150" spans="1:8" x14ac:dyDescent="0.25">
      <c r="A150" s="113"/>
      <c r="B150" s="121" t="s">
        <v>773</v>
      </c>
      <c r="C150" s="121" t="s">
        <v>1004</v>
      </c>
      <c r="D150" s="121" t="s">
        <v>893</v>
      </c>
      <c r="E150" s="121" t="s">
        <v>1065</v>
      </c>
      <c r="F150" s="121" t="s">
        <v>1066</v>
      </c>
      <c r="G150" s="125">
        <v>1</v>
      </c>
      <c r="H150" s="125">
        <v>0</v>
      </c>
    </row>
    <row r="151" spans="1:8" x14ac:dyDescent="0.25">
      <c r="A151" s="113"/>
      <c r="B151" s="121" t="s">
        <v>773</v>
      </c>
      <c r="C151" s="121" t="s">
        <v>1004</v>
      </c>
      <c r="D151" s="121" t="s">
        <v>893</v>
      </c>
      <c r="E151" s="121" t="s">
        <v>1067</v>
      </c>
      <c r="F151" s="121" t="s">
        <v>1068</v>
      </c>
      <c r="G151" s="125">
        <v>1</v>
      </c>
      <c r="H151" s="125">
        <v>0</v>
      </c>
    </row>
    <row r="152" spans="1:8" x14ac:dyDescent="0.25">
      <c r="A152" s="113"/>
      <c r="B152" s="121" t="s">
        <v>773</v>
      </c>
      <c r="C152" s="121" t="s">
        <v>1004</v>
      </c>
      <c r="D152" s="121" t="s">
        <v>893</v>
      </c>
      <c r="E152" s="121" t="s">
        <v>1069</v>
      </c>
      <c r="F152" s="121" t="s">
        <v>1070</v>
      </c>
      <c r="G152" s="125">
        <v>4</v>
      </c>
      <c r="H152" s="125">
        <v>0</v>
      </c>
    </row>
    <row r="153" spans="1:8" x14ac:dyDescent="0.25">
      <c r="A153" s="113"/>
      <c r="B153" s="121" t="s">
        <v>1071</v>
      </c>
      <c r="C153" s="121" t="s">
        <v>922</v>
      </c>
      <c r="D153" s="121" t="s">
        <v>926</v>
      </c>
      <c r="E153" s="121" t="s">
        <v>924</v>
      </c>
      <c r="F153" s="121" t="s">
        <v>925</v>
      </c>
      <c r="G153" s="125">
        <v>25</v>
      </c>
      <c r="H153" s="125"/>
    </row>
    <row r="154" spans="1:8" x14ac:dyDescent="0.25">
      <c r="A154" s="113"/>
      <c r="B154" s="121" t="s">
        <v>1071</v>
      </c>
      <c r="C154" s="121" t="s">
        <v>1072</v>
      </c>
      <c r="D154" s="121" t="s">
        <v>1072</v>
      </c>
      <c r="E154" s="121" t="s">
        <v>924</v>
      </c>
      <c r="F154" s="121" t="s">
        <v>925</v>
      </c>
      <c r="G154" s="126">
        <v>25</v>
      </c>
      <c r="H154" s="126"/>
    </row>
  </sheetData>
  <pageMargins left="0.7" right="0.7" top="0.75" bottom="0.75" header="0.3" footer="0.3"/>
  <pageSetup orientation="portrait" r:id="rId2"/>
  <customProperties>
    <customPr name="_pios_id" r:id="rId3"/>
    <customPr name="CofWorksheetType" r:id="rId4"/>
    <customPr name="EpmWorksheetKeyString_GUID" r:id="rId5"/>
  </customProperties>
  <drawing r:id="rId6"/>
  <legacyDrawing r:id="rId7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8" name="Button 1">
              <controlPr defaultSize="0" print="0" autoFill="0" autoPict="0">
                <anchor moveWithCells="1">
                  <from>
                    <xdr:col>5</xdr:col>
                    <xdr:colOff>419100</xdr:colOff>
                    <xdr:row>4</xdr:row>
                    <xdr:rowOff>0</xdr:rowOff>
                  </from>
                  <to>
                    <xdr:col>6</xdr:col>
                    <xdr:colOff>1809750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9" name="Button 2">
              <controlPr defaultSize="0" print="0" autoFill="0" autoPict="0">
                <anchor moveWithCells="1">
                  <from>
                    <xdr:col>7</xdr:col>
                    <xdr:colOff>228600</xdr:colOff>
                    <xdr:row>4</xdr:row>
                    <xdr:rowOff>0</xdr:rowOff>
                  </from>
                  <to>
                    <xdr:col>8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E8663-8CAB-4B88-B7F2-B0174954241C}">
  <dimension ref="A1:Q1723"/>
  <sheetViews>
    <sheetView workbookViewId="0"/>
    <sheetView workbookViewId="1"/>
  </sheetViews>
  <sheetFormatPr defaultRowHeight="15" x14ac:dyDescent="0.25"/>
  <cols>
    <col min="1" max="1" width="14.140625" bestFit="1" customWidth="1"/>
    <col min="2" max="2" width="11.140625" bestFit="1" customWidth="1"/>
    <col min="3" max="3" width="5.140625" bestFit="1" customWidth="1"/>
    <col min="4" max="4" width="14.42578125" bestFit="1" customWidth="1"/>
    <col min="5" max="5" width="11" bestFit="1" customWidth="1"/>
    <col min="6" max="6" width="30.28515625" bestFit="1" customWidth="1"/>
    <col min="7" max="7" width="13.7109375" bestFit="1" customWidth="1"/>
    <col min="8" max="8" width="17.85546875" bestFit="1" customWidth="1"/>
    <col min="9" max="9" width="19" bestFit="1" customWidth="1"/>
    <col min="11" max="11" width="14.85546875" bestFit="1" customWidth="1"/>
    <col min="12" max="12" width="27.140625" bestFit="1" customWidth="1"/>
    <col min="15" max="15" width="9.28515625" bestFit="1" customWidth="1"/>
    <col min="16" max="16" width="25.28515625" bestFit="1" customWidth="1"/>
  </cols>
  <sheetData>
    <row r="1" spans="1:17" x14ac:dyDescent="0.25">
      <c r="A1" s="10" t="s">
        <v>765</v>
      </c>
      <c r="B1" s="11" t="s">
        <v>765</v>
      </c>
      <c r="C1" s="11" t="s">
        <v>765</v>
      </c>
      <c r="D1" s="11" t="s">
        <v>765</v>
      </c>
      <c r="E1" s="11" t="s">
        <v>765</v>
      </c>
      <c r="F1" s="11" t="s">
        <v>765</v>
      </c>
      <c r="G1" s="12" t="s">
        <v>765</v>
      </c>
      <c r="H1" s="13" t="s">
        <v>766</v>
      </c>
      <c r="I1" s="13" t="s">
        <v>767</v>
      </c>
      <c r="K1" s="5" t="s">
        <v>769</v>
      </c>
      <c r="L1" t="s">
        <v>934</v>
      </c>
    </row>
    <row r="2" spans="1:17" x14ac:dyDescent="0.25">
      <c r="A2" s="14" t="s">
        <v>1078</v>
      </c>
      <c r="B2" s="15" t="s">
        <v>1079</v>
      </c>
      <c r="C2" s="15" t="s">
        <v>768</v>
      </c>
      <c r="D2" s="15" t="s">
        <v>769</v>
      </c>
      <c r="E2" s="15" t="s">
        <v>770</v>
      </c>
      <c r="F2" s="15" t="s">
        <v>771</v>
      </c>
      <c r="G2" s="16" t="s">
        <v>772</v>
      </c>
      <c r="H2" s="13" t="s">
        <v>766</v>
      </c>
      <c r="I2" s="13" t="s">
        <v>767</v>
      </c>
    </row>
    <row r="3" spans="1:17" x14ac:dyDescent="0.25">
      <c r="A3" s="13" t="s">
        <v>1080</v>
      </c>
      <c r="B3" s="13" t="s">
        <v>1081</v>
      </c>
      <c r="C3" s="13" t="s">
        <v>773</v>
      </c>
      <c r="D3" s="13" t="s">
        <v>774</v>
      </c>
      <c r="E3" s="13" t="s">
        <v>775</v>
      </c>
      <c r="F3" s="13" t="s">
        <v>776</v>
      </c>
      <c r="G3" s="13" t="s">
        <v>777</v>
      </c>
      <c r="H3" s="17">
        <v>369</v>
      </c>
      <c r="I3" s="17">
        <v>2416.201</v>
      </c>
      <c r="K3" s="5" t="s">
        <v>1076</v>
      </c>
      <c r="L3" t="s">
        <v>1077</v>
      </c>
      <c r="O3" s="1" t="s">
        <v>1096</v>
      </c>
      <c r="P3" s="1" t="s">
        <v>1094</v>
      </c>
    </row>
    <row r="4" spans="1:17" x14ac:dyDescent="0.25">
      <c r="A4" s="13" t="s">
        <v>1080</v>
      </c>
      <c r="B4" s="13" t="s">
        <v>1081</v>
      </c>
      <c r="C4" s="13" t="s">
        <v>773</v>
      </c>
      <c r="D4" s="13" t="s">
        <v>774</v>
      </c>
      <c r="E4" s="13" t="s">
        <v>775</v>
      </c>
      <c r="F4" s="13" t="s">
        <v>778</v>
      </c>
      <c r="G4" s="13" t="s">
        <v>779</v>
      </c>
      <c r="H4" s="17">
        <v>15229</v>
      </c>
      <c r="I4" s="17">
        <v>14605.867</v>
      </c>
      <c r="K4" s="6" t="s">
        <v>1081</v>
      </c>
      <c r="L4">
        <v>151008.51299999998</v>
      </c>
      <c r="N4" s="7" t="s">
        <v>937</v>
      </c>
      <c r="O4" s="9">
        <v>27</v>
      </c>
      <c r="P4" s="3">
        <f>+AVERAGEIFS(I:I,E:E,"OH",G:G,N4,D:D,"POLE")</f>
        <v>28.96233333333333</v>
      </c>
      <c r="Q4" s="22"/>
    </row>
    <row r="5" spans="1:17" x14ac:dyDescent="0.25">
      <c r="A5" s="13" t="s">
        <v>1080</v>
      </c>
      <c r="B5" s="13" t="s">
        <v>1081</v>
      </c>
      <c r="C5" s="13" t="s">
        <v>773</v>
      </c>
      <c r="D5" s="13" t="s">
        <v>774</v>
      </c>
      <c r="E5" s="13" t="s">
        <v>775</v>
      </c>
      <c r="F5" s="13" t="s">
        <v>780</v>
      </c>
      <c r="G5" s="13" t="s">
        <v>781</v>
      </c>
      <c r="H5" s="17">
        <v>128</v>
      </c>
      <c r="I5" s="17">
        <v>1014.9880000000001</v>
      </c>
      <c r="K5" s="7" t="s">
        <v>935</v>
      </c>
      <c r="L5">
        <v>42384.103000000003</v>
      </c>
      <c r="N5" s="7" t="s">
        <v>946</v>
      </c>
      <c r="O5" s="9">
        <v>1094.8119999999999</v>
      </c>
      <c r="P5" s="3">
        <f t="shared" ref="P5:P9" si="0">+AVERAGEIFS(I:I,E:E,"OH",G:G,N5,D:D,"POLE")</f>
        <v>1092.6541666666665</v>
      </c>
      <c r="Q5" s="22"/>
    </row>
    <row r="6" spans="1:17" x14ac:dyDescent="0.25">
      <c r="A6" s="13" t="s">
        <v>1080</v>
      </c>
      <c r="B6" s="13" t="s">
        <v>1081</v>
      </c>
      <c r="C6" s="13" t="s">
        <v>773</v>
      </c>
      <c r="D6" s="13" t="s">
        <v>774</v>
      </c>
      <c r="E6" s="13" t="s">
        <v>775</v>
      </c>
      <c r="F6" s="13" t="s">
        <v>782</v>
      </c>
      <c r="G6" s="13" t="s">
        <v>783</v>
      </c>
      <c r="H6" s="17">
        <v>1</v>
      </c>
      <c r="I6" s="17">
        <v>0</v>
      </c>
      <c r="K6" s="8" t="s">
        <v>937</v>
      </c>
      <c r="L6">
        <v>31.4</v>
      </c>
      <c r="N6" s="7" t="s">
        <v>944</v>
      </c>
      <c r="O6" s="9">
        <v>1648.107</v>
      </c>
      <c r="P6" s="3">
        <f t="shared" si="0"/>
        <v>1663.9274166666671</v>
      </c>
      <c r="Q6" s="22"/>
    </row>
    <row r="7" spans="1:17" x14ac:dyDescent="0.25">
      <c r="A7" s="13" t="s">
        <v>1080</v>
      </c>
      <c r="B7" s="13" t="s">
        <v>1081</v>
      </c>
      <c r="C7" s="13" t="s">
        <v>773</v>
      </c>
      <c r="D7" s="13" t="s">
        <v>774</v>
      </c>
      <c r="E7" s="13" t="s">
        <v>775</v>
      </c>
      <c r="F7" s="13" t="s">
        <v>784</v>
      </c>
      <c r="G7" s="13" t="s">
        <v>785</v>
      </c>
      <c r="H7" s="17">
        <v>630</v>
      </c>
      <c r="I7" s="17">
        <v>4869.9549999999999</v>
      </c>
      <c r="K7" s="8" t="s">
        <v>946</v>
      </c>
      <c r="L7">
        <v>1096.54</v>
      </c>
      <c r="N7" s="7" t="s">
        <v>938</v>
      </c>
      <c r="O7" s="9">
        <v>16022.388999999999</v>
      </c>
      <c r="P7" s="3">
        <f t="shared" si="0"/>
        <v>16357.447666666667</v>
      </c>
      <c r="Q7" s="22"/>
    </row>
    <row r="8" spans="1:17" x14ac:dyDescent="0.25">
      <c r="A8" s="13" t="s">
        <v>1080</v>
      </c>
      <c r="B8" s="13" t="s">
        <v>1081</v>
      </c>
      <c r="C8" s="13" t="s">
        <v>773</v>
      </c>
      <c r="D8" s="13" t="s">
        <v>774</v>
      </c>
      <c r="E8" s="13" t="s">
        <v>775</v>
      </c>
      <c r="F8" s="13" t="s">
        <v>786</v>
      </c>
      <c r="G8" s="13" t="s">
        <v>787</v>
      </c>
      <c r="H8" s="17">
        <v>93</v>
      </c>
      <c r="I8" s="17">
        <v>371.87099999999998</v>
      </c>
      <c r="K8" s="8" t="s">
        <v>944</v>
      </c>
      <c r="L8">
        <v>1629.7270000000001</v>
      </c>
      <c r="N8" s="7" t="s">
        <v>942</v>
      </c>
      <c r="O8" s="9">
        <v>18614.7</v>
      </c>
      <c r="P8" s="3">
        <f t="shared" si="0"/>
        <v>18708.825666666668</v>
      </c>
      <c r="Q8" s="22"/>
    </row>
    <row r="9" spans="1:17" x14ac:dyDescent="0.25">
      <c r="A9" s="13" t="s">
        <v>1080</v>
      </c>
      <c r="B9" s="13" t="s">
        <v>1081</v>
      </c>
      <c r="C9" s="13" t="s">
        <v>773</v>
      </c>
      <c r="D9" s="13" t="s">
        <v>774</v>
      </c>
      <c r="E9" s="13" t="s">
        <v>775</v>
      </c>
      <c r="F9" s="13" t="s">
        <v>788</v>
      </c>
      <c r="G9" s="13" t="s">
        <v>789</v>
      </c>
      <c r="H9" s="17">
        <v>4603</v>
      </c>
      <c r="I9" s="17">
        <v>4003.2109999999998</v>
      </c>
      <c r="K9" s="8" t="s">
        <v>938</v>
      </c>
      <c r="L9">
        <v>16504.120999999999</v>
      </c>
      <c r="N9" s="7" t="s">
        <v>940</v>
      </c>
      <c r="O9" s="9">
        <v>4475.5550000000003</v>
      </c>
      <c r="P9" s="3">
        <f t="shared" si="0"/>
        <v>4506.0889999999999</v>
      </c>
      <c r="Q9" s="22"/>
    </row>
    <row r="10" spans="1:17" x14ac:dyDescent="0.25">
      <c r="A10" s="13" t="s">
        <v>1080</v>
      </c>
      <c r="B10" s="13" t="s">
        <v>1081</v>
      </c>
      <c r="C10" s="13" t="s">
        <v>773</v>
      </c>
      <c r="D10" s="13" t="s">
        <v>774</v>
      </c>
      <c r="E10" s="13" t="s">
        <v>775</v>
      </c>
      <c r="F10" s="13" t="s">
        <v>790</v>
      </c>
      <c r="G10" s="13" t="s">
        <v>791</v>
      </c>
      <c r="H10" s="17">
        <v>3381</v>
      </c>
      <c r="I10" s="17">
        <v>3967.538</v>
      </c>
      <c r="K10" s="8" t="s">
        <v>942</v>
      </c>
      <c r="L10">
        <v>18594.563999999998</v>
      </c>
    </row>
    <row r="11" spans="1:17" x14ac:dyDescent="0.25">
      <c r="A11" s="13" t="s">
        <v>1080</v>
      </c>
      <c r="B11" s="13" t="s">
        <v>1081</v>
      </c>
      <c r="C11" s="13" t="s">
        <v>773</v>
      </c>
      <c r="D11" s="13" t="s">
        <v>774</v>
      </c>
      <c r="E11" s="13" t="s">
        <v>775</v>
      </c>
      <c r="F11" s="13" t="s">
        <v>792</v>
      </c>
      <c r="G11" s="13" t="s">
        <v>793</v>
      </c>
      <c r="H11" s="17">
        <v>539</v>
      </c>
      <c r="I11" s="17">
        <v>369.28800000000001</v>
      </c>
      <c r="K11" s="8" t="s">
        <v>940</v>
      </c>
      <c r="L11">
        <v>4527.7510000000002</v>
      </c>
    </row>
    <row r="12" spans="1:17" x14ac:dyDescent="0.25">
      <c r="A12" s="13" t="s">
        <v>1080</v>
      </c>
      <c r="B12" s="13" t="s">
        <v>1081</v>
      </c>
      <c r="C12" s="13" t="s">
        <v>773</v>
      </c>
      <c r="D12" s="13" t="s">
        <v>774</v>
      </c>
      <c r="E12" s="13" t="s">
        <v>775</v>
      </c>
      <c r="F12" s="13" t="s">
        <v>794</v>
      </c>
      <c r="G12" s="13" t="s">
        <v>795</v>
      </c>
      <c r="H12" s="17">
        <v>98</v>
      </c>
      <c r="I12" s="17">
        <v>512.46500000000003</v>
      </c>
      <c r="K12" s="7" t="s">
        <v>947</v>
      </c>
      <c r="L12">
        <v>108624.41</v>
      </c>
    </row>
    <row r="13" spans="1:17" x14ac:dyDescent="0.25">
      <c r="A13" s="13" t="s">
        <v>1080</v>
      </c>
      <c r="B13" s="13" t="s">
        <v>1081</v>
      </c>
      <c r="C13" s="13" t="s">
        <v>773</v>
      </c>
      <c r="D13" s="13" t="s">
        <v>774</v>
      </c>
      <c r="E13" s="13" t="s">
        <v>775</v>
      </c>
      <c r="F13" s="13" t="s">
        <v>796</v>
      </c>
      <c r="G13" s="13" t="s">
        <v>797</v>
      </c>
      <c r="H13" s="17">
        <v>3268</v>
      </c>
      <c r="I13" s="17">
        <v>2528.6120000000001</v>
      </c>
      <c r="K13" s="8" t="s">
        <v>951</v>
      </c>
      <c r="L13">
        <v>87</v>
      </c>
    </row>
    <row r="14" spans="1:17" x14ac:dyDescent="0.25">
      <c r="A14" s="13" t="s">
        <v>1080</v>
      </c>
      <c r="B14" s="13" t="s">
        <v>1081</v>
      </c>
      <c r="C14" s="13" t="s">
        <v>773</v>
      </c>
      <c r="D14" s="13" t="s">
        <v>774</v>
      </c>
      <c r="E14" s="13" t="s">
        <v>775</v>
      </c>
      <c r="F14" s="13" t="s">
        <v>798</v>
      </c>
      <c r="G14" s="13" t="s">
        <v>799</v>
      </c>
      <c r="H14" s="17">
        <v>863</v>
      </c>
      <c r="I14" s="17">
        <v>639.40599999999995</v>
      </c>
      <c r="K14" s="8" t="s">
        <v>953</v>
      </c>
      <c r="L14">
        <v>111.77</v>
      </c>
    </row>
    <row r="15" spans="1:17" x14ac:dyDescent="0.25">
      <c r="A15" s="13" t="s">
        <v>1080</v>
      </c>
      <c r="B15" s="13" t="s">
        <v>1081</v>
      </c>
      <c r="C15" s="13" t="s">
        <v>773</v>
      </c>
      <c r="D15" s="13" t="s">
        <v>774</v>
      </c>
      <c r="E15" s="13" t="s">
        <v>775</v>
      </c>
      <c r="F15" s="13" t="s">
        <v>800</v>
      </c>
      <c r="G15" s="13" t="s">
        <v>801</v>
      </c>
      <c r="H15" s="17">
        <v>74</v>
      </c>
      <c r="I15" s="17">
        <v>69.659000000000006</v>
      </c>
      <c r="K15" s="8" t="s">
        <v>987</v>
      </c>
      <c r="L15">
        <v>3288.165</v>
      </c>
    </row>
    <row r="16" spans="1:17" x14ac:dyDescent="0.25">
      <c r="A16" s="13" t="s">
        <v>1080</v>
      </c>
      <c r="B16" s="13" t="s">
        <v>1081</v>
      </c>
      <c r="C16" s="13" t="s">
        <v>773</v>
      </c>
      <c r="D16" s="13" t="s">
        <v>774</v>
      </c>
      <c r="E16" s="13" t="s">
        <v>775</v>
      </c>
      <c r="F16" s="13" t="s">
        <v>802</v>
      </c>
      <c r="G16" s="13" t="s">
        <v>803</v>
      </c>
      <c r="H16" s="17">
        <v>112</v>
      </c>
      <c r="I16" s="17">
        <v>148.61600000000001</v>
      </c>
      <c r="K16" s="8" t="s">
        <v>989</v>
      </c>
      <c r="L16">
        <v>153</v>
      </c>
    </row>
    <row r="17" spans="1:12" x14ac:dyDescent="0.25">
      <c r="A17" s="13" t="s">
        <v>1080</v>
      </c>
      <c r="B17" s="13" t="s">
        <v>1081</v>
      </c>
      <c r="C17" s="13" t="s">
        <v>773</v>
      </c>
      <c r="D17" s="13" t="s">
        <v>774</v>
      </c>
      <c r="E17" s="13" t="s">
        <v>775</v>
      </c>
      <c r="F17" s="13" t="s">
        <v>804</v>
      </c>
      <c r="G17" s="13" t="s">
        <v>805</v>
      </c>
      <c r="H17" s="17">
        <v>4314</v>
      </c>
      <c r="I17" s="17">
        <v>2041.8889999999999</v>
      </c>
      <c r="K17" s="8" t="s">
        <v>979</v>
      </c>
      <c r="L17">
        <v>47.000999999999998</v>
      </c>
    </row>
    <row r="18" spans="1:12" x14ac:dyDescent="0.25">
      <c r="A18" s="13" t="s">
        <v>1080</v>
      </c>
      <c r="B18" s="13" t="s">
        <v>1081</v>
      </c>
      <c r="C18" s="13" t="s">
        <v>773</v>
      </c>
      <c r="D18" s="13" t="s">
        <v>774</v>
      </c>
      <c r="E18" s="13" t="s">
        <v>775</v>
      </c>
      <c r="F18" s="13" t="s">
        <v>806</v>
      </c>
      <c r="G18" s="13" t="s">
        <v>807</v>
      </c>
      <c r="H18" s="17">
        <v>49</v>
      </c>
      <c r="I18" s="17">
        <v>1</v>
      </c>
      <c r="K18" s="8" t="s">
        <v>1003</v>
      </c>
      <c r="L18">
        <v>17099.201000000001</v>
      </c>
    </row>
    <row r="19" spans="1:12" x14ac:dyDescent="0.25">
      <c r="A19" s="13" t="s">
        <v>1080</v>
      </c>
      <c r="B19" s="13" t="s">
        <v>1081</v>
      </c>
      <c r="C19" s="13" t="s">
        <v>773</v>
      </c>
      <c r="D19" s="13" t="s">
        <v>774</v>
      </c>
      <c r="E19" s="13" t="s">
        <v>775</v>
      </c>
      <c r="F19" s="13" t="s">
        <v>808</v>
      </c>
      <c r="G19" s="13" t="s">
        <v>809</v>
      </c>
      <c r="H19" s="17">
        <v>324</v>
      </c>
      <c r="I19" s="17">
        <v>1250.8019999999999</v>
      </c>
      <c r="K19" s="8" t="s">
        <v>999</v>
      </c>
      <c r="L19">
        <v>484.91800000000001</v>
      </c>
    </row>
    <row r="20" spans="1:12" x14ac:dyDescent="0.25">
      <c r="A20" s="13" t="s">
        <v>1080</v>
      </c>
      <c r="B20" s="13" t="s">
        <v>1081</v>
      </c>
      <c r="C20" s="13" t="s">
        <v>773</v>
      </c>
      <c r="D20" s="13" t="s">
        <v>774</v>
      </c>
      <c r="E20" s="13" t="s">
        <v>775</v>
      </c>
      <c r="F20" s="13" t="s">
        <v>810</v>
      </c>
      <c r="G20" s="13" t="s">
        <v>811</v>
      </c>
      <c r="H20" s="17">
        <v>7348</v>
      </c>
      <c r="I20" s="17">
        <v>4562.2529999999997</v>
      </c>
      <c r="K20" s="8" t="s">
        <v>991</v>
      </c>
      <c r="L20">
        <v>148</v>
      </c>
    </row>
    <row r="21" spans="1:12" x14ac:dyDescent="0.25">
      <c r="A21" s="13" t="s">
        <v>1080</v>
      </c>
      <c r="B21" s="13" t="s">
        <v>1081</v>
      </c>
      <c r="C21" s="13" t="s">
        <v>773</v>
      </c>
      <c r="D21" s="13" t="s">
        <v>774</v>
      </c>
      <c r="E21" s="13" t="s">
        <v>812</v>
      </c>
      <c r="F21" s="13" t="s">
        <v>813</v>
      </c>
      <c r="G21" s="13" t="s">
        <v>814</v>
      </c>
      <c r="H21" s="17">
        <v>1</v>
      </c>
      <c r="I21" s="17">
        <v>24</v>
      </c>
      <c r="K21" s="8" t="s">
        <v>985</v>
      </c>
      <c r="L21">
        <v>104.55</v>
      </c>
    </row>
    <row r="22" spans="1:12" x14ac:dyDescent="0.25">
      <c r="A22" s="13" t="s">
        <v>1080</v>
      </c>
      <c r="B22" s="13" t="s">
        <v>1081</v>
      </c>
      <c r="C22" s="13" t="s">
        <v>773</v>
      </c>
      <c r="D22" s="13" t="s">
        <v>774</v>
      </c>
      <c r="E22" s="13" t="s">
        <v>815</v>
      </c>
      <c r="F22" s="13" t="s">
        <v>816</v>
      </c>
      <c r="G22" s="13" t="s">
        <v>817</v>
      </c>
      <c r="H22" s="17">
        <v>3743</v>
      </c>
      <c r="I22" s="17">
        <v>11764.566999999999</v>
      </c>
      <c r="K22" s="8" t="s">
        <v>983</v>
      </c>
      <c r="L22">
        <v>18096.473999999998</v>
      </c>
    </row>
    <row r="23" spans="1:12" x14ac:dyDescent="0.25">
      <c r="A23" s="13" t="s">
        <v>1080</v>
      </c>
      <c r="B23" s="13" t="s">
        <v>1081</v>
      </c>
      <c r="C23" s="13" t="s">
        <v>773</v>
      </c>
      <c r="D23" s="13" t="s">
        <v>774</v>
      </c>
      <c r="E23" s="13" t="s">
        <v>815</v>
      </c>
      <c r="F23" s="13" t="s">
        <v>818</v>
      </c>
      <c r="G23" s="13" t="s">
        <v>819</v>
      </c>
      <c r="H23" s="17">
        <v>322</v>
      </c>
      <c r="I23" s="17">
        <v>1584.2729999999999</v>
      </c>
      <c r="K23" s="8" t="s">
        <v>967</v>
      </c>
      <c r="L23">
        <v>13325.112999999999</v>
      </c>
    </row>
    <row r="24" spans="1:12" x14ac:dyDescent="0.25">
      <c r="A24" s="13" t="s">
        <v>1080</v>
      </c>
      <c r="B24" s="13" t="s">
        <v>1081</v>
      </c>
      <c r="C24" s="13" t="s">
        <v>773</v>
      </c>
      <c r="D24" s="13" t="s">
        <v>774</v>
      </c>
      <c r="E24" s="13" t="s">
        <v>815</v>
      </c>
      <c r="F24" s="13" t="s">
        <v>820</v>
      </c>
      <c r="G24" s="13" t="s">
        <v>821</v>
      </c>
      <c r="H24" s="17">
        <v>17</v>
      </c>
      <c r="I24" s="17">
        <v>65.799000000000007</v>
      </c>
      <c r="K24" s="8" t="s">
        <v>961</v>
      </c>
      <c r="L24">
        <v>133.00200000000001</v>
      </c>
    </row>
    <row r="25" spans="1:12" x14ac:dyDescent="0.25">
      <c r="A25" s="13" t="s">
        <v>1080</v>
      </c>
      <c r="B25" s="13" t="s">
        <v>1081</v>
      </c>
      <c r="C25" s="13" t="s">
        <v>773</v>
      </c>
      <c r="D25" s="13" t="s">
        <v>774</v>
      </c>
      <c r="E25" s="13" t="s">
        <v>815</v>
      </c>
      <c r="F25" s="13" t="s">
        <v>822</v>
      </c>
      <c r="G25" s="13" t="s">
        <v>823</v>
      </c>
      <c r="H25" s="17">
        <v>2714</v>
      </c>
      <c r="I25" s="17">
        <v>14191.673000000001</v>
      </c>
      <c r="K25" s="8" t="s">
        <v>981</v>
      </c>
      <c r="L25">
        <v>33.530999999999999</v>
      </c>
    </row>
    <row r="26" spans="1:12" x14ac:dyDescent="0.25">
      <c r="A26" s="13" t="s">
        <v>1080</v>
      </c>
      <c r="B26" s="13" t="s">
        <v>1081</v>
      </c>
      <c r="C26" s="13" t="s">
        <v>773</v>
      </c>
      <c r="D26" s="13" t="s">
        <v>774</v>
      </c>
      <c r="E26" s="13" t="s">
        <v>815</v>
      </c>
      <c r="F26" s="13" t="s">
        <v>824</v>
      </c>
      <c r="G26" s="13" t="s">
        <v>825</v>
      </c>
      <c r="H26" s="17">
        <v>3016</v>
      </c>
      <c r="I26" s="17">
        <v>12392.87</v>
      </c>
      <c r="K26" s="8" t="s">
        <v>971</v>
      </c>
      <c r="L26">
        <v>1381.002</v>
      </c>
    </row>
    <row r="27" spans="1:12" x14ac:dyDescent="0.25">
      <c r="A27" s="13" t="s">
        <v>1080</v>
      </c>
      <c r="B27" s="13" t="s">
        <v>1081</v>
      </c>
      <c r="C27" s="13" t="s">
        <v>773</v>
      </c>
      <c r="D27" s="13" t="s">
        <v>774</v>
      </c>
      <c r="E27" s="13" t="s">
        <v>815</v>
      </c>
      <c r="F27" s="13" t="s">
        <v>826</v>
      </c>
      <c r="G27" s="13" t="s">
        <v>827</v>
      </c>
      <c r="H27" s="17">
        <v>1227</v>
      </c>
      <c r="I27" s="17">
        <v>2464.2399999999998</v>
      </c>
      <c r="K27" s="8" t="s">
        <v>997</v>
      </c>
      <c r="L27">
        <v>835.18399999999997</v>
      </c>
    </row>
    <row r="28" spans="1:12" x14ac:dyDescent="0.25">
      <c r="A28" s="13" t="s">
        <v>1080</v>
      </c>
      <c r="B28" s="13" t="s">
        <v>1081</v>
      </c>
      <c r="C28" s="13" t="s">
        <v>773</v>
      </c>
      <c r="D28" s="13" t="s">
        <v>774</v>
      </c>
      <c r="E28" s="13" t="s">
        <v>815</v>
      </c>
      <c r="F28" s="13" t="s">
        <v>828</v>
      </c>
      <c r="G28" s="13" t="s">
        <v>829</v>
      </c>
      <c r="H28" s="17">
        <v>109</v>
      </c>
      <c r="I28" s="17">
        <v>468.36399999999998</v>
      </c>
      <c r="K28" s="8" t="s">
        <v>1001</v>
      </c>
      <c r="L28">
        <v>4737.018</v>
      </c>
    </row>
    <row r="29" spans="1:12" x14ac:dyDescent="0.25">
      <c r="A29" s="13" t="s">
        <v>1080</v>
      </c>
      <c r="B29" s="13" t="s">
        <v>1081</v>
      </c>
      <c r="C29" s="13" t="s">
        <v>773</v>
      </c>
      <c r="D29" s="13" t="s">
        <v>774</v>
      </c>
      <c r="E29" s="13" t="s">
        <v>815</v>
      </c>
      <c r="F29" s="13" t="s">
        <v>830</v>
      </c>
      <c r="G29" s="13" t="s">
        <v>831</v>
      </c>
      <c r="H29" s="17">
        <v>536</v>
      </c>
      <c r="I29" s="17">
        <v>3745.473</v>
      </c>
      <c r="K29" s="8" t="s">
        <v>955</v>
      </c>
      <c r="L29">
        <v>375.98</v>
      </c>
    </row>
    <row r="30" spans="1:12" x14ac:dyDescent="0.25">
      <c r="A30" s="13" t="s">
        <v>1080</v>
      </c>
      <c r="B30" s="13" t="s">
        <v>1081</v>
      </c>
      <c r="C30" s="13" t="s">
        <v>773</v>
      </c>
      <c r="D30" s="13" t="s">
        <v>774</v>
      </c>
      <c r="E30" s="13" t="s">
        <v>815</v>
      </c>
      <c r="F30" s="13" t="s">
        <v>832</v>
      </c>
      <c r="G30" s="13" t="s">
        <v>833</v>
      </c>
      <c r="H30" s="17">
        <v>507</v>
      </c>
      <c r="I30" s="17">
        <v>1027.681</v>
      </c>
      <c r="K30" s="8" t="s">
        <v>977</v>
      </c>
      <c r="L30">
        <v>1572.43</v>
      </c>
    </row>
    <row r="31" spans="1:12" x14ac:dyDescent="0.25">
      <c r="A31" s="13" t="s">
        <v>1080</v>
      </c>
      <c r="B31" s="13" t="s">
        <v>1081</v>
      </c>
      <c r="C31" s="13" t="s">
        <v>773</v>
      </c>
      <c r="D31" s="13" t="s">
        <v>774</v>
      </c>
      <c r="E31" s="13" t="s">
        <v>815</v>
      </c>
      <c r="F31" s="13" t="s">
        <v>834</v>
      </c>
      <c r="G31" s="13" t="s">
        <v>835</v>
      </c>
      <c r="H31" s="17">
        <v>315</v>
      </c>
      <c r="I31" s="17">
        <v>2999.752</v>
      </c>
      <c r="K31" s="8" t="s">
        <v>993</v>
      </c>
      <c r="L31">
        <v>48</v>
      </c>
    </row>
    <row r="32" spans="1:12" x14ac:dyDescent="0.25">
      <c r="A32" s="13" t="s">
        <v>1080</v>
      </c>
      <c r="B32" s="13" t="s">
        <v>1081</v>
      </c>
      <c r="C32" s="13" t="s">
        <v>773</v>
      </c>
      <c r="D32" s="13" t="s">
        <v>774</v>
      </c>
      <c r="E32" s="13" t="s">
        <v>815</v>
      </c>
      <c r="F32" s="13" t="s">
        <v>836</v>
      </c>
      <c r="G32" s="13" t="s">
        <v>837</v>
      </c>
      <c r="H32" s="17">
        <v>7444</v>
      </c>
      <c r="I32" s="17">
        <v>10513.585999999999</v>
      </c>
      <c r="K32" s="8" t="s">
        <v>965</v>
      </c>
      <c r="L32">
        <v>30833.777999999998</v>
      </c>
    </row>
    <row r="33" spans="1:12" x14ac:dyDescent="0.25">
      <c r="A33" s="13" t="s">
        <v>1080</v>
      </c>
      <c r="B33" s="13" t="s">
        <v>1081</v>
      </c>
      <c r="C33" s="13" t="s">
        <v>773</v>
      </c>
      <c r="D33" s="13" t="s">
        <v>774</v>
      </c>
      <c r="E33" s="13" t="s">
        <v>815</v>
      </c>
      <c r="F33" s="13" t="s">
        <v>838</v>
      </c>
      <c r="G33" s="13" t="s">
        <v>839</v>
      </c>
      <c r="H33" s="17">
        <v>521</v>
      </c>
      <c r="I33" s="17">
        <v>1972.721</v>
      </c>
      <c r="K33" s="8" t="s">
        <v>963</v>
      </c>
      <c r="L33">
        <v>4203.7820000000002</v>
      </c>
    </row>
    <row r="34" spans="1:12" x14ac:dyDescent="0.25">
      <c r="A34" s="13" t="s">
        <v>1080</v>
      </c>
      <c r="B34" s="13" t="s">
        <v>1081</v>
      </c>
      <c r="C34" s="13" t="s">
        <v>773</v>
      </c>
      <c r="D34" s="13" t="s">
        <v>774</v>
      </c>
      <c r="E34" s="13" t="s">
        <v>815</v>
      </c>
      <c r="F34" s="13" t="s">
        <v>840</v>
      </c>
      <c r="G34" s="13" t="s">
        <v>841</v>
      </c>
      <c r="H34" s="17">
        <v>15</v>
      </c>
      <c r="I34" s="17">
        <v>38.000999999999998</v>
      </c>
      <c r="K34" s="8" t="s">
        <v>969</v>
      </c>
      <c r="L34">
        <v>3845.8</v>
      </c>
    </row>
    <row r="35" spans="1:12" x14ac:dyDescent="0.25">
      <c r="A35" s="13" t="s">
        <v>1080</v>
      </c>
      <c r="B35" s="13" t="s">
        <v>1081</v>
      </c>
      <c r="C35" s="13" t="s">
        <v>773</v>
      </c>
      <c r="D35" s="13" t="s">
        <v>774</v>
      </c>
      <c r="E35" s="13" t="s">
        <v>815</v>
      </c>
      <c r="F35" s="13" t="s">
        <v>842</v>
      </c>
      <c r="G35" s="13" t="s">
        <v>843</v>
      </c>
      <c r="H35" s="17">
        <v>138</v>
      </c>
      <c r="I35" s="17">
        <v>1476.729</v>
      </c>
      <c r="K35" s="8" t="s">
        <v>959</v>
      </c>
      <c r="L35">
        <v>2499.223</v>
      </c>
    </row>
    <row r="36" spans="1:12" x14ac:dyDescent="0.25">
      <c r="A36" s="13" t="s">
        <v>1080</v>
      </c>
      <c r="B36" s="13" t="s">
        <v>1081</v>
      </c>
      <c r="C36" s="13" t="s">
        <v>773</v>
      </c>
      <c r="D36" s="13" t="s">
        <v>774</v>
      </c>
      <c r="E36" s="13" t="s">
        <v>815</v>
      </c>
      <c r="F36" s="13" t="s">
        <v>844</v>
      </c>
      <c r="G36" s="13" t="s">
        <v>845</v>
      </c>
      <c r="H36" s="17">
        <v>417</v>
      </c>
      <c r="I36" s="17">
        <v>6030.8379999999997</v>
      </c>
      <c r="K36" s="8" t="s">
        <v>957</v>
      </c>
      <c r="L36">
        <v>673.11</v>
      </c>
    </row>
    <row r="37" spans="1:12" x14ac:dyDescent="0.25">
      <c r="A37" s="13" t="s">
        <v>1080</v>
      </c>
      <c r="B37" s="13" t="s">
        <v>1081</v>
      </c>
      <c r="C37" s="13" t="s">
        <v>773</v>
      </c>
      <c r="D37" s="13" t="s">
        <v>774</v>
      </c>
      <c r="E37" s="13" t="s">
        <v>815</v>
      </c>
      <c r="F37" s="13" t="s">
        <v>846</v>
      </c>
      <c r="G37" s="13" t="s">
        <v>847</v>
      </c>
      <c r="H37" s="17">
        <v>12135</v>
      </c>
      <c r="I37" s="17">
        <v>77560.273000000001</v>
      </c>
      <c r="K37" s="8" t="s">
        <v>973</v>
      </c>
      <c r="L37">
        <v>342.44</v>
      </c>
    </row>
    <row r="38" spans="1:12" x14ac:dyDescent="0.25">
      <c r="A38" s="13" t="s">
        <v>1080</v>
      </c>
      <c r="B38" s="13" t="s">
        <v>1081</v>
      </c>
      <c r="C38" s="13" t="s">
        <v>773</v>
      </c>
      <c r="D38" s="13" t="s">
        <v>774</v>
      </c>
      <c r="E38" s="13" t="s">
        <v>815</v>
      </c>
      <c r="F38" s="13" t="s">
        <v>848</v>
      </c>
      <c r="G38" s="13" t="s">
        <v>849</v>
      </c>
      <c r="H38" s="17">
        <v>1026</v>
      </c>
      <c r="I38" s="17">
        <v>19069.954000000002</v>
      </c>
      <c r="K38" s="8" t="s">
        <v>975</v>
      </c>
      <c r="L38">
        <v>92</v>
      </c>
    </row>
    <row r="39" spans="1:12" x14ac:dyDescent="0.25">
      <c r="A39" s="13" t="s">
        <v>1080</v>
      </c>
      <c r="B39" s="13" t="s">
        <v>1081</v>
      </c>
      <c r="C39" s="13" t="s">
        <v>773</v>
      </c>
      <c r="D39" s="13" t="s">
        <v>774</v>
      </c>
      <c r="E39" s="13" t="s">
        <v>815</v>
      </c>
      <c r="F39" s="13" t="s">
        <v>850</v>
      </c>
      <c r="G39" s="13" t="s">
        <v>851</v>
      </c>
      <c r="H39" s="17">
        <v>11</v>
      </c>
      <c r="I39" s="17">
        <v>51</v>
      </c>
      <c r="K39" s="8" t="s">
        <v>995</v>
      </c>
      <c r="L39">
        <v>4039.7190000000001</v>
      </c>
    </row>
    <row r="40" spans="1:12" x14ac:dyDescent="0.25">
      <c r="A40" s="13" t="s">
        <v>1080</v>
      </c>
      <c r="B40" s="13" t="s">
        <v>1081</v>
      </c>
      <c r="C40" s="13" t="s">
        <v>773</v>
      </c>
      <c r="D40" s="13" t="s">
        <v>774</v>
      </c>
      <c r="E40" s="13" t="s">
        <v>815</v>
      </c>
      <c r="F40" s="13" t="s">
        <v>852</v>
      </c>
      <c r="G40" s="13" t="s">
        <v>853</v>
      </c>
      <c r="H40" s="17">
        <v>28</v>
      </c>
      <c r="I40" s="17">
        <v>448.91800000000001</v>
      </c>
      <c r="K40" s="8" t="s">
        <v>949</v>
      </c>
      <c r="L40">
        <v>33.219000000000001</v>
      </c>
    </row>
    <row r="41" spans="1:12" x14ac:dyDescent="0.25">
      <c r="A41" s="13" t="s">
        <v>1080</v>
      </c>
      <c r="B41" s="13" t="s">
        <v>1081</v>
      </c>
      <c r="C41" s="13" t="s">
        <v>773</v>
      </c>
      <c r="D41" s="13" t="s">
        <v>774</v>
      </c>
      <c r="E41" s="13" t="s">
        <v>815</v>
      </c>
      <c r="F41" s="13" t="s">
        <v>854</v>
      </c>
      <c r="G41" s="13" t="s">
        <v>855</v>
      </c>
      <c r="H41" s="17">
        <v>334</v>
      </c>
      <c r="I41" s="17">
        <v>3615.3490000000002</v>
      </c>
      <c r="K41" s="6" t="s">
        <v>1090</v>
      </c>
      <c r="L41">
        <v>152124.08500000002</v>
      </c>
    </row>
    <row r="42" spans="1:12" x14ac:dyDescent="0.25">
      <c r="A42" s="13" t="s">
        <v>1080</v>
      </c>
      <c r="B42" s="13" t="s">
        <v>1081</v>
      </c>
      <c r="C42" s="13" t="s">
        <v>773</v>
      </c>
      <c r="D42" s="13" t="s">
        <v>774</v>
      </c>
      <c r="E42" s="13" t="s">
        <v>815</v>
      </c>
      <c r="F42" s="13" t="s">
        <v>856</v>
      </c>
      <c r="G42" s="13" t="s">
        <v>857</v>
      </c>
      <c r="H42" s="17">
        <v>130</v>
      </c>
      <c r="I42" s="17">
        <v>1853.7619999999999</v>
      </c>
      <c r="K42" s="7" t="s">
        <v>935</v>
      </c>
      <c r="L42">
        <v>42277.042000000001</v>
      </c>
    </row>
    <row r="43" spans="1:12" x14ac:dyDescent="0.25">
      <c r="A43" s="13" t="s">
        <v>1080</v>
      </c>
      <c r="B43" s="13" t="s">
        <v>1081</v>
      </c>
      <c r="C43" s="13" t="s">
        <v>773</v>
      </c>
      <c r="D43" s="13" t="s">
        <v>774</v>
      </c>
      <c r="E43" s="13" t="s">
        <v>858</v>
      </c>
      <c r="F43" s="13" t="s">
        <v>859</v>
      </c>
      <c r="G43" s="13" t="s">
        <v>860</v>
      </c>
      <c r="H43" s="17">
        <v>15</v>
      </c>
      <c r="I43" s="17">
        <v>191.006</v>
      </c>
      <c r="K43" s="8" t="s">
        <v>937</v>
      </c>
      <c r="L43">
        <v>28</v>
      </c>
    </row>
    <row r="44" spans="1:12" x14ac:dyDescent="0.25">
      <c r="A44" s="13" t="s">
        <v>1080</v>
      </c>
      <c r="B44" s="13" t="s">
        <v>1081</v>
      </c>
      <c r="C44" s="13" t="s">
        <v>773</v>
      </c>
      <c r="D44" s="13" t="s">
        <v>774</v>
      </c>
      <c r="E44" s="13" t="s">
        <v>858</v>
      </c>
      <c r="F44" s="13" t="s">
        <v>861</v>
      </c>
      <c r="G44" s="13" t="s">
        <v>862</v>
      </c>
      <c r="H44" s="17">
        <v>20</v>
      </c>
      <c r="I44" s="17">
        <v>24.004999999999999</v>
      </c>
      <c r="K44" s="8" t="s">
        <v>946</v>
      </c>
      <c r="L44">
        <v>1093.9190000000001</v>
      </c>
    </row>
    <row r="45" spans="1:12" x14ac:dyDescent="0.25">
      <c r="A45" s="13" t="s">
        <v>1080</v>
      </c>
      <c r="B45" s="13" t="s">
        <v>1081</v>
      </c>
      <c r="C45" s="13" t="s">
        <v>773</v>
      </c>
      <c r="D45" s="13" t="s">
        <v>774</v>
      </c>
      <c r="E45" s="13" t="s">
        <v>858</v>
      </c>
      <c r="F45" s="13" t="s">
        <v>863</v>
      </c>
      <c r="G45" s="13" t="s">
        <v>864</v>
      </c>
      <c r="H45" s="17">
        <v>294</v>
      </c>
      <c r="I45" s="17">
        <v>2400.5749999999998</v>
      </c>
      <c r="K45" s="8" t="s">
        <v>944</v>
      </c>
      <c r="L45">
        <v>1665.91</v>
      </c>
    </row>
    <row r="46" spans="1:12" x14ac:dyDescent="0.25">
      <c r="A46" s="13" t="s">
        <v>1080</v>
      </c>
      <c r="B46" s="13" t="s">
        <v>1081</v>
      </c>
      <c r="C46" s="13" t="s">
        <v>773</v>
      </c>
      <c r="D46" s="13" t="s">
        <v>774</v>
      </c>
      <c r="E46" s="13" t="s">
        <v>858</v>
      </c>
      <c r="F46" s="13" t="s">
        <v>865</v>
      </c>
      <c r="G46" s="13" t="s">
        <v>866</v>
      </c>
      <c r="H46" s="17">
        <v>44</v>
      </c>
      <c r="I46" s="17">
        <v>171.99700000000001</v>
      </c>
      <c r="K46" s="8" t="s">
        <v>938</v>
      </c>
      <c r="L46">
        <v>16244.618</v>
      </c>
    </row>
    <row r="47" spans="1:12" x14ac:dyDescent="0.25">
      <c r="A47" s="13" t="s">
        <v>1080</v>
      </c>
      <c r="B47" s="13" t="s">
        <v>1081</v>
      </c>
      <c r="C47" s="13" t="s">
        <v>773</v>
      </c>
      <c r="D47" s="13" t="s">
        <v>774</v>
      </c>
      <c r="E47" s="13" t="s">
        <v>858</v>
      </c>
      <c r="F47" s="13" t="s">
        <v>867</v>
      </c>
      <c r="G47" s="13" t="s">
        <v>868</v>
      </c>
      <c r="H47" s="17">
        <v>140</v>
      </c>
      <c r="I47" s="17">
        <v>446.02</v>
      </c>
      <c r="K47" s="8" t="s">
        <v>942</v>
      </c>
      <c r="L47">
        <v>18739.421999999999</v>
      </c>
    </row>
    <row r="48" spans="1:12" x14ac:dyDescent="0.25">
      <c r="A48" s="13" t="s">
        <v>1080</v>
      </c>
      <c r="B48" s="13" t="s">
        <v>1081</v>
      </c>
      <c r="C48" s="13" t="s">
        <v>773</v>
      </c>
      <c r="D48" s="13" t="s">
        <v>774</v>
      </c>
      <c r="E48" s="13" t="s">
        <v>858</v>
      </c>
      <c r="F48" s="13" t="s">
        <v>869</v>
      </c>
      <c r="G48" s="13" t="s">
        <v>870</v>
      </c>
      <c r="H48" s="17">
        <v>19</v>
      </c>
      <c r="I48" s="17">
        <v>32.008000000000003</v>
      </c>
      <c r="K48" s="8" t="s">
        <v>940</v>
      </c>
      <c r="L48">
        <v>4505.1729999999998</v>
      </c>
    </row>
    <row r="49" spans="1:12" x14ac:dyDescent="0.25">
      <c r="A49" s="13" t="s">
        <v>1080</v>
      </c>
      <c r="B49" s="13" t="s">
        <v>1081</v>
      </c>
      <c r="C49" s="13" t="s">
        <v>773</v>
      </c>
      <c r="D49" s="13" t="s">
        <v>774</v>
      </c>
      <c r="E49" s="13" t="s">
        <v>858</v>
      </c>
      <c r="F49" s="13" t="s">
        <v>871</v>
      </c>
      <c r="G49" s="13" t="s">
        <v>872</v>
      </c>
      <c r="H49" s="17">
        <v>109</v>
      </c>
      <c r="I49" s="17">
        <v>683.89300000000003</v>
      </c>
      <c r="K49" s="7" t="s">
        <v>947</v>
      </c>
      <c r="L49">
        <v>109847.04300000001</v>
      </c>
    </row>
    <row r="50" spans="1:12" x14ac:dyDescent="0.25">
      <c r="A50" s="13" t="s">
        <v>1080</v>
      </c>
      <c r="B50" s="13" t="s">
        <v>1081</v>
      </c>
      <c r="C50" s="13" t="s">
        <v>773</v>
      </c>
      <c r="D50" s="13" t="s">
        <v>774</v>
      </c>
      <c r="E50" s="13" t="s">
        <v>858</v>
      </c>
      <c r="F50" s="13" t="s">
        <v>873</v>
      </c>
      <c r="G50" s="13" t="s">
        <v>874</v>
      </c>
      <c r="H50" s="17">
        <v>240</v>
      </c>
      <c r="I50" s="17">
        <v>2141.326</v>
      </c>
      <c r="K50" s="8" t="s">
        <v>951</v>
      </c>
      <c r="L50">
        <v>87</v>
      </c>
    </row>
    <row r="51" spans="1:12" x14ac:dyDescent="0.25">
      <c r="A51" s="13" t="s">
        <v>1080</v>
      </c>
      <c r="B51" s="13" t="s">
        <v>1081</v>
      </c>
      <c r="C51" s="13" t="s">
        <v>773</v>
      </c>
      <c r="D51" s="13" t="s">
        <v>774</v>
      </c>
      <c r="E51" s="13" t="s">
        <v>858</v>
      </c>
      <c r="F51" s="13" t="s">
        <v>875</v>
      </c>
      <c r="G51" s="13" t="s">
        <v>876</v>
      </c>
      <c r="H51" s="17">
        <v>99</v>
      </c>
      <c r="I51" s="17">
        <v>210.79900000000001</v>
      </c>
      <c r="K51" s="8" t="s">
        <v>953</v>
      </c>
      <c r="L51">
        <v>111</v>
      </c>
    </row>
    <row r="52" spans="1:12" x14ac:dyDescent="0.25">
      <c r="A52" s="13" t="s">
        <v>1080</v>
      </c>
      <c r="B52" s="13" t="s">
        <v>1081</v>
      </c>
      <c r="C52" s="13" t="s">
        <v>773</v>
      </c>
      <c r="D52" s="13" t="s">
        <v>774</v>
      </c>
      <c r="E52" s="13" t="s">
        <v>858</v>
      </c>
      <c r="F52" s="13" t="s">
        <v>877</v>
      </c>
      <c r="G52" s="13" t="s">
        <v>878</v>
      </c>
      <c r="H52" s="17">
        <v>13</v>
      </c>
      <c r="I52" s="17">
        <v>61.006</v>
      </c>
      <c r="K52" s="8" t="s">
        <v>987</v>
      </c>
      <c r="L52">
        <v>3389.0030000000002</v>
      </c>
    </row>
    <row r="53" spans="1:12" x14ac:dyDescent="0.25">
      <c r="A53" s="13" t="s">
        <v>1080</v>
      </c>
      <c r="B53" s="13" t="s">
        <v>1081</v>
      </c>
      <c r="C53" s="13" t="s">
        <v>773</v>
      </c>
      <c r="D53" s="13" t="s">
        <v>774</v>
      </c>
      <c r="E53" s="13" t="s">
        <v>858</v>
      </c>
      <c r="F53" s="13" t="s">
        <v>879</v>
      </c>
      <c r="G53" s="13" t="s">
        <v>880</v>
      </c>
      <c r="H53" s="17">
        <v>615</v>
      </c>
      <c r="I53" s="17">
        <v>5785.6729999999998</v>
      </c>
      <c r="K53" s="8" t="s">
        <v>989</v>
      </c>
      <c r="L53">
        <v>140</v>
      </c>
    </row>
    <row r="54" spans="1:12" x14ac:dyDescent="0.25">
      <c r="A54" s="13" t="s">
        <v>1080</v>
      </c>
      <c r="B54" s="13" t="s">
        <v>1081</v>
      </c>
      <c r="C54" s="13" t="s">
        <v>773</v>
      </c>
      <c r="D54" s="13" t="s">
        <v>774</v>
      </c>
      <c r="E54" s="13" t="s">
        <v>858</v>
      </c>
      <c r="F54" s="13" t="s">
        <v>881</v>
      </c>
      <c r="G54" s="13" t="s">
        <v>882</v>
      </c>
      <c r="H54" s="17">
        <v>13</v>
      </c>
      <c r="I54" s="17">
        <v>21</v>
      </c>
      <c r="K54" s="8" t="s">
        <v>979</v>
      </c>
      <c r="L54">
        <v>47</v>
      </c>
    </row>
    <row r="55" spans="1:12" x14ac:dyDescent="0.25">
      <c r="A55" s="13" t="s">
        <v>1080</v>
      </c>
      <c r="B55" s="13" t="s">
        <v>1081</v>
      </c>
      <c r="C55" s="13" t="s">
        <v>773</v>
      </c>
      <c r="D55" s="13" t="s">
        <v>774</v>
      </c>
      <c r="E55" s="13" t="s">
        <v>858</v>
      </c>
      <c r="F55" s="13" t="s">
        <v>883</v>
      </c>
      <c r="G55" s="13" t="s">
        <v>884</v>
      </c>
      <c r="H55" s="17">
        <v>401</v>
      </c>
      <c r="I55" s="17">
        <v>1289.895</v>
      </c>
      <c r="K55" s="8" t="s">
        <v>1003</v>
      </c>
      <c r="L55">
        <v>17022.062999999998</v>
      </c>
    </row>
    <row r="56" spans="1:12" x14ac:dyDescent="0.25">
      <c r="A56" s="13" t="s">
        <v>1080</v>
      </c>
      <c r="B56" s="13" t="s">
        <v>1081</v>
      </c>
      <c r="C56" s="13" t="s">
        <v>773</v>
      </c>
      <c r="D56" s="13" t="s">
        <v>774</v>
      </c>
      <c r="E56" s="13" t="s">
        <v>858</v>
      </c>
      <c r="F56" s="13" t="s">
        <v>885</v>
      </c>
      <c r="G56" s="13" t="s">
        <v>886</v>
      </c>
      <c r="H56" s="17">
        <v>624</v>
      </c>
      <c r="I56" s="17">
        <v>1604.328</v>
      </c>
      <c r="K56" s="8" t="s">
        <v>999</v>
      </c>
      <c r="L56">
        <v>522.995</v>
      </c>
    </row>
    <row r="57" spans="1:12" x14ac:dyDescent="0.25">
      <c r="A57" s="13" t="s">
        <v>1080</v>
      </c>
      <c r="B57" s="13" t="s">
        <v>1081</v>
      </c>
      <c r="C57" s="13" t="s">
        <v>773</v>
      </c>
      <c r="D57" s="13" t="s">
        <v>774</v>
      </c>
      <c r="E57" s="13" t="s">
        <v>858</v>
      </c>
      <c r="F57" s="13" t="s">
        <v>887</v>
      </c>
      <c r="G57" s="13" t="s">
        <v>888</v>
      </c>
      <c r="H57" s="17">
        <v>36</v>
      </c>
      <c r="I57" s="17">
        <v>667.40099999999995</v>
      </c>
      <c r="K57" s="8" t="s">
        <v>991</v>
      </c>
      <c r="L57">
        <v>148</v>
      </c>
    </row>
    <row r="58" spans="1:12" x14ac:dyDescent="0.25">
      <c r="A58" s="13" t="s">
        <v>1080</v>
      </c>
      <c r="B58" s="13" t="s">
        <v>1081</v>
      </c>
      <c r="C58" s="13" t="s">
        <v>773</v>
      </c>
      <c r="D58" s="13" t="s">
        <v>774</v>
      </c>
      <c r="E58" s="13" t="s">
        <v>858</v>
      </c>
      <c r="F58" s="13" t="s">
        <v>889</v>
      </c>
      <c r="G58" s="13" t="s">
        <v>890</v>
      </c>
      <c r="H58" s="17">
        <v>139</v>
      </c>
      <c r="I58" s="17">
        <v>3287.105</v>
      </c>
      <c r="K58" s="8" t="s">
        <v>985</v>
      </c>
      <c r="L58">
        <v>116.995</v>
      </c>
    </row>
    <row r="59" spans="1:12" x14ac:dyDescent="0.25">
      <c r="A59" s="13" t="s">
        <v>1080</v>
      </c>
      <c r="B59" s="13" t="s">
        <v>1081</v>
      </c>
      <c r="C59" s="13" t="s">
        <v>773</v>
      </c>
      <c r="D59" s="13" t="s">
        <v>774</v>
      </c>
      <c r="E59" s="13" t="s">
        <v>858</v>
      </c>
      <c r="F59" s="13" t="s">
        <v>891</v>
      </c>
      <c r="G59" s="13" t="s">
        <v>892</v>
      </c>
      <c r="H59" s="17">
        <v>67</v>
      </c>
      <c r="I59" s="17">
        <v>1270.846</v>
      </c>
      <c r="K59" s="8" t="s">
        <v>983</v>
      </c>
      <c r="L59">
        <v>18183.434000000001</v>
      </c>
    </row>
    <row r="60" spans="1:12" x14ac:dyDescent="0.25">
      <c r="A60" s="13" t="s">
        <v>1080</v>
      </c>
      <c r="B60" s="13" t="s">
        <v>1081</v>
      </c>
      <c r="C60" s="13" t="s">
        <v>773</v>
      </c>
      <c r="D60" s="13" t="s">
        <v>774</v>
      </c>
      <c r="E60" s="13" t="s">
        <v>893</v>
      </c>
      <c r="F60" s="13" t="s">
        <v>894</v>
      </c>
      <c r="G60" s="13" t="s">
        <v>895</v>
      </c>
      <c r="H60" s="17">
        <v>741</v>
      </c>
      <c r="I60" s="17">
        <v>237.51599999999999</v>
      </c>
      <c r="K60" s="8" t="s">
        <v>967</v>
      </c>
      <c r="L60">
        <v>13693.691000000001</v>
      </c>
    </row>
    <row r="61" spans="1:12" x14ac:dyDescent="0.25">
      <c r="A61" s="13" t="s">
        <v>1080</v>
      </c>
      <c r="B61" s="13" t="s">
        <v>1081</v>
      </c>
      <c r="C61" s="13" t="s">
        <v>773</v>
      </c>
      <c r="D61" s="13" t="s">
        <v>774</v>
      </c>
      <c r="E61" s="13" t="s">
        <v>893</v>
      </c>
      <c r="F61" s="13" t="s">
        <v>896</v>
      </c>
      <c r="G61" s="13" t="s">
        <v>897</v>
      </c>
      <c r="H61" s="17">
        <v>608</v>
      </c>
      <c r="I61" s="17">
        <v>343.04899999999998</v>
      </c>
      <c r="K61" s="8" t="s">
        <v>961</v>
      </c>
      <c r="L61">
        <v>126</v>
      </c>
    </row>
    <row r="62" spans="1:12" x14ac:dyDescent="0.25">
      <c r="A62" s="13" t="s">
        <v>1080</v>
      </c>
      <c r="B62" s="13" t="s">
        <v>1081</v>
      </c>
      <c r="C62" s="13" t="s">
        <v>773</v>
      </c>
      <c r="D62" s="13" t="s">
        <v>774</v>
      </c>
      <c r="E62" s="13" t="s">
        <v>893</v>
      </c>
      <c r="F62" s="13" t="s">
        <v>898</v>
      </c>
      <c r="G62" s="13" t="s">
        <v>899</v>
      </c>
      <c r="H62" s="17">
        <v>7</v>
      </c>
      <c r="I62" s="17">
        <v>3.0009999999999999</v>
      </c>
      <c r="K62" s="8" t="s">
        <v>981</v>
      </c>
      <c r="L62">
        <v>22.001000000000001</v>
      </c>
    </row>
    <row r="63" spans="1:12" x14ac:dyDescent="0.25">
      <c r="A63" s="13" t="s">
        <v>1080</v>
      </c>
      <c r="B63" s="13" t="s">
        <v>1081</v>
      </c>
      <c r="C63" s="13" t="s">
        <v>773</v>
      </c>
      <c r="D63" s="13" t="s">
        <v>774</v>
      </c>
      <c r="E63" s="13" t="s">
        <v>893</v>
      </c>
      <c r="F63" s="13" t="s">
        <v>900</v>
      </c>
      <c r="G63" s="13" t="s">
        <v>901</v>
      </c>
      <c r="H63" s="17">
        <v>17</v>
      </c>
      <c r="I63" s="17">
        <v>30.818000000000001</v>
      </c>
      <c r="K63" s="8" t="s">
        <v>971</v>
      </c>
      <c r="L63">
        <v>1405.922</v>
      </c>
    </row>
    <row r="64" spans="1:12" x14ac:dyDescent="0.25">
      <c r="A64" s="13" t="s">
        <v>1080</v>
      </c>
      <c r="B64" s="13" t="s">
        <v>1081</v>
      </c>
      <c r="C64" s="13" t="s">
        <v>773</v>
      </c>
      <c r="D64" s="13" t="s">
        <v>774</v>
      </c>
      <c r="E64" s="13" t="s">
        <v>893</v>
      </c>
      <c r="F64" s="13" t="s">
        <v>902</v>
      </c>
      <c r="G64" s="13" t="s">
        <v>903</v>
      </c>
      <c r="H64" s="17">
        <v>3</v>
      </c>
      <c r="I64" s="17">
        <v>0</v>
      </c>
      <c r="K64" s="8" t="s">
        <v>997</v>
      </c>
      <c r="L64">
        <v>835.27800000000002</v>
      </c>
    </row>
    <row r="65" spans="1:12" x14ac:dyDescent="0.25">
      <c r="A65" s="13" t="s">
        <v>1080</v>
      </c>
      <c r="B65" s="13" t="s">
        <v>1081</v>
      </c>
      <c r="C65" s="13" t="s">
        <v>773</v>
      </c>
      <c r="D65" s="13" t="s">
        <v>774</v>
      </c>
      <c r="E65" s="13" t="s">
        <v>893</v>
      </c>
      <c r="F65" s="13" t="s">
        <v>904</v>
      </c>
      <c r="G65" s="13" t="s">
        <v>905</v>
      </c>
      <c r="H65" s="17">
        <v>46</v>
      </c>
      <c r="I65" s="17">
        <v>169.494</v>
      </c>
      <c r="K65" s="8" t="s">
        <v>1001</v>
      </c>
      <c r="L65">
        <v>5661.6369999999997</v>
      </c>
    </row>
    <row r="66" spans="1:12" x14ac:dyDescent="0.25">
      <c r="A66" s="13" t="s">
        <v>1080</v>
      </c>
      <c r="B66" s="13" t="s">
        <v>1081</v>
      </c>
      <c r="C66" s="13" t="s">
        <v>773</v>
      </c>
      <c r="D66" s="13" t="s">
        <v>774</v>
      </c>
      <c r="E66" s="13" t="s">
        <v>893</v>
      </c>
      <c r="F66" s="13" t="s">
        <v>906</v>
      </c>
      <c r="G66" s="13" t="s">
        <v>907</v>
      </c>
      <c r="H66" s="17">
        <v>65</v>
      </c>
      <c r="I66" s="17">
        <v>270.209</v>
      </c>
      <c r="K66" s="8" t="s">
        <v>955</v>
      </c>
      <c r="L66">
        <v>372.69900000000001</v>
      </c>
    </row>
    <row r="67" spans="1:12" x14ac:dyDescent="0.25">
      <c r="A67" s="13" t="s">
        <v>1080</v>
      </c>
      <c r="B67" s="13" t="s">
        <v>1081</v>
      </c>
      <c r="C67" s="13" t="s">
        <v>773</v>
      </c>
      <c r="D67" s="13" t="s">
        <v>774</v>
      </c>
      <c r="E67" s="13" t="s">
        <v>893</v>
      </c>
      <c r="F67" s="13" t="s">
        <v>908</v>
      </c>
      <c r="G67" s="13" t="s">
        <v>909</v>
      </c>
      <c r="H67" s="17">
        <v>3</v>
      </c>
      <c r="I67" s="17">
        <v>0</v>
      </c>
      <c r="K67" s="8" t="s">
        <v>977</v>
      </c>
      <c r="L67">
        <v>1571.672</v>
      </c>
    </row>
    <row r="68" spans="1:12" x14ac:dyDescent="0.25">
      <c r="A68" s="13" t="s">
        <v>1080</v>
      </c>
      <c r="B68" s="13" t="s">
        <v>1081</v>
      </c>
      <c r="C68" s="13" t="s">
        <v>773</v>
      </c>
      <c r="D68" s="13" t="s">
        <v>774</v>
      </c>
      <c r="E68" s="13" t="s">
        <v>893</v>
      </c>
      <c r="F68" s="13" t="s">
        <v>910</v>
      </c>
      <c r="G68" s="13" t="s">
        <v>911</v>
      </c>
      <c r="H68" s="17">
        <v>40</v>
      </c>
      <c r="I68" s="17">
        <v>12.82</v>
      </c>
      <c r="K68" s="8" t="s">
        <v>993</v>
      </c>
      <c r="L68">
        <v>48</v>
      </c>
    </row>
    <row r="69" spans="1:12" x14ac:dyDescent="0.25">
      <c r="A69" s="13" t="s">
        <v>1080</v>
      </c>
      <c r="B69" s="13" t="s">
        <v>1081</v>
      </c>
      <c r="C69" s="13" t="s">
        <v>773</v>
      </c>
      <c r="D69" s="13" t="s">
        <v>774</v>
      </c>
      <c r="E69" s="13" t="s">
        <v>893</v>
      </c>
      <c r="F69" s="13" t="s">
        <v>912</v>
      </c>
      <c r="G69" s="13" t="s">
        <v>913</v>
      </c>
      <c r="H69" s="17">
        <v>42</v>
      </c>
      <c r="I69" s="17">
        <v>15.545</v>
      </c>
      <c r="K69" s="8" t="s">
        <v>965</v>
      </c>
      <c r="L69">
        <v>30660.266</v>
      </c>
    </row>
    <row r="70" spans="1:12" x14ac:dyDescent="0.25">
      <c r="A70" s="13" t="s">
        <v>1080</v>
      </c>
      <c r="B70" s="13" t="s">
        <v>1081</v>
      </c>
      <c r="C70" s="13" t="s">
        <v>773</v>
      </c>
      <c r="D70" s="13" t="s">
        <v>774</v>
      </c>
      <c r="E70" s="13" t="s">
        <v>893</v>
      </c>
      <c r="F70" s="13" t="s">
        <v>914</v>
      </c>
      <c r="G70" s="13" t="s">
        <v>915</v>
      </c>
      <c r="H70" s="17">
        <v>79</v>
      </c>
      <c r="I70" s="17">
        <v>44.064999999999998</v>
      </c>
      <c r="K70" s="8" t="s">
        <v>963</v>
      </c>
      <c r="L70">
        <v>4194.4660000000003</v>
      </c>
    </row>
    <row r="71" spans="1:12" x14ac:dyDescent="0.25">
      <c r="A71" s="13" t="s">
        <v>1080</v>
      </c>
      <c r="B71" s="13" t="s">
        <v>1081</v>
      </c>
      <c r="C71" s="13" t="s">
        <v>773</v>
      </c>
      <c r="D71" s="13" t="s">
        <v>774</v>
      </c>
      <c r="E71" s="13" t="s">
        <v>893</v>
      </c>
      <c r="F71" s="13" t="s">
        <v>916</v>
      </c>
      <c r="G71" s="13" t="s">
        <v>917</v>
      </c>
      <c r="H71" s="17">
        <v>206</v>
      </c>
      <c r="I71" s="17">
        <v>92.677999999999997</v>
      </c>
      <c r="K71" s="8" t="s">
        <v>969</v>
      </c>
      <c r="L71">
        <v>3766.4079999999999</v>
      </c>
    </row>
    <row r="72" spans="1:12" x14ac:dyDescent="0.25">
      <c r="A72" s="13" t="s">
        <v>1080</v>
      </c>
      <c r="B72" s="13" t="s">
        <v>1081</v>
      </c>
      <c r="C72" s="13" t="s">
        <v>773</v>
      </c>
      <c r="D72" s="13" t="s">
        <v>774</v>
      </c>
      <c r="E72" s="13" t="s">
        <v>893</v>
      </c>
      <c r="F72" s="13" t="s">
        <v>918</v>
      </c>
      <c r="G72" s="13" t="s">
        <v>919</v>
      </c>
      <c r="H72" s="17">
        <v>481</v>
      </c>
      <c r="I72" s="17">
        <v>228.69399999999999</v>
      </c>
      <c r="K72" s="8" t="s">
        <v>959</v>
      </c>
      <c r="L72">
        <v>2457.7249999999999</v>
      </c>
    </row>
    <row r="73" spans="1:12" x14ac:dyDescent="0.25">
      <c r="A73" s="13" t="s">
        <v>1080</v>
      </c>
      <c r="B73" s="13" t="s">
        <v>1081</v>
      </c>
      <c r="C73" s="13" t="s">
        <v>773</v>
      </c>
      <c r="D73" s="13" t="s">
        <v>774</v>
      </c>
      <c r="E73" s="13" t="s">
        <v>893</v>
      </c>
      <c r="F73" s="13" t="s">
        <v>920</v>
      </c>
      <c r="G73" s="13" t="s">
        <v>921</v>
      </c>
      <c r="H73" s="17">
        <v>539</v>
      </c>
      <c r="I73" s="17">
        <v>480.005</v>
      </c>
      <c r="K73" s="8" t="s">
        <v>957</v>
      </c>
      <c r="L73">
        <v>718.58500000000004</v>
      </c>
    </row>
    <row r="74" spans="1:12" x14ac:dyDescent="0.25">
      <c r="A74" s="13" t="s">
        <v>1080</v>
      </c>
      <c r="B74" s="13" t="s">
        <v>1081</v>
      </c>
      <c r="C74" s="13" t="s">
        <v>773</v>
      </c>
      <c r="D74" s="13" t="s">
        <v>922</v>
      </c>
      <c r="E74" s="13" t="s">
        <v>923</v>
      </c>
      <c r="F74" s="13" t="s">
        <v>924</v>
      </c>
      <c r="G74" s="13" t="s">
        <v>925</v>
      </c>
      <c r="H74" s="17">
        <v>214</v>
      </c>
      <c r="I74" s="17"/>
      <c r="K74" s="8" t="s">
        <v>973</v>
      </c>
      <c r="L74">
        <v>339.61799999999999</v>
      </c>
    </row>
    <row r="75" spans="1:12" x14ac:dyDescent="0.25">
      <c r="A75" s="13" t="s">
        <v>1080</v>
      </c>
      <c r="B75" s="13" t="s">
        <v>1081</v>
      </c>
      <c r="C75" s="13" t="s">
        <v>773</v>
      </c>
      <c r="D75" s="13" t="s">
        <v>922</v>
      </c>
      <c r="E75" s="13" t="s">
        <v>926</v>
      </c>
      <c r="F75" s="13" t="s">
        <v>924</v>
      </c>
      <c r="G75" s="13" t="s">
        <v>925</v>
      </c>
      <c r="H75" s="17">
        <v>40026</v>
      </c>
      <c r="I75" s="17"/>
      <c r="K75" s="8" t="s">
        <v>975</v>
      </c>
      <c r="L75">
        <v>155.005</v>
      </c>
    </row>
    <row r="76" spans="1:12" x14ac:dyDescent="0.25">
      <c r="A76" s="13" t="s">
        <v>1080</v>
      </c>
      <c r="B76" s="13" t="s">
        <v>1081</v>
      </c>
      <c r="C76" s="13" t="s">
        <v>773</v>
      </c>
      <c r="D76" s="13" t="s">
        <v>927</v>
      </c>
      <c r="E76" s="13" t="s">
        <v>928</v>
      </c>
      <c r="F76" s="13" t="s">
        <v>929</v>
      </c>
      <c r="G76" s="13" t="s">
        <v>930</v>
      </c>
      <c r="H76" s="17">
        <v>43</v>
      </c>
      <c r="I76" s="17">
        <v>259.32400000000001</v>
      </c>
      <c r="K76" s="8" t="s">
        <v>995</v>
      </c>
      <c r="L76">
        <v>4017.58</v>
      </c>
    </row>
    <row r="77" spans="1:12" x14ac:dyDescent="0.25">
      <c r="A77" s="13" t="s">
        <v>1080</v>
      </c>
      <c r="B77" s="13" t="s">
        <v>1081</v>
      </c>
      <c r="C77" s="13" t="s">
        <v>773</v>
      </c>
      <c r="D77" s="13" t="s">
        <v>927</v>
      </c>
      <c r="E77" s="13" t="s">
        <v>931</v>
      </c>
      <c r="F77" s="13" t="s">
        <v>932</v>
      </c>
      <c r="G77" s="13" t="s">
        <v>933</v>
      </c>
      <c r="H77" s="17">
        <v>9</v>
      </c>
      <c r="I77" s="17">
        <v>10</v>
      </c>
      <c r="K77" s="8" t="s">
        <v>949</v>
      </c>
      <c r="L77">
        <v>33</v>
      </c>
    </row>
    <row r="78" spans="1:12" x14ac:dyDescent="0.25">
      <c r="A78" s="13" t="s">
        <v>1080</v>
      </c>
      <c r="B78" s="13" t="s">
        <v>1081</v>
      </c>
      <c r="C78" s="13" t="s">
        <v>773</v>
      </c>
      <c r="D78" s="13" t="s">
        <v>934</v>
      </c>
      <c r="E78" s="13" t="s">
        <v>935</v>
      </c>
      <c r="F78" s="13" t="s">
        <v>936</v>
      </c>
      <c r="G78" s="13" t="s">
        <v>937</v>
      </c>
      <c r="H78" s="17">
        <v>32</v>
      </c>
      <c r="I78" s="17">
        <v>31.4</v>
      </c>
      <c r="K78" s="6" t="s">
        <v>1091</v>
      </c>
      <c r="L78">
        <v>151646.40900000001</v>
      </c>
    </row>
    <row r="79" spans="1:12" x14ac:dyDescent="0.25">
      <c r="A79" s="13" t="s">
        <v>1080</v>
      </c>
      <c r="B79" s="13" t="s">
        <v>1081</v>
      </c>
      <c r="C79" s="13" t="s">
        <v>773</v>
      </c>
      <c r="D79" s="13" t="s">
        <v>934</v>
      </c>
      <c r="E79" s="13" t="s">
        <v>935</v>
      </c>
      <c r="F79" s="13" t="s">
        <v>936</v>
      </c>
      <c r="G79" s="13" t="s">
        <v>938</v>
      </c>
      <c r="H79" s="17">
        <v>11298</v>
      </c>
      <c r="I79" s="17">
        <v>16504.120999999999</v>
      </c>
      <c r="K79" s="7" t="s">
        <v>935</v>
      </c>
      <c r="L79">
        <v>41997.739999999991</v>
      </c>
    </row>
    <row r="80" spans="1:12" x14ac:dyDescent="0.25">
      <c r="A80" s="13" t="s">
        <v>1080</v>
      </c>
      <c r="B80" s="13" t="s">
        <v>1081</v>
      </c>
      <c r="C80" s="13" t="s">
        <v>773</v>
      </c>
      <c r="D80" s="13" t="s">
        <v>934</v>
      </c>
      <c r="E80" s="13" t="s">
        <v>935</v>
      </c>
      <c r="F80" s="13" t="s">
        <v>939</v>
      </c>
      <c r="G80" s="13" t="s">
        <v>940</v>
      </c>
      <c r="H80" s="17">
        <v>1220</v>
      </c>
      <c r="I80" s="17">
        <v>4527.7510000000002</v>
      </c>
      <c r="K80" s="8" t="s">
        <v>937</v>
      </c>
      <c r="L80">
        <v>27.757999999999999</v>
      </c>
    </row>
    <row r="81" spans="1:12" x14ac:dyDescent="0.25">
      <c r="A81" s="13" t="s">
        <v>1080</v>
      </c>
      <c r="B81" s="13" t="s">
        <v>1081</v>
      </c>
      <c r="C81" s="13" t="s">
        <v>773</v>
      </c>
      <c r="D81" s="13" t="s">
        <v>934</v>
      </c>
      <c r="E81" s="13" t="s">
        <v>935</v>
      </c>
      <c r="F81" s="13" t="s">
        <v>941</v>
      </c>
      <c r="G81" s="13" t="s">
        <v>942</v>
      </c>
      <c r="H81" s="17">
        <v>6619</v>
      </c>
      <c r="I81" s="17">
        <v>18594.563999999998</v>
      </c>
      <c r="K81" s="8" t="s">
        <v>946</v>
      </c>
      <c r="L81">
        <v>1087.2739999999999</v>
      </c>
    </row>
    <row r="82" spans="1:12" x14ac:dyDescent="0.25">
      <c r="A82" s="13" t="s">
        <v>1080</v>
      </c>
      <c r="B82" s="13" t="s">
        <v>1081</v>
      </c>
      <c r="C82" s="13" t="s">
        <v>773</v>
      </c>
      <c r="D82" s="13" t="s">
        <v>934</v>
      </c>
      <c r="E82" s="13" t="s">
        <v>935</v>
      </c>
      <c r="F82" s="13" t="s">
        <v>943</v>
      </c>
      <c r="G82" s="13" t="s">
        <v>944</v>
      </c>
      <c r="H82" s="17">
        <v>735</v>
      </c>
      <c r="I82" s="17">
        <v>1629.7270000000001</v>
      </c>
      <c r="K82" s="8" t="s">
        <v>944</v>
      </c>
      <c r="L82">
        <v>1654.8989999999999</v>
      </c>
    </row>
    <row r="83" spans="1:12" x14ac:dyDescent="0.25">
      <c r="A83" s="13" t="s">
        <v>1080</v>
      </c>
      <c r="B83" s="13" t="s">
        <v>1081</v>
      </c>
      <c r="C83" s="13" t="s">
        <v>773</v>
      </c>
      <c r="D83" s="13" t="s">
        <v>934</v>
      </c>
      <c r="E83" s="13" t="s">
        <v>935</v>
      </c>
      <c r="F83" s="13" t="s">
        <v>945</v>
      </c>
      <c r="G83" s="13" t="s">
        <v>946</v>
      </c>
      <c r="H83" s="17">
        <v>296</v>
      </c>
      <c r="I83" s="17">
        <v>1096.54</v>
      </c>
      <c r="K83" s="8" t="s">
        <v>938</v>
      </c>
      <c r="L83">
        <v>16114.433999999999</v>
      </c>
    </row>
    <row r="84" spans="1:12" x14ac:dyDescent="0.25">
      <c r="A84" s="13" t="s">
        <v>1080</v>
      </c>
      <c r="B84" s="13" t="s">
        <v>1081</v>
      </c>
      <c r="C84" s="13" t="s">
        <v>773</v>
      </c>
      <c r="D84" s="13" t="s">
        <v>934</v>
      </c>
      <c r="E84" s="13" t="s">
        <v>947</v>
      </c>
      <c r="F84" s="13" t="s">
        <v>948</v>
      </c>
      <c r="G84" s="13" t="s">
        <v>949</v>
      </c>
      <c r="H84" s="17">
        <v>14</v>
      </c>
      <c r="I84" s="17">
        <v>33.219000000000001</v>
      </c>
      <c r="K84" s="8" t="s">
        <v>942</v>
      </c>
      <c r="L84">
        <v>18656.621999999999</v>
      </c>
    </row>
    <row r="85" spans="1:12" x14ac:dyDescent="0.25">
      <c r="A85" s="13" t="s">
        <v>1080</v>
      </c>
      <c r="B85" s="13" t="s">
        <v>1081</v>
      </c>
      <c r="C85" s="13" t="s">
        <v>773</v>
      </c>
      <c r="D85" s="13" t="s">
        <v>934</v>
      </c>
      <c r="E85" s="13" t="s">
        <v>947</v>
      </c>
      <c r="F85" s="13" t="s">
        <v>950</v>
      </c>
      <c r="G85" s="13" t="s">
        <v>951</v>
      </c>
      <c r="H85" s="17">
        <v>28</v>
      </c>
      <c r="I85" s="17">
        <v>87</v>
      </c>
      <c r="K85" s="8" t="s">
        <v>940</v>
      </c>
      <c r="L85">
        <v>4456.7529999999997</v>
      </c>
    </row>
    <row r="86" spans="1:12" x14ac:dyDescent="0.25">
      <c r="A86" s="13" t="s">
        <v>1080</v>
      </c>
      <c r="B86" s="13" t="s">
        <v>1081</v>
      </c>
      <c r="C86" s="13" t="s">
        <v>773</v>
      </c>
      <c r="D86" s="13" t="s">
        <v>934</v>
      </c>
      <c r="E86" s="13" t="s">
        <v>947</v>
      </c>
      <c r="F86" s="13" t="s">
        <v>952</v>
      </c>
      <c r="G86" s="13" t="s">
        <v>953</v>
      </c>
      <c r="H86" s="17">
        <v>8</v>
      </c>
      <c r="I86" s="17">
        <v>111.77</v>
      </c>
      <c r="K86" s="7" t="s">
        <v>947</v>
      </c>
      <c r="L86">
        <v>109648.66900000002</v>
      </c>
    </row>
    <row r="87" spans="1:12" x14ac:dyDescent="0.25">
      <c r="A87" s="13" t="s">
        <v>1080</v>
      </c>
      <c r="B87" s="13" t="s">
        <v>1081</v>
      </c>
      <c r="C87" s="13" t="s">
        <v>773</v>
      </c>
      <c r="D87" s="13" t="s">
        <v>934</v>
      </c>
      <c r="E87" s="13" t="s">
        <v>947</v>
      </c>
      <c r="F87" s="13" t="s">
        <v>954</v>
      </c>
      <c r="G87" s="13" t="s">
        <v>955</v>
      </c>
      <c r="H87" s="17">
        <v>78</v>
      </c>
      <c r="I87" s="17">
        <v>375.98</v>
      </c>
      <c r="K87" s="8" t="s">
        <v>951</v>
      </c>
      <c r="L87">
        <v>84</v>
      </c>
    </row>
    <row r="88" spans="1:12" x14ac:dyDescent="0.25">
      <c r="A88" s="13" t="s">
        <v>1080</v>
      </c>
      <c r="B88" s="13" t="s">
        <v>1081</v>
      </c>
      <c r="C88" s="13" t="s">
        <v>773</v>
      </c>
      <c r="D88" s="13" t="s">
        <v>934</v>
      </c>
      <c r="E88" s="13" t="s">
        <v>947</v>
      </c>
      <c r="F88" s="13" t="s">
        <v>956</v>
      </c>
      <c r="G88" s="13" t="s">
        <v>957</v>
      </c>
      <c r="H88" s="17">
        <v>18</v>
      </c>
      <c r="I88" s="17">
        <v>673.11</v>
      </c>
      <c r="K88" s="8" t="s">
        <v>953</v>
      </c>
      <c r="L88">
        <v>111</v>
      </c>
    </row>
    <row r="89" spans="1:12" x14ac:dyDescent="0.25">
      <c r="A89" s="13" t="s">
        <v>1080</v>
      </c>
      <c r="B89" s="13" t="s">
        <v>1081</v>
      </c>
      <c r="C89" s="13" t="s">
        <v>773</v>
      </c>
      <c r="D89" s="13" t="s">
        <v>934</v>
      </c>
      <c r="E89" s="13" t="s">
        <v>947</v>
      </c>
      <c r="F89" s="13" t="s">
        <v>958</v>
      </c>
      <c r="G89" s="13" t="s">
        <v>959</v>
      </c>
      <c r="H89" s="17">
        <v>19</v>
      </c>
      <c r="I89" s="17">
        <v>2499.223</v>
      </c>
      <c r="K89" s="8" t="s">
        <v>987</v>
      </c>
      <c r="L89">
        <v>3389.0030000000002</v>
      </c>
    </row>
    <row r="90" spans="1:12" x14ac:dyDescent="0.25">
      <c r="A90" s="13" t="s">
        <v>1080</v>
      </c>
      <c r="B90" s="13" t="s">
        <v>1081</v>
      </c>
      <c r="C90" s="13" t="s">
        <v>773</v>
      </c>
      <c r="D90" s="13" t="s">
        <v>934</v>
      </c>
      <c r="E90" s="13" t="s">
        <v>947</v>
      </c>
      <c r="F90" s="13" t="s">
        <v>960</v>
      </c>
      <c r="G90" s="13" t="s">
        <v>961</v>
      </c>
      <c r="H90" s="17">
        <v>8</v>
      </c>
      <c r="I90" s="17">
        <v>133.00200000000001</v>
      </c>
      <c r="K90" s="8" t="s">
        <v>989</v>
      </c>
      <c r="L90">
        <v>140</v>
      </c>
    </row>
    <row r="91" spans="1:12" x14ac:dyDescent="0.25">
      <c r="A91" s="13" t="s">
        <v>1080</v>
      </c>
      <c r="B91" s="13" t="s">
        <v>1081</v>
      </c>
      <c r="C91" s="13" t="s">
        <v>773</v>
      </c>
      <c r="D91" s="13" t="s">
        <v>934</v>
      </c>
      <c r="E91" s="13" t="s">
        <v>947</v>
      </c>
      <c r="F91" s="13" t="s">
        <v>962</v>
      </c>
      <c r="G91" s="13" t="s">
        <v>963</v>
      </c>
      <c r="H91" s="17">
        <v>591</v>
      </c>
      <c r="I91" s="17">
        <v>4203.7820000000002</v>
      </c>
      <c r="K91" s="8" t="s">
        <v>979</v>
      </c>
      <c r="L91">
        <v>47</v>
      </c>
    </row>
    <row r="92" spans="1:12" x14ac:dyDescent="0.25">
      <c r="A92" s="13" t="s">
        <v>1080</v>
      </c>
      <c r="B92" s="13" t="s">
        <v>1081</v>
      </c>
      <c r="C92" s="13" t="s">
        <v>773</v>
      </c>
      <c r="D92" s="13" t="s">
        <v>934</v>
      </c>
      <c r="E92" s="13" t="s">
        <v>947</v>
      </c>
      <c r="F92" s="13" t="s">
        <v>964</v>
      </c>
      <c r="G92" s="13" t="s">
        <v>965</v>
      </c>
      <c r="H92" s="17">
        <v>1208</v>
      </c>
      <c r="I92" s="17">
        <v>30833.777999999998</v>
      </c>
      <c r="K92" s="8" t="s">
        <v>1003</v>
      </c>
      <c r="L92">
        <v>17015.506000000001</v>
      </c>
    </row>
    <row r="93" spans="1:12" x14ac:dyDescent="0.25">
      <c r="A93" s="13" t="s">
        <v>1080</v>
      </c>
      <c r="B93" s="13" t="s">
        <v>1081</v>
      </c>
      <c r="C93" s="13" t="s">
        <v>773</v>
      </c>
      <c r="D93" s="13" t="s">
        <v>934</v>
      </c>
      <c r="E93" s="13" t="s">
        <v>947</v>
      </c>
      <c r="F93" s="13" t="s">
        <v>966</v>
      </c>
      <c r="G93" s="13" t="s">
        <v>967</v>
      </c>
      <c r="H93" s="17">
        <v>1161</v>
      </c>
      <c r="I93" s="17">
        <v>13325.112999999999</v>
      </c>
      <c r="K93" s="8" t="s">
        <v>999</v>
      </c>
      <c r="L93">
        <v>522.09900000000005</v>
      </c>
    </row>
    <row r="94" spans="1:12" x14ac:dyDescent="0.25">
      <c r="A94" s="13" t="s">
        <v>1080</v>
      </c>
      <c r="B94" s="13" t="s">
        <v>1081</v>
      </c>
      <c r="C94" s="13" t="s">
        <v>773</v>
      </c>
      <c r="D94" s="13" t="s">
        <v>934</v>
      </c>
      <c r="E94" s="13" t="s">
        <v>947</v>
      </c>
      <c r="F94" s="13" t="s">
        <v>968</v>
      </c>
      <c r="G94" s="13" t="s">
        <v>969</v>
      </c>
      <c r="H94" s="17">
        <v>508</v>
      </c>
      <c r="I94" s="17">
        <v>3845.8</v>
      </c>
      <c r="K94" s="8" t="s">
        <v>991</v>
      </c>
      <c r="L94">
        <v>148</v>
      </c>
    </row>
    <row r="95" spans="1:12" x14ac:dyDescent="0.25">
      <c r="A95" s="13" t="s">
        <v>1080</v>
      </c>
      <c r="B95" s="13" t="s">
        <v>1081</v>
      </c>
      <c r="C95" s="13" t="s">
        <v>773</v>
      </c>
      <c r="D95" s="13" t="s">
        <v>934</v>
      </c>
      <c r="E95" s="13" t="s">
        <v>947</v>
      </c>
      <c r="F95" s="13" t="s">
        <v>970</v>
      </c>
      <c r="G95" s="13" t="s">
        <v>971</v>
      </c>
      <c r="H95" s="17">
        <v>105</v>
      </c>
      <c r="I95" s="17">
        <v>1381.002</v>
      </c>
      <c r="K95" s="8" t="s">
        <v>985</v>
      </c>
      <c r="L95">
        <v>116.995</v>
      </c>
    </row>
    <row r="96" spans="1:12" x14ac:dyDescent="0.25">
      <c r="A96" s="13" t="s">
        <v>1080</v>
      </c>
      <c r="B96" s="13" t="s">
        <v>1081</v>
      </c>
      <c r="C96" s="13" t="s">
        <v>773</v>
      </c>
      <c r="D96" s="13" t="s">
        <v>934</v>
      </c>
      <c r="E96" s="13" t="s">
        <v>947</v>
      </c>
      <c r="F96" s="13" t="s">
        <v>972</v>
      </c>
      <c r="G96" s="13" t="s">
        <v>973</v>
      </c>
      <c r="H96" s="17">
        <v>5</v>
      </c>
      <c r="I96" s="17">
        <v>342.44</v>
      </c>
      <c r="K96" s="8" t="s">
        <v>983</v>
      </c>
      <c r="L96">
        <v>18252.850999999999</v>
      </c>
    </row>
    <row r="97" spans="1:12" x14ac:dyDescent="0.25">
      <c r="A97" s="13" t="s">
        <v>1080</v>
      </c>
      <c r="B97" s="13" t="s">
        <v>1081</v>
      </c>
      <c r="C97" s="13" t="s">
        <v>773</v>
      </c>
      <c r="D97" s="13" t="s">
        <v>934</v>
      </c>
      <c r="E97" s="13" t="s">
        <v>947</v>
      </c>
      <c r="F97" s="13" t="s">
        <v>974</v>
      </c>
      <c r="G97" s="13" t="s">
        <v>975</v>
      </c>
      <c r="H97" s="17">
        <v>8</v>
      </c>
      <c r="I97" s="17">
        <v>92</v>
      </c>
      <c r="K97" s="8" t="s">
        <v>967</v>
      </c>
      <c r="L97">
        <v>13730.784</v>
      </c>
    </row>
    <row r="98" spans="1:12" x14ac:dyDescent="0.25">
      <c r="A98" s="13" t="s">
        <v>1080</v>
      </c>
      <c r="B98" s="13" t="s">
        <v>1081</v>
      </c>
      <c r="C98" s="13" t="s">
        <v>773</v>
      </c>
      <c r="D98" s="13" t="s">
        <v>934</v>
      </c>
      <c r="E98" s="13" t="s">
        <v>947</v>
      </c>
      <c r="F98" s="13" t="s">
        <v>976</v>
      </c>
      <c r="G98" s="13" t="s">
        <v>977</v>
      </c>
      <c r="H98" s="17">
        <v>185</v>
      </c>
      <c r="I98" s="17">
        <v>1572.43</v>
      </c>
      <c r="K98" s="8" t="s">
        <v>961</v>
      </c>
      <c r="L98">
        <v>126</v>
      </c>
    </row>
    <row r="99" spans="1:12" x14ac:dyDescent="0.25">
      <c r="A99" s="13" t="s">
        <v>1080</v>
      </c>
      <c r="B99" s="13" t="s">
        <v>1081</v>
      </c>
      <c r="C99" s="13" t="s">
        <v>773</v>
      </c>
      <c r="D99" s="13" t="s">
        <v>934</v>
      </c>
      <c r="E99" s="13" t="s">
        <v>947</v>
      </c>
      <c r="F99" s="13" t="s">
        <v>978</v>
      </c>
      <c r="G99" s="13" t="s">
        <v>979</v>
      </c>
      <c r="H99" s="17">
        <v>4</v>
      </c>
      <c r="I99" s="17">
        <v>47.000999999999998</v>
      </c>
      <c r="K99" s="8" t="s">
        <v>981</v>
      </c>
      <c r="L99">
        <v>22</v>
      </c>
    </row>
    <row r="100" spans="1:12" x14ac:dyDescent="0.25">
      <c r="A100" s="13" t="s">
        <v>1080</v>
      </c>
      <c r="B100" s="13" t="s">
        <v>1081</v>
      </c>
      <c r="C100" s="13" t="s">
        <v>773</v>
      </c>
      <c r="D100" s="13" t="s">
        <v>934</v>
      </c>
      <c r="E100" s="13" t="s">
        <v>947</v>
      </c>
      <c r="F100" s="13" t="s">
        <v>980</v>
      </c>
      <c r="G100" s="13" t="s">
        <v>981</v>
      </c>
      <c r="H100" s="17">
        <v>8</v>
      </c>
      <c r="I100" s="17">
        <v>33.530999999999999</v>
      </c>
      <c r="K100" s="8" t="s">
        <v>971</v>
      </c>
      <c r="L100">
        <v>1423.3810000000001</v>
      </c>
    </row>
    <row r="101" spans="1:12" x14ac:dyDescent="0.25">
      <c r="A101" s="13" t="s">
        <v>1080</v>
      </c>
      <c r="B101" s="13" t="s">
        <v>1081</v>
      </c>
      <c r="C101" s="13" t="s">
        <v>773</v>
      </c>
      <c r="D101" s="13" t="s">
        <v>934</v>
      </c>
      <c r="E101" s="13" t="s">
        <v>947</v>
      </c>
      <c r="F101" s="13" t="s">
        <v>982</v>
      </c>
      <c r="G101" s="13" t="s">
        <v>983</v>
      </c>
      <c r="H101" s="17">
        <v>643</v>
      </c>
      <c r="I101" s="17">
        <v>18096.473999999998</v>
      </c>
      <c r="K101" s="8" t="s">
        <v>997</v>
      </c>
      <c r="L101">
        <v>855.00099999999998</v>
      </c>
    </row>
    <row r="102" spans="1:12" x14ac:dyDescent="0.25">
      <c r="A102" s="13" t="s">
        <v>1080</v>
      </c>
      <c r="B102" s="13" t="s">
        <v>1081</v>
      </c>
      <c r="C102" s="13" t="s">
        <v>773</v>
      </c>
      <c r="D102" s="13" t="s">
        <v>934</v>
      </c>
      <c r="E102" s="13" t="s">
        <v>947</v>
      </c>
      <c r="F102" s="13" t="s">
        <v>984</v>
      </c>
      <c r="G102" s="13" t="s">
        <v>985</v>
      </c>
      <c r="H102" s="17">
        <v>15</v>
      </c>
      <c r="I102" s="17">
        <v>104.55</v>
      </c>
      <c r="K102" s="8" t="s">
        <v>1001</v>
      </c>
      <c r="L102">
        <v>5709.5230000000001</v>
      </c>
    </row>
    <row r="103" spans="1:12" x14ac:dyDescent="0.25">
      <c r="A103" s="13" t="s">
        <v>1080</v>
      </c>
      <c r="B103" s="13" t="s">
        <v>1081</v>
      </c>
      <c r="C103" s="13" t="s">
        <v>773</v>
      </c>
      <c r="D103" s="13" t="s">
        <v>934</v>
      </c>
      <c r="E103" s="13" t="s">
        <v>947</v>
      </c>
      <c r="F103" s="13" t="s">
        <v>986</v>
      </c>
      <c r="G103" s="13" t="s">
        <v>987</v>
      </c>
      <c r="H103" s="17">
        <v>128</v>
      </c>
      <c r="I103" s="17">
        <v>3288.165</v>
      </c>
      <c r="K103" s="8" t="s">
        <v>955</v>
      </c>
      <c r="L103">
        <v>378.99700000000001</v>
      </c>
    </row>
    <row r="104" spans="1:12" x14ac:dyDescent="0.25">
      <c r="A104" s="13" t="s">
        <v>1080</v>
      </c>
      <c r="B104" s="13" t="s">
        <v>1081</v>
      </c>
      <c r="C104" s="13" t="s">
        <v>773</v>
      </c>
      <c r="D104" s="13" t="s">
        <v>934</v>
      </c>
      <c r="E104" s="13" t="s">
        <v>947</v>
      </c>
      <c r="F104" s="13" t="s">
        <v>988</v>
      </c>
      <c r="G104" s="13" t="s">
        <v>989</v>
      </c>
      <c r="H104" s="17">
        <v>17</v>
      </c>
      <c r="I104" s="17">
        <v>153</v>
      </c>
      <c r="K104" s="8" t="s">
        <v>977</v>
      </c>
      <c r="L104">
        <v>1584.9110000000001</v>
      </c>
    </row>
    <row r="105" spans="1:12" x14ac:dyDescent="0.25">
      <c r="A105" s="13" t="s">
        <v>1080</v>
      </c>
      <c r="B105" s="13" t="s">
        <v>1081</v>
      </c>
      <c r="C105" s="13" t="s">
        <v>773</v>
      </c>
      <c r="D105" s="13" t="s">
        <v>934</v>
      </c>
      <c r="E105" s="13" t="s">
        <v>947</v>
      </c>
      <c r="F105" s="13" t="s">
        <v>990</v>
      </c>
      <c r="G105" s="13" t="s">
        <v>991</v>
      </c>
      <c r="H105" s="17">
        <v>19</v>
      </c>
      <c r="I105" s="17">
        <v>148</v>
      </c>
      <c r="K105" s="8" t="s">
        <v>993</v>
      </c>
      <c r="L105">
        <v>48</v>
      </c>
    </row>
    <row r="106" spans="1:12" x14ac:dyDescent="0.25">
      <c r="A106" s="13" t="s">
        <v>1080</v>
      </c>
      <c r="B106" s="13" t="s">
        <v>1081</v>
      </c>
      <c r="C106" s="13" t="s">
        <v>773</v>
      </c>
      <c r="D106" s="13" t="s">
        <v>934</v>
      </c>
      <c r="E106" s="13" t="s">
        <v>947</v>
      </c>
      <c r="F106" s="13" t="s">
        <v>992</v>
      </c>
      <c r="G106" s="13" t="s">
        <v>993</v>
      </c>
      <c r="H106" s="17">
        <v>2</v>
      </c>
      <c r="I106" s="17">
        <v>48</v>
      </c>
      <c r="K106" s="8" t="s">
        <v>965</v>
      </c>
      <c r="L106">
        <v>30345.617999999999</v>
      </c>
    </row>
    <row r="107" spans="1:12" x14ac:dyDescent="0.25">
      <c r="A107" s="13" t="s">
        <v>1080</v>
      </c>
      <c r="B107" s="13" t="s">
        <v>1081</v>
      </c>
      <c r="C107" s="13" t="s">
        <v>773</v>
      </c>
      <c r="D107" s="13" t="s">
        <v>934</v>
      </c>
      <c r="E107" s="13" t="s">
        <v>947</v>
      </c>
      <c r="F107" s="13" t="s">
        <v>994</v>
      </c>
      <c r="G107" s="13" t="s">
        <v>995</v>
      </c>
      <c r="H107" s="17">
        <v>353</v>
      </c>
      <c r="I107" s="17">
        <v>4039.7190000000001</v>
      </c>
      <c r="K107" s="8" t="s">
        <v>963</v>
      </c>
      <c r="L107">
        <v>4155.4830000000002</v>
      </c>
    </row>
    <row r="108" spans="1:12" x14ac:dyDescent="0.25">
      <c r="A108" s="13" t="s">
        <v>1080</v>
      </c>
      <c r="B108" s="13" t="s">
        <v>1081</v>
      </c>
      <c r="C108" s="13" t="s">
        <v>773</v>
      </c>
      <c r="D108" s="13" t="s">
        <v>934</v>
      </c>
      <c r="E108" s="13" t="s">
        <v>947</v>
      </c>
      <c r="F108" s="13" t="s">
        <v>996</v>
      </c>
      <c r="G108" s="13" t="s">
        <v>997</v>
      </c>
      <c r="H108" s="17">
        <v>45</v>
      </c>
      <c r="I108" s="17">
        <v>835.18399999999997</v>
      </c>
      <c r="K108" s="8" t="s">
        <v>969</v>
      </c>
      <c r="L108">
        <v>3761.5129999999999</v>
      </c>
    </row>
    <row r="109" spans="1:12" x14ac:dyDescent="0.25">
      <c r="A109" s="13" t="s">
        <v>1080</v>
      </c>
      <c r="B109" s="13" t="s">
        <v>1081</v>
      </c>
      <c r="C109" s="13" t="s">
        <v>773</v>
      </c>
      <c r="D109" s="13" t="s">
        <v>934</v>
      </c>
      <c r="E109" s="13" t="s">
        <v>947</v>
      </c>
      <c r="F109" s="13" t="s">
        <v>998</v>
      </c>
      <c r="G109" s="13" t="s">
        <v>999</v>
      </c>
      <c r="H109" s="17">
        <v>41</v>
      </c>
      <c r="I109" s="17">
        <v>484.91800000000001</v>
      </c>
      <c r="K109" s="8" t="s">
        <v>959</v>
      </c>
      <c r="L109">
        <v>2433.0010000000002</v>
      </c>
    </row>
    <row r="110" spans="1:12" x14ac:dyDescent="0.25">
      <c r="A110" s="13" t="s">
        <v>1080</v>
      </c>
      <c r="B110" s="13" t="s">
        <v>1081</v>
      </c>
      <c r="C110" s="13" t="s">
        <v>773</v>
      </c>
      <c r="D110" s="13" t="s">
        <v>934</v>
      </c>
      <c r="E110" s="13" t="s">
        <v>947</v>
      </c>
      <c r="F110" s="13" t="s">
        <v>1000</v>
      </c>
      <c r="G110" s="13" t="s">
        <v>1001</v>
      </c>
      <c r="H110" s="17">
        <v>483</v>
      </c>
      <c r="I110" s="17">
        <v>4737.018</v>
      </c>
      <c r="K110" s="8" t="s">
        <v>957</v>
      </c>
      <c r="L110">
        <v>719.86300000000006</v>
      </c>
    </row>
    <row r="111" spans="1:12" x14ac:dyDescent="0.25">
      <c r="A111" s="13" t="s">
        <v>1080</v>
      </c>
      <c r="B111" s="13" t="s">
        <v>1081</v>
      </c>
      <c r="C111" s="13" t="s">
        <v>773</v>
      </c>
      <c r="D111" s="13" t="s">
        <v>934</v>
      </c>
      <c r="E111" s="13" t="s">
        <v>947</v>
      </c>
      <c r="F111" s="13" t="s">
        <v>1002</v>
      </c>
      <c r="G111" s="13" t="s">
        <v>1003</v>
      </c>
      <c r="H111" s="17">
        <v>741</v>
      </c>
      <c r="I111" s="17">
        <v>17099.201000000001</v>
      </c>
      <c r="K111" s="8" t="s">
        <v>973</v>
      </c>
      <c r="L111">
        <v>338.99400000000003</v>
      </c>
    </row>
    <row r="112" spans="1:12" x14ac:dyDescent="0.25">
      <c r="A112" s="13" t="s">
        <v>1080</v>
      </c>
      <c r="B112" s="13" t="s">
        <v>1081</v>
      </c>
      <c r="C112" s="13" t="s">
        <v>773</v>
      </c>
      <c r="D112" s="13" t="s">
        <v>1004</v>
      </c>
      <c r="E112" s="13" t="s">
        <v>775</v>
      </c>
      <c r="F112" s="13" t="s">
        <v>1005</v>
      </c>
      <c r="G112" s="13" t="s">
        <v>1006</v>
      </c>
      <c r="H112" s="17">
        <v>1</v>
      </c>
      <c r="I112" s="17">
        <v>0</v>
      </c>
      <c r="K112" s="8" t="s">
        <v>975</v>
      </c>
      <c r="L112">
        <v>155.005</v>
      </c>
    </row>
    <row r="113" spans="1:12" x14ac:dyDescent="0.25">
      <c r="A113" s="13" t="s">
        <v>1080</v>
      </c>
      <c r="B113" s="13" t="s">
        <v>1081</v>
      </c>
      <c r="C113" s="13" t="s">
        <v>773</v>
      </c>
      <c r="D113" s="13" t="s">
        <v>1004</v>
      </c>
      <c r="E113" s="13" t="s">
        <v>775</v>
      </c>
      <c r="F113" s="13" t="s">
        <v>1007</v>
      </c>
      <c r="G113" s="13" t="s">
        <v>1008</v>
      </c>
      <c r="H113" s="17">
        <v>3</v>
      </c>
      <c r="I113" s="17">
        <v>0</v>
      </c>
      <c r="K113" s="8" t="s">
        <v>995</v>
      </c>
      <c r="L113">
        <v>4001.143</v>
      </c>
    </row>
    <row r="114" spans="1:12" x14ac:dyDescent="0.25">
      <c r="A114" s="13" t="s">
        <v>1080</v>
      </c>
      <c r="B114" s="13" t="s">
        <v>1081</v>
      </c>
      <c r="C114" s="13" t="s">
        <v>773</v>
      </c>
      <c r="D114" s="13" t="s">
        <v>1004</v>
      </c>
      <c r="E114" s="13" t="s">
        <v>775</v>
      </c>
      <c r="F114" s="13" t="s">
        <v>1009</v>
      </c>
      <c r="G114" s="13" t="s">
        <v>1010</v>
      </c>
      <c r="H114" s="17">
        <v>1</v>
      </c>
      <c r="I114" s="17">
        <v>0</v>
      </c>
      <c r="K114" s="8" t="s">
        <v>949</v>
      </c>
      <c r="L114">
        <v>32.997999999999998</v>
      </c>
    </row>
    <row r="115" spans="1:12" x14ac:dyDescent="0.25">
      <c r="A115" s="13" t="s">
        <v>1080</v>
      </c>
      <c r="B115" s="13" t="s">
        <v>1081</v>
      </c>
      <c r="C115" s="13" t="s">
        <v>773</v>
      </c>
      <c r="D115" s="13" t="s">
        <v>1004</v>
      </c>
      <c r="E115" s="13" t="s">
        <v>775</v>
      </c>
      <c r="F115" s="13" t="s">
        <v>1011</v>
      </c>
      <c r="G115" s="13" t="s">
        <v>1012</v>
      </c>
      <c r="H115" s="17">
        <v>5</v>
      </c>
      <c r="I115" s="17">
        <v>5</v>
      </c>
      <c r="K115" s="6" t="s">
        <v>1092</v>
      </c>
      <c r="L115">
        <v>151622.85199999998</v>
      </c>
    </row>
    <row r="116" spans="1:12" x14ac:dyDescent="0.25">
      <c r="A116" s="13" t="s">
        <v>1080</v>
      </c>
      <c r="B116" s="13" t="s">
        <v>1081</v>
      </c>
      <c r="C116" s="13" t="s">
        <v>773</v>
      </c>
      <c r="D116" s="13" t="s">
        <v>1004</v>
      </c>
      <c r="E116" s="13" t="s">
        <v>775</v>
      </c>
      <c r="F116" s="13" t="s">
        <v>1013</v>
      </c>
      <c r="G116" s="13" t="s">
        <v>1014</v>
      </c>
      <c r="H116" s="17">
        <v>1</v>
      </c>
      <c r="I116" s="17">
        <v>0</v>
      </c>
      <c r="K116" s="7" t="s">
        <v>935</v>
      </c>
      <c r="L116">
        <v>41882.563000000002</v>
      </c>
    </row>
    <row r="117" spans="1:12" x14ac:dyDescent="0.25">
      <c r="A117" s="13" t="s">
        <v>1080</v>
      </c>
      <c r="B117" s="13" t="s">
        <v>1081</v>
      </c>
      <c r="C117" s="13" t="s">
        <v>773</v>
      </c>
      <c r="D117" s="13" t="s">
        <v>1004</v>
      </c>
      <c r="E117" s="13" t="s">
        <v>775</v>
      </c>
      <c r="F117" s="13" t="s">
        <v>1015</v>
      </c>
      <c r="G117" s="13" t="s">
        <v>1016</v>
      </c>
      <c r="H117" s="17">
        <v>5</v>
      </c>
      <c r="I117" s="17">
        <v>0</v>
      </c>
      <c r="K117" s="8" t="s">
        <v>937</v>
      </c>
      <c r="L117">
        <v>27</v>
      </c>
    </row>
    <row r="118" spans="1:12" x14ac:dyDescent="0.25">
      <c r="A118" s="13" t="s">
        <v>1080</v>
      </c>
      <c r="B118" s="13" t="s">
        <v>1081</v>
      </c>
      <c r="C118" s="13" t="s">
        <v>773</v>
      </c>
      <c r="D118" s="13" t="s">
        <v>1004</v>
      </c>
      <c r="E118" s="13" t="s">
        <v>775</v>
      </c>
      <c r="F118" s="13" t="s">
        <v>1017</v>
      </c>
      <c r="G118" s="13" t="s">
        <v>1018</v>
      </c>
      <c r="H118" s="17">
        <v>1</v>
      </c>
      <c r="I118" s="17">
        <v>0</v>
      </c>
      <c r="K118" s="8" t="s">
        <v>946</v>
      </c>
      <c r="L118">
        <v>1094.8119999999999</v>
      </c>
    </row>
    <row r="119" spans="1:12" x14ac:dyDescent="0.25">
      <c r="A119" s="13" t="s">
        <v>1080</v>
      </c>
      <c r="B119" s="13" t="s">
        <v>1081</v>
      </c>
      <c r="C119" s="13" t="s">
        <v>773</v>
      </c>
      <c r="D119" s="13" t="s">
        <v>1004</v>
      </c>
      <c r="E119" s="13" t="s">
        <v>775</v>
      </c>
      <c r="F119" s="13" t="s">
        <v>1019</v>
      </c>
      <c r="G119" s="13" t="s">
        <v>1020</v>
      </c>
      <c r="H119" s="17">
        <v>2</v>
      </c>
      <c r="I119" s="17">
        <v>2.0009999999999999</v>
      </c>
      <c r="K119" s="8" t="s">
        <v>944</v>
      </c>
      <c r="L119">
        <v>1648.107</v>
      </c>
    </row>
    <row r="120" spans="1:12" x14ac:dyDescent="0.25">
      <c r="A120" s="13" t="s">
        <v>1080</v>
      </c>
      <c r="B120" s="13" t="s">
        <v>1081</v>
      </c>
      <c r="C120" s="13" t="s">
        <v>773</v>
      </c>
      <c r="D120" s="13" t="s">
        <v>1004</v>
      </c>
      <c r="E120" s="13" t="s">
        <v>775</v>
      </c>
      <c r="F120" s="13" t="s">
        <v>1021</v>
      </c>
      <c r="G120" s="13" t="s">
        <v>1022</v>
      </c>
      <c r="H120" s="17">
        <v>1</v>
      </c>
      <c r="I120" s="17">
        <v>0</v>
      </c>
      <c r="K120" s="8" t="s">
        <v>938</v>
      </c>
      <c r="L120">
        <v>16022.388999999999</v>
      </c>
    </row>
    <row r="121" spans="1:12" x14ac:dyDescent="0.25">
      <c r="A121" s="13" t="s">
        <v>1080</v>
      </c>
      <c r="B121" s="13" t="s">
        <v>1081</v>
      </c>
      <c r="C121" s="13" t="s">
        <v>773</v>
      </c>
      <c r="D121" s="13" t="s">
        <v>1004</v>
      </c>
      <c r="E121" s="13" t="s">
        <v>815</v>
      </c>
      <c r="F121" s="13" t="s">
        <v>1023</v>
      </c>
      <c r="G121" s="13" t="s">
        <v>1024</v>
      </c>
      <c r="H121" s="17">
        <v>5</v>
      </c>
      <c r="I121" s="17">
        <v>8.0009999999999994</v>
      </c>
      <c r="K121" s="8" t="s">
        <v>942</v>
      </c>
      <c r="L121">
        <v>18614.7</v>
      </c>
    </row>
    <row r="122" spans="1:12" x14ac:dyDescent="0.25">
      <c r="A122" s="13" t="s">
        <v>1080</v>
      </c>
      <c r="B122" s="13" t="s">
        <v>1081</v>
      </c>
      <c r="C122" s="13" t="s">
        <v>773</v>
      </c>
      <c r="D122" s="13" t="s">
        <v>1004</v>
      </c>
      <c r="E122" s="13" t="s">
        <v>815</v>
      </c>
      <c r="F122" s="13" t="s">
        <v>1027</v>
      </c>
      <c r="G122" s="13" t="s">
        <v>1028</v>
      </c>
      <c r="H122" s="17">
        <v>45</v>
      </c>
      <c r="I122" s="17">
        <v>68.965000000000003</v>
      </c>
      <c r="K122" s="8" t="s">
        <v>940</v>
      </c>
      <c r="L122">
        <v>4475.5550000000003</v>
      </c>
    </row>
    <row r="123" spans="1:12" x14ac:dyDescent="0.25">
      <c r="A123" s="13" t="s">
        <v>1080</v>
      </c>
      <c r="B123" s="13" t="s">
        <v>1081</v>
      </c>
      <c r="C123" s="13" t="s">
        <v>773</v>
      </c>
      <c r="D123" s="13" t="s">
        <v>1004</v>
      </c>
      <c r="E123" s="13" t="s">
        <v>815</v>
      </c>
      <c r="F123" s="13" t="s">
        <v>1029</v>
      </c>
      <c r="G123" s="13" t="s">
        <v>1030</v>
      </c>
      <c r="H123" s="17">
        <v>2</v>
      </c>
      <c r="I123" s="17">
        <v>7.0010000000000003</v>
      </c>
      <c r="K123" s="7" t="s">
        <v>947</v>
      </c>
      <c r="L123">
        <v>109740.289</v>
      </c>
    </row>
    <row r="124" spans="1:12" x14ac:dyDescent="0.25">
      <c r="A124" s="13" t="s">
        <v>1080</v>
      </c>
      <c r="B124" s="13" t="s">
        <v>1081</v>
      </c>
      <c r="C124" s="13" t="s">
        <v>773</v>
      </c>
      <c r="D124" s="13" t="s">
        <v>1004</v>
      </c>
      <c r="E124" s="13" t="s">
        <v>815</v>
      </c>
      <c r="F124" s="13" t="s">
        <v>1031</v>
      </c>
      <c r="G124" s="13" t="s">
        <v>1032</v>
      </c>
      <c r="H124" s="17">
        <v>2</v>
      </c>
      <c r="I124" s="17">
        <v>1</v>
      </c>
      <c r="K124" s="8" t="s">
        <v>951</v>
      </c>
      <c r="L124">
        <v>84.2</v>
      </c>
    </row>
    <row r="125" spans="1:12" x14ac:dyDescent="0.25">
      <c r="A125" s="13" t="s">
        <v>1080</v>
      </c>
      <c r="B125" s="13" t="s">
        <v>1081</v>
      </c>
      <c r="C125" s="13" t="s">
        <v>773</v>
      </c>
      <c r="D125" s="13" t="s">
        <v>1004</v>
      </c>
      <c r="E125" s="13" t="s">
        <v>815</v>
      </c>
      <c r="F125" s="13" t="s">
        <v>1033</v>
      </c>
      <c r="G125" s="13" t="s">
        <v>1034</v>
      </c>
      <c r="H125" s="17">
        <v>4</v>
      </c>
      <c r="I125" s="17">
        <v>3.452</v>
      </c>
      <c r="K125" s="8" t="s">
        <v>953</v>
      </c>
      <c r="L125">
        <v>111.002</v>
      </c>
    </row>
    <row r="126" spans="1:12" x14ac:dyDescent="0.25">
      <c r="A126" s="13" t="s">
        <v>1080</v>
      </c>
      <c r="B126" s="13" t="s">
        <v>1081</v>
      </c>
      <c r="C126" s="13" t="s">
        <v>773</v>
      </c>
      <c r="D126" s="13" t="s">
        <v>1004</v>
      </c>
      <c r="E126" s="13" t="s">
        <v>815</v>
      </c>
      <c r="F126" s="13" t="s">
        <v>1035</v>
      </c>
      <c r="G126" s="13" t="s">
        <v>1036</v>
      </c>
      <c r="H126" s="17">
        <v>22</v>
      </c>
      <c r="I126" s="17">
        <v>16.010000000000002</v>
      </c>
      <c r="K126" s="8" t="s">
        <v>987</v>
      </c>
      <c r="L126">
        <v>3389</v>
      </c>
    </row>
    <row r="127" spans="1:12" x14ac:dyDescent="0.25">
      <c r="A127" s="13" t="s">
        <v>1080</v>
      </c>
      <c r="B127" s="13" t="s">
        <v>1081</v>
      </c>
      <c r="C127" s="13" t="s">
        <v>773</v>
      </c>
      <c r="D127" s="13" t="s">
        <v>1004</v>
      </c>
      <c r="E127" s="13" t="s">
        <v>815</v>
      </c>
      <c r="F127" s="13" t="s">
        <v>1037</v>
      </c>
      <c r="G127" s="13" t="s">
        <v>1038</v>
      </c>
      <c r="H127" s="17">
        <v>5</v>
      </c>
      <c r="I127" s="17">
        <v>33</v>
      </c>
      <c r="K127" s="8" t="s">
        <v>989</v>
      </c>
      <c r="L127">
        <v>140</v>
      </c>
    </row>
    <row r="128" spans="1:12" x14ac:dyDescent="0.25">
      <c r="A128" s="13" t="s">
        <v>1080</v>
      </c>
      <c r="B128" s="13" t="s">
        <v>1081</v>
      </c>
      <c r="C128" s="13" t="s">
        <v>773</v>
      </c>
      <c r="D128" s="13" t="s">
        <v>1004</v>
      </c>
      <c r="E128" s="13" t="s">
        <v>815</v>
      </c>
      <c r="F128" s="13" t="s">
        <v>1039</v>
      </c>
      <c r="G128" s="13" t="s">
        <v>1040</v>
      </c>
      <c r="H128" s="17">
        <v>1</v>
      </c>
      <c r="I128" s="17">
        <v>0</v>
      </c>
      <c r="K128" s="8" t="s">
        <v>979</v>
      </c>
      <c r="L128">
        <v>47.003</v>
      </c>
    </row>
    <row r="129" spans="1:12" x14ac:dyDescent="0.25">
      <c r="A129" s="13" t="s">
        <v>1080</v>
      </c>
      <c r="B129" s="13" t="s">
        <v>1081</v>
      </c>
      <c r="C129" s="13" t="s">
        <v>773</v>
      </c>
      <c r="D129" s="13" t="s">
        <v>1004</v>
      </c>
      <c r="E129" s="13" t="s">
        <v>815</v>
      </c>
      <c r="F129" s="13" t="s">
        <v>1043</v>
      </c>
      <c r="G129" s="13" t="s">
        <v>1044</v>
      </c>
      <c r="H129" s="17">
        <v>24</v>
      </c>
      <c r="I129" s="17">
        <v>42.627000000000002</v>
      </c>
      <c r="K129" s="8" t="s">
        <v>1003</v>
      </c>
      <c r="L129">
        <v>16960.774000000001</v>
      </c>
    </row>
    <row r="130" spans="1:12" x14ac:dyDescent="0.25">
      <c r="A130" s="13" t="s">
        <v>1080</v>
      </c>
      <c r="B130" s="13" t="s">
        <v>1081</v>
      </c>
      <c r="C130" s="13" t="s">
        <v>773</v>
      </c>
      <c r="D130" s="13" t="s">
        <v>1004</v>
      </c>
      <c r="E130" s="13" t="s">
        <v>858</v>
      </c>
      <c r="F130" s="13" t="s">
        <v>1045</v>
      </c>
      <c r="G130" s="13" t="s">
        <v>1046</v>
      </c>
      <c r="H130" s="17">
        <v>1</v>
      </c>
      <c r="I130" s="17">
        <v>4</v>
      </c>
      <c r="K130" s="8" t="s">
        <v>999</v>
      </c>
      <c r="L130">
        <v>522.00400000000002</v>
      </c>
    </row>
    <row r="131" spans="1:12" x14ac:dyDescent="0.25">
      <c r="A131" s="13" t="s">
        <v>1080</v>
      </c>
      <c r="B131" s="13" t="s">
        <v>1081</v>
      </c>
      <c r="C131" s="13" t="s">
        <v>773</v>
      </c>
      <c r="D131" s="13" t="s">
        <v>1004</v>
      </c>
      <c r="E131" s="13" t="s">
        <v>858</v>
      </c>
      <c r="F131" s="13" t="s">
        <v>1047</v>
      </c>
      <c r="G131" s="13" t="s">
        <v>1048</v>
      </c>
      <c r="H131" s="17">
        <v>1</v>
      </c>
      <c r="I131" s="17">
        <v>13</v>
      </c>
      <c r="K131" s="8" t="s">
        <v>991</v>
      </c>
      <c r="L131">
        <v>148.00200000000001</v>
      </c>
    </row>
    <row r="132" spans="1:12" x14ac:dyDescent="0.25">
      <c r="A132" s="13" t="s">
        <v>1080</v>
      </c>
      <c r="B132" s="13" t="s">
        <v>1081</v>
      </c>
      <c r="C132" s="13" t="s">
        <v>773</v>
      </c>
      <c r="D132" s="13" t="s">
        <v>1004</v>
      </c>
      <c r="E132" s="13" t="s">
        <v>858</v>
      </c>
      <c r="F132" s="13" t="s">
        <v>1049</v>
      </c>
      <c r="G132" s="13" t="s">
        <v>1050</v>
      </c>
      <c r="H132" s="17">
        <v>3</v>
      </c>
      <c r="I132" s="17">
        <v>1</v>
      </c>
      <c r="K132" s="8" t="s">
        <v>985</v>
      </c>
      <c r="L132">
        <v>117</v>
      </c>
    </row>
    <row r="133" spans="1:12" x14ac:dyDescent="0.25">
      <c r="A133" s="13" t="s">
        <v>1080</v>
      </c>
      <c r="B133" s="13" t="s">
        <v>1081</v>
      </c>
      <c r="C133" s="13" t="s">
        <v>773</v>
      </c>
      <c r="D133" s="13" t="s">
        <v>1004</v>
      </c>
      <c r="E133" s="13" t="s">
        <v>858</v>
      </c>
      <c r="F133" s="13" t="s">
        <v>1051</v>
      </c>
      <c r="G133" s="13" t="s">
        <v>1052</v>
      </c>
      <c r="H133" s="17">
        <v>2</v>
      </c>
      <c r="I133" s="17">
        <v>11</v>
      </c>
      <c r="K133" s="8" t="s">
        <v>983</v>
      </c>
      <c r="L133">
        <v>18360.948</v>
      </c>
    </row>
    <row r="134" spans="1:12" x14ac:dyDescent="0.25">
      <c r="A134" s="13" t="s">
        <v>1080</v>
      </c>
      <c r="B134" s="13" t="s">
        <v>1081</v>
      </c>
      <c r="C134" s="13" t="s">
        <v>773</v>
      </c>
      <c r="D134" s="13" t="s">
        <v>1004</v>
      </c>
      <c r="E134" s="13" t="s">
        <v>858</v>
      </c>
      <c r="F134" s="13" t="s">
        <v>1053</v>
      </c>
      <c r="G134" s="13" t="s">
        <v>1054</v>
      </c>
      <c r="H134" s="17">
        <v>1</v>
      </c>
      <c r="I134" s="17">
        <v>4</v>
      </c>
      <c r="K134" s="8" t="s">
        <v>967</v>
      </c>
      <c r="L134">
        <v>13763.483</v>
      </c>
    </row>
    <row r="135" spans="1:12" x14ac:dyDescent="0.25">
      <c r="A135" s="13" t="s">
        <v>1080</v>
      </c>
      <c r="B135" s="13" t="s">
        <v>1081</v>
      </c>
      <c r="C135" s="13" t="s">
        <v>773</v>
      </c>
      <c r="D135" s="13" t="s">
        <v>1004</v>
      </c>
      <c r="E135" s="13" t="s">
        <v>893</v>
      </c>
      <c r="F135" s="13" t="s">
        <v>1055</v>
      </c>
      <c r="G135" s="13" t="s">
        <v>1056</v>
      </c>
      <c r="H135" s="17">
        <v>8</v>
      </c>
      <c r="I135" s="17">
        <v>1</v>
      </c>
      <c r="K135" s="8" t="s">
        <v>961</v>
      </c>
      <c r="L135">
        <v>126</v>
      </c>
    </row>
    <row r="136" spans="1:12" x14ac:dyDescent="0.25">
      <c r="A136" s="13" t="s">
        <v>1080</v>
      </c>
      <c r="B136" s="13" t="s">
        <v>1081</v>
      </c>
      <c r="C136" s="13" t="s">
        <v>773</v>
      </c>
      <c r="D136" s="13" t="s">
        <v>1004</v>
      </c>
      <c r="E136" s="13" t="s">
        <v>893</v>
      </c>
      <c r="F136" s="13" t="s">
        <v>1057</v>
      </c>
      <c r="G136" s="13" t="s">
        <v>1058</v>
      </c>
      <c r="H136" s="17">
        <v>7</v>
      </c>
      <c r="I136" s="17">
        <v>10.000999999999999</v>
      </c>
      <c r="K136" s="8" t="s">
        <v>981</v>
      </c>
      <c r="L136">
        <v>22</v>
      </c>
    </row>
    <row r="137" spans="1:12" x14ac:dyDescent="0.25">
      <c r="A137" s="13" t="s">
        <v>1080</v>
      </c>
      <c r="B137" s="13" t="s">
        <v>1081</v>
      </c>
      <c r="C137" s="13" t="s">
        <v>773</v>
      </c>
      <c r="D137" s="13" t="s">
        <v>1004</v>
      </c>
      <c r="E137" s="13" t="s">
        <v>893</v>
      </c>
      <c r="F137" s="13" t="s">
        <v>1059</v>
      </c>
      <c r="G137" s="13" t="s">
        <v>1060</v>
      </c>
      <c r="H137" s="17">
        <v>1</v>
      </c>
      <c r="I137" s="17">
        <v>0</v>
      </c>
      <c r="K137" s="8" t="s">
        <v>971</v>
      </c>
      <c r="L137">
        <v>1424.011</v>
      </c>
    </row>
    <row r="138" spans="1:12" x14ac:dyDescent="0.25">
      <c r="A138" s="13" t="s">
        <v>1080</v>
      </c>
      <c r="B138" s="13" t="s">
        <v>1081</v>
      </c>
      <c r="C138" s="13" t="s">
        <v>773</v>
      </c>
      <c r="D138" s="13" t="s">
        <v>1004</v>
      </c>
      <c r="E138" s="13" t="s">
        <v>893</v>
      </c>
      <c r="F138" s="13" t="s">
        <v>1061</v>
      </c>
      <c r="G138" s="13" t="s">
        <v>1062</v>
      </c>
      <c r="H138" s="17">
        <v>1</v>
      </c>
      <c r="I138" s="17">
        <v>0</v>
      </c>
      <c r="K138" s="8" t="s">
        <v>997</v>
      </c>
      <c r="L138">
        <v>877.99800000000005</v>
      </c>
    </row>
    <row r="139" spans="1:12" x14ac:dyDescent="0.25">
      <c r="A139" s="13" t="s">
        <v>1080</v>
      </c>
      <c r="B139" s="13" t="s">
        <v>1081</v>
      </c>
      <c r="C139" s="13" t="s">
        <v>773</v>
      </c>
      <c r="D139" s="13" t="s">
        <v>1004</v>
      </c>
      <c r="E139" s="13" t="s">
        <v>893</v>
      </c>
      <c r="F139" s="13" t="s">
        <v>1063</v>
      </c>
      <c r="G139" s="13" t="s">
        <v>1064</v>
      </c>
      <c r="H139" s="17">
        <v>2</v>
      </c>
      <c r="I139" s="17">
        <v>0</v>
      </c>
      <c r="K139" s="8" t="s">
        <v>1001</v>
      </c>
      <c r="L139">
        <v>5732.232</v>
      </c>
    </row>
    <row r="140" spans="1:12" x14ac:dyDescent="0.25">
      <c r="A140" s="13" t="s">
        <v>1080</v>
      </c>
      <c r="B140" s="13" t="s">
        <v>1081</v>
      </c>
      <c r="C140" s="13" t="s">
        <v>773</v>
      </c>
      <c r="D140" s="13" t="s">
        <v>1004</v>
      </c>
      <c r="E140" s="13" t="s">
        <v>893</v>
      </c>
      <c r="F140" s="13" t="s">
        <v>1067</v>
      </c>
      <c r="G140" s="13" t="s">
        <v>1068</v>
      </c>
      <c r="H140" s="17">
        <v>1</v>
      </c>
      <c r="I140" s="17">
        <v>0</v>
      </c>
      <c r="K140" s="8" t="s">
        <v>955</v>
      </c>
      <c r="L140">
        <v>374</v>
      </c>
    </row>
    <row r="141" spans="1:12" x14ac:dyDescent="0.25">
      <c r="A141" s="13" t="s">
        <v>1080</v>
      </c>
      <c r="B141" s="13" t="s">
        <v>1081</v>
      </c>
      <c r="C141" s="13" t="s">
        <v>773</v>
      </c>
      <c r="D141" s="13" t="s">
        <v>1004</v>
      </c>
      <c r="E141" s="13" t="s">
        <v>893</v>
      </c>
      <c r="F141" s="13" t="s">
        <v>1069</v>
      </c>
      <c r="G141" s="13" t="s">
        <v>1070</v>
      </c>
      <c r="H141" s="17">
        <v>5</v>
      </c>
      <c r="I141" s="17">
        <v>0.78800000000000003</v>
      </c>
      <c r="K141" s="8" t="s">
        <v>977</v>
      </c>
      <c r="L141">
        <v>1599.0039999999999</v>
      </c>
    </row>
    <row r="142" spans="1:12" x14ac:dyDescent="0.25">
      <c r="A142" s="13" t="s">
        <v>1080</v>
      </c>
      <c r="B142" s="13" t="s">
        <v>1081</v>
      </c>
      <c r="C142" s="13" t="s">
        <v>1071</v>
      </c>
      <c r="D142" s="13" t="s">
        <v>922</v>
      </c>
      <c r="E142" s="13" t="s">
        <v>926</v>
      </c>
      <c r="F142" s="13" t="s">
        <v>924</v>
      </c>
      <c r="G142" s="13" t="s">
        <v>925</v>
      </c>
      <c r="H142" s="17">
        <v>6</v>
      </c>
      <c r="I142" s="17"/>
      <c r="K142" s="8" t="s">
        <v>993</v>
      </c>
      <c r="L142">
        <v>48</v>
      </c>
    </row>
    <row r="143" spans="1:12" x14ac:dyDescent="0.25">
      <c r="A143" s="13" t="s">
        <v>1080</v>
      </c>
      <c r="B143" s="13" t="s">
        <v>1081</v>
      </c>
      <c r="C143" s="13" t="s">
        <v>1071</v>
      </c>
      <c r="D143" s="13" t="s">
        <v>1072</v>
      </c>
      <c r="E143" s="13" t="s">
        <v>1072</v>
      </c>
      <c r="F143" s="13" t="s">
        <v>924</v>
      </c>
      <c r="G143" s="13" t="s">
        <v>925</v>
      </c>
      <c r="H143" s="17">
        <v>6</v>
      </c>
      <c r="I143" s="17"/>
      <c r="K143" s="8" t="s">
        <v>965</v>
      </c>
      <c r="L143">
        <v>30321.561000000002</v>
      </c>
    </row>
    <row r="144" spans="1:12" x14ac:dyDescent="0.25">
      <c r="A144" s="13" t="s">
        <v>1080</v>
      </c>
      <c r="B144" s="13" t="s">
        <v>1082</v>
      </c>
      <c r="C144" s="13" t="s">
        <v>773</v>
      </c>
      <c r="D144" s="13" t="s">
        <v>774</v>
      </c>
      <c r="E144" s="13" t="s">
        <v>775</v>
      </c>
      <c r="F144" s="13" t="s">
        <v>776</v>
      </c>
      <c r="G144" s="13" t="s">
        <v>777</v>
      </c>
      <c r="H144" s="17">
        <v>369</v>
      </c>
      <c r="I144" s="17">
        <v>2394.4070000000002</v>
      </c>
      <c r="K144" s="8" t="s">
        <v>963</v>
      </c>
      <c r="L144">
        <v>4143.9650000000001</v>
      </c>
    </row>
    <row r="145" spans="1:12" x14ac:dyDescent="0.25">
      <c r="A145" s="13" t="s">
        <v>1080</v>
      </c>
      <c r="B145" s="13" t="s">
        <v>1082</v>
      </c>
      <c r="C145" s="13" t="s">
        <v>773</v>
      </c>
      <c r="D145" s="13" t="s">
        <v>774</v>
      </c>
      <c r="E145" s="13" t="s">
        <v>775</v>
      </c>
      <c r="F145" s="13" t="s">
        <v>778</v>
      </c>
      <c r="G145" s="13" t="s">
        <v>779</v>
      </c>
      <c r="H145" s="17">
        <v>15235</v>
      </c>
      <c r="I145" s="17">
        <v>12486.493</v>
      </c>
      <c r="K145" s="8" t="s">
        <v>969</v>
      </c>
      <c r="L145">
        <v>3762.7020000000002</v>
      </c>
    </row>
    <row r="146" spans="1:12" x14ac:dyDescent="0.25">
      <c r="A146" s="13" t="s">
        <v>1080</v>
      </c>
      <c r="B146" s="13" t="s">
        <v>1082</v>
      </c>
      <c r="C146" s="13" t="s">
        <v>773</v>
      </c>
      <c r="D146" s="13" t="s">
        <v>774</v>
      </c>
      <c r="E146" s="13" t="s">
        <v>775</v>
      </c>
      <c r="F146" s="13" t="s">
        <v>780</v>
      </c>
      <c r="G146" s="13" t="s">
        <v>781</v>
      </c>
      <c r="H146" s="17">
        <v>128</v>
      </c>
      <c r="I146" s="17">
        <v>984.19500000000005</v>
      </c>
      <c r="K146" s="8" t="s">
        <v>959</v>
      </c>
      <c r="L146">
        <v>2434.029</v>
      </c>
    </row>
    <row r="147" spans="1:12" x14ac:dyDescent="0.25">
      <c r="A147" s="13" t="s">
        <v>1080</v>
      </c>
      <c r="B147" s="13" t="s">
        <v>1082</v>
      </c>
      <c r="C147" s="13" t="s">
        <v>773</v>
      </c>
      <c r="D147" s="13" t="s">
        <v>774</v>
      </c>
      <c r="E147" s="13" t="s">
        <v>775</v>
      </c>
      <c r="F147" s="13" t="s">
        <v>782</v>
      </c>
      <c r="G147" s="13" t="s">
        <v>783</v>
      </c>
      <c r="H147" s="17">
        <v>1</v>
      </c>
      <c r="I147" s="17">
        <v>0</v>
      </c>
      <c r="K147" s="8" t="s">
        <v>957</v>
      </c>
      <c r="L147">
        <v>717.43799999999999</v>
      </c>
    </row>
    <row r="148" spans="1:12" x14ac:dyDescent="0.25">
      <c r="A148" s="13" t="s">
        <v>1080</v>
      </c>
      <c r="B148" s="13" t="s">
        <v>1082</v>
      </c>
      <c r="C148" s="13" t="s">
        <v>773</v>
      </c>
      <c r="D148" s="13" t="s">
        <v>774</v>
      </c>
      <c r="E148" s="13" t="s">
        <v>775</v>
      </c>
      <c r="F148" s="13" t="s">
        <v>784</v>
      </c>
      <c r="G148" s="13" t="s">
        <v>785</v>
      </c>
      <c r="H148" s="17">
        <v>631</v>
      </c>
      <c r="I148" s="17">
        <v>4783.7669999999998</v>
      </c>
      <c r="K148" s="8" t="s">
        <v>973</v>
      </c>
      <c r="L148">
        <v>339.00900000000001</v>
      </c>
    </row>
    <row r="149" spans="1:12" x14ac:dyDescent="0.25">
      <c r="A149" s="13" t="s">
        <v>1080</v>
      </c>
      <c r="B149" s="13" t="s">
        <v>1082</v>
      </c>
      <c r="C149" s="13" t="s">
        <v>773</v>
      </c>
      <c r="D149" s="13" t="s">
        <v>774</v>
      </c>
      <c r="E149" s="13" t="s">
        <v>775</v>
      </c>
      <c r="F149" s="13" t="s">
        <v>786</v>
      </c>
      <c r="G149" s="13" t="s">
        <v>787</v>
      </c>
      <c r="H149" s="17">
        <v>93</v>
      </c>
      <c r="I149" s="17">
        <v>262.55200000000002</v>
      </c>
      <c r="K149" s="8" t="s">
        <v>975</v>
      </c>
      <c r="L149">
        <v>155.875</v>
      </c>
    </row>
    <row r="150" spans="1:12" x14ac:dyDescent="0.25">
      <c r="A150" s="13" t="s">
        <v>1080</v>
      </c>
      <c r="B150" s="13" t="s">
        <v>1082</v>
      </c>
      <c r="C150" s="13" t="s">
        <v>773</v>
      </c>
      <c r="D150" s="13" t="s">
        <v>774</v>
      </c>
      <c r="E150" s="13" t="s">
        <v>775</v>
      </c>
      <c r="F150" s="13" t="s">
        <v>788</v>
      </c>
      <c r="G150" s="13" t="s">
        <v>789</v>
      </c>
      <c r="H150" s="17">
        <v>4608</v>
      </c>
      <c r="I150" s="17">
        <v>3776.288</v>
      </c>
      <c r="K150" s="8" t="s">
        <v>995</v>
      </c>
      <c r="L150">
        <v>3986.0410000000002</v>
      </c>
    </row>
    <row r="151" spans="1:12" x14ac:dyDescent="0.25">
      <c r="A151" s="13" t="s">
        <v>1080</v>
      </c>
      <c r="B151" s="13" t="s">
        <v>1082</v>
      </c>
      <c r="C151" s="13" t="s">
        <v>773</v>
      </c>
      <c r="D151" s="13" t="s">
        <v>774</v>
      </c>
      <c r="E151" s="13" t="s">
        <v>775</v>
      </c>
      <c r="F151" s="13" t="s">
        <v>790</v>
      </c>
      <c r="G151" s="13" t="s">
        <v>791</v>
      </c>
      <c r="H151" s="17">
        <v>3375</v>
      </c>
      <c r="I151" s="17">
        <v>3523.145</v>
      </c>
      <c r="K151" s="8" t="s">
        <v>949</v>
      </c>
      <c r="L151">
        <v>33.008000000000003</v>
      </c>
    </row>
    <row r="152" spans="1:12" x14ac:dyDescent="0.25">
      <c r="A152" s="13" t="s">
        <v>1080</v>
      </c>
      <c r="B152" s="13" t="s">
        <v>1082</v>
      </c>
      <c r="C152" s="13" t="s">
        <v>773</v>
      </c>
      <c r="D152" s="13" t="s">
        <v>774</v>
      </c>
      <c r="E152" s="13" t="s">
        <v>775</v>
      </c>
      <c r="F152" s="13" t="s">
        <v>792</v>
      </c>
      <c r="G152" s="13" t="s">
        <v>793</v>
      </c>
      <c r="H152" s="17">
        <v>539</v>
      </c>
      <c r="I152" s="17">
        <v>360.95600000000002</v>
      </c>
      <c r="K152" s="6" t="s">
        <v>1082</v>
      </c>
      <c r="L152">
        <v>155495.11799999999</v>
      </c>
    </row>
    <row r="153" spans="1:12" x14ac:dyDescent="0.25">
      <c r="A153" s="13" t="s">
        <v>1080</v>
      </c>
      <c r="B153" s="13" t="s">
        <v>1082</v>
      </c>
      <c r="C153" s="13" t="s">
        <v>773</v>
      </c>
      <c r="D153" s="13" t="s">
        <v>774</v>
      </c>
      <c r="E153" s="13" t="s">
        <v>775</v>
      </c>
      <c r="F153" s="13" t="s">
        <v>794</v>
      </c>
      <c r="G153" s="13" t="s">
        <v>795</v>
      </c>
      <c r="H153" s="17">
        <v>98</v>
      </c>
      <c r="I153" s="17">
        <v>405.23599999999999</v>
      </c>
      <c r="K153" s="7" t="s">
        <v>935</v>
      </c>
      <c r="L153">
        <v>42603.982000000004</v>
      </c>
    </row>
    <row r="154" spans="1:12" x14ac:dyDescent="0.25">
      <c r="A154" s="13" t="s">
        <v>1080</v>
      </c>
      <c r="B154" s="13" t="s">
        <v>1082</v>
      </c>
      <c r="C154" s="13" t="s">
        <v>773</v>
      </c>
      <c r="D154" s="13" t="s">
        <v>774</v>
      </c>
      <c r="E154" s="13" t="s">
        <v>775</v>
      </c>
      <c r="F154" s="13" t="s">
        <v>796</v>
      </c>
      <c r="G154" s="13" t="s">
        <v>797</v>
      </c>
      <c r="H154" s="17">
        <v>3273</v>
      </c>
      <c r="I154" s="17">
        <v>2263.2750000000001</v>
      </c>
      <c r="K154" s="8" t="s">
        <v>937</v>
      </c>
      <c r="L154">
        <v>31</v>
      </c>
    </row>
    <row r="155" spans="1:12" x14ac:dyDescent="0.25">
      <c r="A155" s="13" t="s">
        <v>1080</v>
      </c>
      <c r="B155" s="13" t="s">
        <v>1082</v>
      </c>
      <c r="C155" s="13" t="s">
        <v>773</v>
      </c>
      <c r="D155" s="13" t="s">
        <v>774</v>
      </c>
      <c r="E155" s="13" t="s">
        <v>775</v>
      </c>
      <c r="F155" s="13" t="s">
        <v>798</v>
      </c>
      <c r="G155" s="13" t="s">
        <v>799</v>
      </c>
      <c r="H155" s="17">
        <v>862</v>
      </c>
      <c r="I155" s="17">
        <v>625.50900000000001</v>
      </c>
      <c r="K155" s="8" t="s">
        <v>946</v>
      </c>
      <c r="L155">
        <v>1087.463</v>
      </c>
    </row>
    <row r="156" spans="1:12" x14ac:dyDescent="0.25">
      <c r="A156" s="13" t="s">
        <v>1080</v>
      </c>
      <c r="B156" s="13" t="s">
        <v>1082</v>
      </c>
      <c r="C156" s="13" t="s">
        <v>773</v>
      </c>
      <c r="D156" s="13" t="s">
        <v>774</v>
      </c>
      <c r="E156" s="13" t="s">
        <v>775</v>
      </c>
      <c r="F156" s="13" t="s">
        <v>800</v>
      </c>
      <c r="G156" s="13" t="s">
        <v>801</v>
      </c>
      <c r="H156" s="17">
        <v>74</v>
      </c>
      <c r="I156" s="17">
        <v>69.006</v>
      </c>
      <c r="K156" s="8" t="s">
        <v>944</v>
      </c>
      <c r="L156">
        <v>1702.9739999999999</v>
      </c>
    </row>
    <row r="157" spans="1:12" x14ac:dyDescent="0.25">
      <c r="A157" s="13" t="s">
        <v>1080</v>
      </c>
      <c r="B157" s="13" t="s">
        <v>1082</v>
      </c>
      <c r="C157" s="13" t="s">
        <v>773</v>
      </c>
      <c r="D157" s="13" t="s">
        <v>774</v>
      </c>
      <c r="E157" s="13" t="s">
        <v>775</v>
      </c>
      <c r="F157" s="13" t="s">
        <v>802</v>
      </c>
      <c r="G157" s="13" t="s">
        <v>803</v>
      </c>
      <c r="H157" s="17">
        <v>113</v>
      </c>
      <c r="I157" s="17">
        <v>144.45099999999999</v>
      </c>
      <c r="K157" s="8" t="s">
        <v>938</v>
      </c>
      <c r="L157">
        <v>16503.025000000001</v>
      </c>
    </row>
    <row r="158" spans="1:12" x14ac:dyDescent="0.25">
      <c r="A158" s="13" t="s">
        <v>1080</v>
      </c>
      <c r="B158" s="13" t="s">
        <v>1082</v>
      </c>
      <c r="C158" s="13" t="s">
        <v>773</v>
      </c>
      <c r="D158" s="13" t="s">
        <v>774</v>
      </c>
      <c r="E158" s="13" t="s">
        <v>775</v>
      </c>
      <c r="F158" s="13" t="s">
        <v>804</v>
      </c>
      <c r="G158" s="13" t="s">
        <v>805</v>
      </c>
      <c r="H158" s="17">
        <v>4306</v>
      </c>
      <c r="I158" s="17">
        <v>1874.6869999999999</v>
      </c>
      <c r="K158" s="8" t="s">
        <v>942</v>
      </c>
      <c r="L158">
        <v>18672.544000000002</v>
      </c>
    </row>
    <row r="159" spans="1:12" x14ac:dyDescent="0.25">
      <c r="A159" s="13" t="s">
        <v>1080</v>
      </c>
      <c r="B159" s="13" t="s">
        <v>1082</v>
      </c>
      <c r="C159" s="13" t="s">
        <v>773</v>
      </c>
      <c r="D159" s="13" t="s">
        <v>774</v>
      </c>
      <c r="E159" s="13" t="s">
        <v>775</v>
      </c>
      <c r="F159" s="13" t="s">
        <v>806</v>
      </c>
      <c r="G159" s="13" t="s">
        <v>807</v>
      </c>
      <c r="H159" s="17">
        <v>48</v>
      </c>
      <c r="I159" s="17">
        <v>1</v>
      </c>
      <c r="K159" s="8" t="s">
        <v>940</v>
      </c>
      <c r="L159">
        <v>4606.9759999999997</v>
      </c>
    </row>
    <row r="160" spans="1:12" x14ac:dyDescent="0.25">
      <c r="A160" s="13" t="s">
        <v>1080</v>
      </c>
      <c r="B160" s="13" t="s">
        <v>1082</v>
      </c>
      <c r="C160" s="13" t="s">
        <v>773</v>
      </c>
      <c r="D160" s="13" t="s">
        <v>774</v>
      </c>
      <c r="E160" s="13" t="s">
        <v>775</v>
      </c>
      <c r="F160" s="13" t="s">
        <v>808</v>
      </c>
      <c r="G160" s="13" t="s">
        <v>809</v>
      </c>
      <c r="H160" s="17">
        <v>323</v>
      </c>
      <c r="I160" s="17">
        <v>1220.01</v>
      </c>
      <c r="K160" s="7" t="s">
        <v>947</v>
      </c>
      <c r="L160">
        <v>112891.13599999997</v>
      </c>
    </row>
    <row r="161" spans="1:12" x14ac:dyDescent="0.25">
      <c r="A161" s="13" t="s">
        <v>1080</v>
      </c>
      <c r="B161" s="13" t="s">
        <v>1082</v>
      </c>
      <c r="C161" s="13" t="s">
        <v>773</v>
      </c>
      <c r="D161" s="13" t="s">
        <v>774</v>
      </c>
      <c r="E161" s="13" t="s">
        <v>775</v>
      </c>
      <c r="F161" s="13" t="s">
        <v>810</v>
      </c>
      <c r="G161" s="13" t="s">
        <v>811</v>
      </c>
      <c r="H161" s="17">
        <v>7352</v>
      </c>
      <c r="I161" s="17">
        <v>4335.9040000000005</v>
      </c>
      <c r="K161" s="8" t="s">
        <v>951</v>
      </c>
      <c r="L161">
        <v>87.001000000000005</v>
      </c>
    </row>
    <row r="162" spans="1:12" x14ac:dyDescent="0.25">
      <c r="A162" s="13" t="s">
        <v>1080</v>
      </c>
      <c r="B162" s="13" t="s">
        <v>1082</v>
      </c>
      <c r="C162" s="13" t="s">
        <v>773</v>
      </c>
      <c r="D162" s="13" t="s">
        <v>774</v>
      </c>
      <c r="E162" s="13" t="s">
        <v>812</v>
      </c>
      <c r="F162" s="13" t="s">
        <v>813</v>
      </c>
      <c r="G162" s="13" t="s">
        <v>814</v>
      </c>
      <c r="H162" s="17">
        <v>1</v>
      </c>
      <c r="I162" s="17">
        <v>24</v>
      </c>
      <c r="K162" s="8" t="s">
        <v>953</v>
      </c>
      <c r="L162">
        <v>112.001</v>
      </c>
    </row>
    <row r="163" spans="1:12" x14ac:dyDescent="0.25">
      <c r="A163" s="13" t="s">
        <v>1080</v>
      </c>
      <c r="B163" s="13" t="s">
        <v>1082</v>
      </c>
      <c r="C163" s="13" t="s">
        <v>773</v>
      </c>
      <c r="D163" s="13" t="s">
        <v>774</v>
      </c>
      <c r="E163" s="13" t="s">
        <v>815</v>
      </c>
      <c r="F163" s="13" t="s">
        <v>816</v>
      </c>
      <c r="G163" s="13" t="s">
        <v>817</v>
      </c>
      <c r="H163" s="17">
        <v>3818</v>
      </c>
      <c r="I163" s="17">
        <v>12228.879000000001</v>
      </c>
      <c r="K163" s="8" t="s">
        <v>987</v>
      </c>
      <c r="L163">
        <v>3270.8679999999999</v>
      </c>
    </row>
    <row r="164" spans="1:12" x14ac:dyDescent="0.25">
      <c r="A164" s="13" t="s">
        <v>1080</v>
      </c>
      <c r="B164" s="13" t="s">
        <v>1082</v>
      </c>
      <c r="C164" s="13" t="s">
        <v>773</v>
      </c>
      <c r="D164" s="13" t="s">
        <v>774</v>
      </c>
      <c r="E164" s="13" t="s">
        <v>815</v>
      </c>
      <c r="F164" s="13" t="s">
        <v>818</v>
      </c>
      <c r="G164" s="13" t="s">
        <v>819</v>
      </c>
      <c r="H164" s="17">
        <v>324</v>
      </c>
      <c r="I164" s="17">
        <v>1733.3</v>
      </c>
      <c r="K164" s="8" t="s">
        <v>989</v>
      </c>
      <c r="L164">
        <v>141.41499999999999</v>
      </c>
    </row>
    <row r="165" spans="1:12" x14ac:dyDescent="0.25">
      <c r="A165" s="13" t="s">
        <v>1080</v>
      </c>
      <c r="B165" s="13" t="s">
        <v>1082</v>
      </c>
      <c r="C165" s="13" t="s">
        <v>773</v>
      </c>
      <c r="D165" s="13" t="s">
        <v>774</v>
      </c>
      <c r="E165" s="13" t="s">
        <v>815</v>
      </c>
      <c r="F165" s="13" t="s">
        <v>820</v>
      </c>
      <c r="G165" s="13" t="s">
        <v>821</v>
      </c>
      <c r="H165" s="17">
        <v>17</v>
      </c>
      <c r="I165" s="17">
        <v>202.001</v>
      </c>
      <c r="K165" s="8" t="s">
        <v>979</v>
      </c>
      <c r="L165">
        <v>47</v>
      </c>
    </row>
    <row r="166" spans="1:12" x14ac:dyDescent="0.25">
      <c r="A166" s="13" t="s">
        <v>1080</v>
      </c>
      <c r="B166" s="13" t="s">
        <v>1082</v>
      </c>
      <c r="C166" s="13" t="s">
        <v>773</v>
      </c>
      <c r="D166" s="13" t="s">
        <v>774</v>
      </c>
      <c r="E166" s="13" t="s">
        <v>815</v>
      </c>
      <c r="F166" s="13" t="s">
        <v>822</v>
      </c>
      <c r="G166" s="13" t="s">
        <v>823</v>
      </c>
      <c r="H166" s="17">
        <v>2782</v>
      </c>
      <c r="I166" s="17">
        <v>14653.495000000001</v>
      </c>
      <c r="K166" s="8" t="s">
        <v>1003</v>
      </c>
      <c r="L166">
        <v>17120.228999999999</v>
      </c>
    </row>
    <row r="167" spans="1:12" x14ac:dyDescent="0.25">
      <c r="A167" s="13" t="s">
        <v>1080</v>
      </c>
      <c r="B167" s="13" t="s">
        <v>1082</v>
      </c>
      <c r="C167" s="13" t="s">
        <v>773</v>
      </c>
      <c r="D167" s="13" t="s">
        <v>774</v>
      </c>
      <c r="E167" s="13" t="s">
        <v>815</v>
      </c>
      <c r="F167" s="13" t="s">
        <v>824</v>
      </c>
      <c r="G167" s="13" t="s">
        <v>825</v>
      </c>
      <c r="H167" s="17">
        <v>3079</v>
      </c>
      <c r="I167" s="17">
        <v>12752.204</v>
      </c>
      <c r="K167" s="8" t="s">
        <v>999</v>
      </c>
      <c r="L167">
        <v>485.00200000000001</v>
      </c>
    </row>
    <row r="168" spans="1:12" x14ac:dyDescent="0.25">
      <c r="A168" s="13" t="s">
        <v>1080</v>
      </c>
      <c r="B168" s="13" t="s">
        <v>1082</v>
      </c>
      <c r="C168" s="13" t="s">
        <v>773</v>
      </c>
      <c r="D168" s="13" t="s">
        <v>774</v>
      </c>
      <c r="E168" s="13" t="s">
        <v>815</v>
      </c>
      <c r="F168" s="13" t="s">
        <v>826</v>
      </c>
      <c r="G168" s="13" t="s">
        <v>827</v>
      </c>
      <c r="H168" s="17">
        <v>1240</v>
      </c>
      <c r="I168" s="17">
        <v>2488.0549999999998</v>
      </c>
      <c r="K168" s="8" t="s">
        <v>991</v>
      </c>
      <c r="L168">
        <v>148.00200000000001</v>
      </c>
    </row>
    <row r="169" spans="1:12" x14ac:dyDescent="0.25">
      <c r="A169" s="13" t="s">
        <v>1080</v>
      </c>
      <c r="B169" s="13" t="s">
        <v>1082</v>
      </c>
      <c r="C169" s="13" t="s">
        <v>773</v>
      </c>
      <c r="D169" s="13" t="s">
        <v>774</v>
      </c>
      <c r="E169" s="13" t="s">
        <v>815</v>
      </c>
      <c r="F169" s="13" t="s">
        <v>828</v>
      </c>
      <c r="G169" s="13" t="s">
        <v>829</v>
      </c>
      <c r="H169" s="17">
        <v>110</v>
      </c>
      <c r="I169" s="17">
        <v>469.53300000000002</v>
      </c>
      <c r="K169" s="8" t="s">
        <v>985</v>
      </c>
      <c r="L169">
        <v>117</v>
      </c>
    </row>
    <row r="170" spans="1:12" x14ac:dyDescent="0.25">
      <c r="A170" s="13" t="s">
        <v>1080</v>
      </c>
      <c r="B170" s="13" t="s">
        <v>1082</v>
      </c>
      <c r="C170" s="13" t="s">
        <v>773</v>
      </c>
      <c r="D170" s="13" t="s">
        <v>774</v>
      </c>
      <c r="E170" s="13" t="s">
        <v>815</v>
      </c>
      <c r="F170" s="13" t="s">
        <v>830</v>
      </c>
      <c r="G170" s="13" t="s">
        <v>831</v>
      </c>
      <c r="H170" s="17">
        <v>545</v>
      </c>
      <c r="I170" s="17">
        <v>3844.2629999999999</v>
      </c>
      <c r="K170" s="8" t="s">
        <v>983</v>
      </c>
      <c r="L170">
        <v>20805.148000000001</v>
      </c>
    </row>
    <row r="171" spans="1:12" x14ac:dyDescent="0.25">
      <c r="A171" s="13" t="s">
        <v>1080</v>
      </c>
      <c r="B171" s="13" t="s">
        <v>1082</v>
      </c>
      <c r="C171" s="13" t="s">
        <v>773</v>
      </c>
      <c r="D171" s="13" t="s">
        <v>774</v>
      </c>
      <c r="E171" s="13" t="s">
        <v>815</v>
      </c>
      <c r="F171" s="13" t="s">
        <v>832</v>
      </c>
      <c r="G171" s="13" t="s">
        <v>833</v>
      </c>
      <c r="H171" s="17">
        <v>520</v>
      </c>
      <c r="I171" s="17">
        <v>1060.6300000000001</v>
      </c>
      <c r="K171" s="8" t="s">
        <v>967</v>
      </c>
      <c r="L171">
        <v>14415.147999999999</v>
      </c>
    </row>
    <row r="172" spans="1:12" x14ac:dyDescent="0.25">
      <c r="A172" s="13" t="s">
        <v>1080</v>
      </c>
      <c r="B172" s="13" t="s">
        <v>1082</v>
      </c>
      <c r="C172" s="13" t="s">
        <v>773</v>
      </c>
      <c r="D172" s="13" t="s">
        <v>774</v>
      </c>
      <c r="E172" s="13" t="s">
        <v>815</v>
      </c>
      <c r="F172" s="13" t="s">
        <v>834</v>
      </c>
      <c r="G172" s="13" t="s">
        <v>835</v>
      </c>
      <c r="H172" s="17">
        <v>316</v>
      </c>
      <c r="I172" s="17">
        <v>3055.89</v>
      </c>
      <c r="K172" s="8" t="s">
        <v>961</v>
      </c>
      <c r="L172">
        <v>132.46700000000001</v>
      </c>
    </row>
    <row r="173" spans="1:12" x14ac:dyDescent="0.25">
      <c r="A173" s="13" t="s">
        <v>1080</v>
      </c>
      <c r="B173" s="13" t="s">
        <v>1082</v>
      </c>
      <c r="C173" s="13" t="s">
        <v>773</v>
      </c>
      <c r="D173" s="13" t="s">
        <v>774</v>
      </c>
      <c r="E173" s="13" t="s">
        <v>815</v>
      </c>
      <c r="F173" s="13" t="s">
        <v>836</v>
      </c>
      <c r="G173" s="13" t="s">
        <v>837</v>
      </c>
      <c r="H173" s="17">
        <v>7635</v>
      </c>
      <c r="I173" s="17">
        <v>10872.391</v>
      </c>
      <c r="K173" s="8" t="s">
        <v>981</v>
      </c>
      <c r="L173">
        <v>22</v>
      </c>
    </row>
    <row r="174" spans="1:12" x14ac:dyDescent="0.25">
      <c r="A174" s="13" t="s">
        <v>1080</v>
      </c>
      <c r="B174" s="13" t="s">
        <v>1082</v>
      </c>
      <c r="C174" s="13" t="s">
        <v>773</v>
      </c>
      <c r="D174" s="13" t="s">
        <v>774</v>
      </c>
      <c r="E174" s="13" t="s">
        <v>815</v>
      </c>
      <c r="F174" s="13" t="s">
        <v>838</v>
      </c>
      <c r="G174" s="13" t="s">
        <v>839</v>
      </c>
      <c r="H174" s="17">
        <v>535</v>
      </c>
      <c r="I174" s="17">
        <v>2093.337</v>
      </c>
      <c r="K174" s="8" t="s">
        <v>971</v>
      </c>
      <c r="L174">
        <v>1376.5260000000001</v>
      </c>
    </row>
    <row r="175" spans="1:12" x14ac:dyDescent="0.25">
      <c r="A175" s="13" t="s">
        <v>1080</v>
      </c>
      <c r="B175" s="13" t="s">
        <v>1082</v>
      </c>
      <c r="C175" s="13" t="s">
        <v>773</v>
      </c>
      <c r="D175" s="13" t="s">
        <v>774</v>
      </c>
      <c r="E175" s="13" t="s">
        <v>815</v>
      </c>
      <c r="F175" s="13" t="s">
        <v>840</v>
      </c>
      <c r="G175" s="13" t="s">
        <v>841</v>
      </c>
      <c r="H175" s="17">
        <v>16</v>
      </c>
      <c r="I175" s="17">
        <v>38.9</v>
      </c>
      <c r="K175" s="8" t="s">
        <v>997</v>
      </c>
      <c r="L175">
        <v>1007.002</v>
      </c>
    </row>
    <row r="176" spans="1:12" x14ac:dyDescent="0.25">
      <c r="A176" s="13" t="s">
        <v>1080</v>
      </c>
      <c r="B176" s="13" t="s">
        <v>1082</v>
      </c>
      <c r="C176" s="13" t="s">
        <v>773</v>
      </c>
      <c r="D176" s="13" t="s">
        <v>774</v>
      </c>
      <c r="E176" s="13" t="s">
        <v>815</v>
      </c>
      <c r="F176" s="13" t="s">
        <v>842</v>
      </c>
      <c r="G176" s="13" t="s">
        <v>843</v>
      </c>
      <c r="H176" s="17">
        <v>140</v>
      </c>
      <c r="I176" s="17">
        <v>1568.8</v>
      </c>
      <c r="K176" s="8" t="s">
        <v>1001</v>
      </c>
      <c r="L176">
        <v>4905.2790000000005</v>
      </c>
    </row>
    <row r="177" spans="1:12" x14ac:dyDescent="0.25">
      <c r="A177" s="13" t="s">
        <v>1080</v>
      </c>
      <c r="B177" s="13" t="s">
        <v>1082</v>
      </c>
      <c r="C177" s="13" t="s">
        <v>773</v>
      </c>
      <c r="D177" s="13" t="s">
        <v>774</v>
      </c>
      <c r="E177" s="13" t="s">
        <v>815</v>
      </c>
      <c r="F177" s="13" t="s">
        <v>844</v>
      </c>
      <c r="G177" s="13" t="s">
        <v>845</v>
      </c>
      <c r="H177" s="17">
        <v>418</v>
      </c>
      <c r="I177" s="17">
        <v>6063.8320000000003</v>
      </c>
      <c r="K177" s="8" t="s">
        <v>955</v>
      </c>
      <c r="L177">
        <v>371.71899999999999</v>
      </c>
    </row>
    <row r="178" spans="1:12" x14ac:dyDescent="0.25">
      <c r="A178" s="13" t="s">
        <v>1080</v>
      </c>
      <c r="B178" s="13" t="s">
        <v>1082</v>
      </c>
      <c r="C178" s="13" t="s">
        <v>773</v>
      </c>
      <c r="D178" s="13" t="s">
        <v>774</v>
      </c>
      <c r="E178" s="13" t="s">
        <v>815</v>
      </c>
      <c r="F178" s="13" t="s">
        <v>846</v>
      </c>
      <c r="G178" s="13" t="s">
        <v>847</v>
      </c>
      <c r="H178" s="17">
        <v>12417</v>
      </c>
      <c r="I178" s="17">
        <v>80582.073000000004</v>
      </c>
      <c r="K178" s="8" t="s">
        <v>977</v>
      </c>
      <c r="L178">
        <v>1574.539</v>
      </c>
    </row>
    <row r="179" spans="1:12" x14ac:dyDescent="0.25">
      <c r="A179" s="13" t="s">
        <v>1080</v>
      </c>
      <c r="B179" s="13" t="s">
        <v>1082</v>
      </c>
      <c r="C179" s="13" t="s">
        <v>773</v>
      </c>
      <c r="D179" s="13" t="s">
        <v>774</v>
      </c>
      <c r="E179" s="13" t="s">
        <v>815</v>
      </c>
      <c r="F179" s="13" t="s">
        <v>848</v>
      </c>
      <c r="G179" s="13" t="s">
        <v>849</v>
      </c>
      <c r="H179" s="17">
        <v>1035</v>
      </c>
      <c r="I179" s="17">
        <v>21738.814999999999</v>
      </c>
      <c r="K179" s="8" t="s">
        <v>993</v>
      </c>
      <c r="L179">
        <v>48</v>
      </c>
    </row>
    <row r="180" spans="1:12" x14ac:dyDescent="0.25">
      <c r="A180" s="13" t="s">
        <v>1080</v>
      </c>
      <c r="B180" s="13" t="s">
        <v>1082</v>
      </c>
      <c r="C180" s="13" t="s">
        <v>773</v>
      </c>
      <c r="D180" s="13" t="s">
        <v>774</v>
      </c>
      <c r="E180" s="13" t="s">
        <v>815</v>
      </c>
      <c r="F180" s="13" t="s">
        <v>850</v>
      </c>
      <c r="G180" s="13" t="s">
        <v>851</v>
      </c>
      <c r="H180" s="17">
        <v>11</v>
      </c>
      <c r="I180" s="17">
        <v>51</v>
      </c>
      <c r="K180" s="8" t="s">
        <v>965</v>
      </c>
      <c r="L180">
        <v>30787.207999999999</v>
      </c>
    </row>
    <row r="181" spans="1:12" x14ac:dyDescent="0.25">
      <c r="A181" s="13" t="s">
        <v>1080</v>
      </c>
      <c r="B181" s="13" t="s">
        <v>1082</v>
      </c>
      <c r="C181" s="13" t="s">
        <v>773</v>
      </c>
      <c r="D181" s="13" t="s">
        <v>774</v>
      </c>
      <c r="E181" s="13" t="s">
        <v>815</v>
      </c>
      <c r="F181" s="13" t="s">
        <v>852</v>
      </c>
      <c r="G181" s="13" t="s">
        <v>853</v>
      </c>
      <c r="H181" s="17">
        <v>28</v>
      </c>
      <c r="I181" s="17">
        <v>449.07299999999998</v>
      </c>
      <c r="K181" s="8" t="s">
        <v>963</v>
      </c>
      <c r="L181">
        <v>4345.25</v>
      </c>
    </row>
    <row r="182" spans="1:12" x14ac:dyDescent="0.25">
      <c r="A182" s="13" t="s">
        <v>1080</v>
      </c>
      <c r="B182" s="13" t="s">
        <v>1082</v>
      </c>
      <c r="C182" s="13" t="s">
        <v>773</v>
      </c>
      <c r="D182" s="13" t="s">
        <v>774</v>
      </c>
      <c r="E182" s="13" t="s">
        <v>815</v>
      </c>
      <c r="F182" s="13" t="s">
        <v>854</v>
      </c>
      <c r="G182" s="13" t="s">
        <v>855</v>
      </c>
      <c r="H182" s="17">
        <v>335</v>
      </c>
      <c r="I182" s="17">
        <v>4056.7649999999999</v>
      </c>
      <c r="K182" s="8" t="s">
        <v>969</v>
      </c>
      <c r="L182">
        <v>3869.8789999999999</v>
      </c>
    </row>
    <row r="183" spans="1:12" x14ac:dyDescent="0.25">
      <c r="A183" s="13" t="s">
        <v>1080</v>
      </c>
      <c r="B183" s="13" t="s">
        <v>1082</v>
      </c>
      <c r="C183" s="13" t="s">
        <v>773</v>
      </c>
      <c r="D183" s="13" t="s">
        <v>774</v>
      </c>
      <c r="E183" s="13" t="s">
        <v>815</v>
      </c>
      <c r="F183" s="13" t="s">
        <v>856</v>
      </c>
      <c r="G183" s="13" t="s">
        <v>857</v>
      </c>
      <c r="H183" s="17">
        <v>133</v>
      </c>
      <c r="I183" s="17">
        <v>1967.7429999999999</v>
      </c>
      <c r="K183" s="8" t="s">
        <v>959</v>
      </c>
      <c r="L183">
        <v>2489.9349999999999</v>
      </c>
    </row>
    <row r="184" spans="1:12" x14ac:dyDescent="0.25">
      <c r="A184" s="13" t="s">
        <v>1080</v>
      </c>
      <c r="B184" s="13" t="s">
        <v>1082</v>
      </c>
      <c r="C184" s="13" t="s">
        <v>773</v>
      </c>
      <c r="D184" s="13" t="s">
        <v>774</v>
      </c>
      <c r="E184" s="13" t="s">
        <v>858</v>
      </c>
      <c r="F184" s="13" t="s">
        <v>859</v>
      </c>
      <c r="G184" s="13" t="s">
        <v>860</v>
      </c>
      <c r="H184" s="17">
        <v>15</v>
      </c>
      <c r="I184" s="17">
        <v>190.99700000000001</v>
      </c>
      <c r="K184" s="8" t="s">
        <v>957</v>
      </c>
      <c r="L184">
        <v>690.904</v>
      </c>
    </row>
    <row r="185" spans="1:12" x14ac:dyDescent="0.25">
      <c r="A185" s="13" t="s">
        <v>1080</v>
      </c>
      <c r="B185" s="13" t="s">
        <v>1082</v>
      </c>
      <c r="C185" s="13" t="s">
        <v>773</v>
      </c>
      <c r="D185" s="13" t="s">
        <v>774</v>
      </c>
      <c r="E185" s="13" t="s">
        <v>858</v>
      </c>
      <c r="F185" s="13" t="s">
        <v>861</v>
      </c>
      <c r="G185" s="13" t="s">
        <v>862</v>
      </c>
      <c r="H185" s="17">
        <v>21</v>
      </c>
      <c r="I185" s="17">
        <v>30.001999999999999</v>
      </c>
      <c r="K185" s="8" t="s">
        <v>973</v>
      </c>
      <c r="L185">
        <v>341.00400000000002</v>
      </c>
    </row>
    <row r="186" spans="1:12" x14ac:dyDescent="0.25">
      <c r="A186" s="13" t="s">
        <v>1080</v>
      </c>
      <c r="B186" s="13" t="s">
        <v>1082</v>
      </c>
      <c r="C186" s="13" t="s">
        <v>773</v>
      </c>
      <c r="D186" s="13" t="s">
        <v>774</v>
      </c>
      <c r="E186" s="13" t="s">
        <v>858</v>
      </c>
      <c r="F186" s="13" t="s">
        <v>863</v>
      </c>
      <c r="G186" s="13" t="s">
        <v>864</v>
      </c>
      <c r="H186" s="17">
        <v>295</v>
      </c>
      <c r="I186" s="17">
        <v>2568.7809999999999</v>
      </c>
      <c r="K186" s="8" t="s">
        <v>975</v>
      </c>
      <c r="L186">
        <v>91.192999999999998</v>
      </c>
    </row>
    <row r="187" spans="1:12" x14ac:dyDescent="0.25">
      <c r="A187" s="13" t="s">
        <v>1080</v>
      </c>
      <c r="B187" s="13" t="s">
        <v>1082</v>
      </c>
      <c r="C187" s="13" t="s">
        <v>773</v>
      </c>
      <c r="D187" s="13" t="s">
        <v>774</v>
      </c>
      <c r="E187" s="13" t="s">
        <v>858</v>
      </c>
      <c r="F187" s="13" t="s">
        <v>865</v>
      </c>
      <c r="G187" s="13" t="s">
        <v>866</v>
      </c>
      <c r="H187" s="17">
        <v>44</v>
      </c>
      <c r="I187" s="17">
        <v>172</v>
      </c>
      <c r="K187" s="8" t="s">
        <v>995</v>
      </c>
      <c r="L187">
        <v>4056.415</v>
      </c>
    </row>
    <row r="188" spans="1:12" x14ac:dyDescent="0.25">
      <c r="A188" s="13" t="s">
        <v>1080</v>
      </c>
      <c r="B188" s="13" t="s">
        <v>1082</v>
      </c>
      <c r="C188" s="13" t="s">
        <v>773</v>
      </c>
      <c r="D188" s="13" t="s">
        <v>774</v>
      </c>
      <c r="E188" s="13" t="s">
        <v>858</v>
      </c>
      <c r="F188" s="13" t="s">
        <v>867</v>
      </c>
      <c r="G188" s="13" t="s">
        <v>868</v>
      </c>
      <c r="H188" s="17">
        <v>140</v>
      </c>
      <c r="I188" s="17">
        <v>446.44400000000002</v>
      </c>
      <c r="K188" s="8" t="s">
        <v>949</v>
      </c>
      <c r="L188">
        <v>33.002000000000002</v>
      </c>
    </row>
    <row r="189" spans="1:12" x14ac:dyDescent="0.25">
      <c r="A189" s="13" t="s">
        <v>1080</v>
      </c>
      <c r="B189" s="13" t="s">
        <v>1082</v>
      </c>
      <c r="C189" s="13" t="s">
        <v>773</v>
      </c>
      <c r="D189" s="13" t="s">
        <v>774</v>
      </c>
      <c r="E189" s="13" t="s">
        <v>858</v>
      </c>
      <c r="F189" s="13" t="s">
        <v>869</v>
      </c>
      <c r="G189" s="13" t="s">
        <v>870</v>
      </c>
      <c r="H189" s="17">
        <v>19</v>
      </c>
      <c r="I189" s="17">
        <v>32.545000000000002</v>
      </c>
      <c r="K189" s="6" t="s">
        <v>1083</v>
      </c>
      <c r="L189">
        <v>147688.89300000001</v>
      </c>
    </row>
    <row r="190" spans="1:12" x14ac:dyDescent="0.25">
      <c r="A190" s="13" t="s">
        <v>1080</v>
      </c>
      <c r="B190" s="13" t="s">
        <v>1082</v>
      </c>
      <c r="C190" s="13" t="s">
        <v>773</v>
      </c>
      <c r="D190" s="13" t="s">
        <v>774</v>
      </c>
      <c r="E190" s="13" t="s">
        <v>858</v>
      </c>
      <c r="F190" s="13" t="s">
        <v>871</v>
      </c>
      <c r="G190" s="13" t="s">
        <v>872</v>
      </c>
      <c r="H190" s="17">
        <v>110</v>
      </c>
      <c r="I190" s="17">
        <v>703.79300000000001</v>
      </c>
      <c r="K190" s="7" t="s">
        <v>935</v>
      </c>
      <c r="L190">
        <v>42434.616999999998</v>
      </c>
    </row>
    <row r="191" spans="1:12" x14ac:dyDescent="0.25">
      <c r="A191" s="13" t="s">
        <v>1080</v>
      </c>
      <c r="B191" s="13" t="s">
        <v>1082</v>
      </c>
      <c r="C191" s="13" t="s">
        <v>773</v>
      </c>
      <c r="D191" s="13" t="s">
        <v>774</v>
      </c>
      <c r="E191" s="13" t="s">
        <v>858</v>
      </c>
      <c r="F191" s="13" t="s">
        <v>873</v>
      </c>
      <c r="G191" s="13" t="s">
        <v>874</v>
      </c>
      <c r="H191" s="17">
        <v>241</v>
      </c>
      <c r="I191" s="17">
        <v>2141.3670000000002</v>
      </c>
      <c r="K191" s="8" t="s">
        <v>937</v>
      </c>
      <c r="L191">
        <v>30.861999999999998</v>
      </c>
    </row>
    <row r="192" spans="1:12" x14ac:dyDescent="0.25">
      <c r="A192" s="13" t="s">
        <v>1080</v>
      </c>
      <c r="B192" s="13" t="s">
        <v>1082</v>
      </c>
      <c r="C192" s="13" t="s">
        <v>773</v>
      </c>
      <c r="D192" s="13" t="s">
        <v>774</v>
      </c>
      <c r="E192" s="13" t="s">
        <v>858</v>
      </c>
      <c r="F192" s="13" t="s">
        <v>875</v>
      </c>
      <c r="G192" s="13" t="s">
        <v>876</v>
      </c>
      <c r="H192" s="17">
        <v>99</v>
      </c>
      <c r="I192" s="17">
        <v>210.03700000000001</v>
      </c>
      <c r="K192" s="8" t="s">
        <v>946</v>
      </c>
      <c r="L192">
        <v>1088.299</v>
      </c>
    </row>
    <row r="193" spans="1:12" x14ac:dyDescent="0.25">
      <c r="A193" s="13" t="s">
        <v>1080</v>
      </c>
      <c r="B193" s="13" t="s">
        <v>1082</v>
      </c>
      <c r="C193" s="13" t="s">
        <v>773</v>
      </c>
      <c r="D193" s="13" t="s">
        <v>774</v>
      </c>
      <c r="E193" s="13" t="s">
        <v>858</v>
      </c>
      <c r="F193" s="13" t="s">
        <v>877</v>
      </c>
      <c r="G193" s="13" t="s">
        <v>878</v>
      </c>
      <c r="H193" s="17">
        <v>13</v>
      </c>
      <c r="I193" s="17">
        <v>60.485999999999997</v>
      </c>
      <c r="K193" s="8" t="s">
        <v>944</v>
      </c>
      <c r="L193">
        <v>1673.2639999999999</v>
      </c>
    </row>
    <row r="194" spans="1:12" x14ac:dyDescent="0.25">
      <c r="A194" s="13" t="s">
        <v>1080</v>
      </c>
      <c r="B194" s="13" t="s">
        <v>1082</v>
      </c>
      <c r="C194" s="13" t="s">
        <v>773</v>
      </c>
      <c r="D194" s="13" t="s">
        <v>774</v>
      </c>
      <c r="E194" s="13" t="s">
        <v>858</v>
      </c>
      <c r="F194" s="13" t="s">
        <v>879</v>
      </c>
      <c r="G194" s="13" t="s">
        <v>880</v>
      </c>
      <c r="H194" s="17">
        <v>620</v>
      </c>
      <c r="I194" s="17">
        <v>5957.3119999999999</v>
      </c>
      <c r="K194" s="8" t="s">
        <v>938</v>
      </c>
      <c r="L194">
        <v>16522.969000000001</v>
      </c>
    </row>
    <row r="195" spans="1:12" x14ac:dyDescent="0.25">
      <c r="A195" s="13" t="s">
        <v>1080</v>
      </c>
      <c r="B195" s="13" t="s">
        <v>1082</v>
      </c>
      <c r="C195" s="13" t="s">
        <v>773</v>
      </c>
      <c r="D195" s="13" t="s">
        <v>774</v>
      </c>
      <c r="E195" s="13" t="s">
        <v>858</v>
      </c>
      <c r="F195" s="13" t="s">
        <v>881</v>
      </c>
      <c r="G195" s="13" t="s">
        <v>882</v>
      </c>
      <c r="H195" s="17">
        <v>14</v>
      </c>
      <c r="I195" s="17">
        <v>21.931000000000001</v>
      </c>
      <c r="K195" s="8" t="s">
        <v>942</v>
      </c>
      <c r="L195">
        <v>18683.253000000001</v>
      </c>
    </row>
    <row r="196" spans="1:12" x14ac:dyDescent="0.25">
      <c r="A196" s="13" t="s">
        <v>1080</v>
      </c>
      <c r="B196" s="13" t="s">
        <v>1082</v>
      </c>
      <c r="C196" s="13" t="s">
        <v>773</v>
      </c>
      <c r="D196" s="13" t="s">
        <v>774</v>
      </c>
      <c r="E196" s="13" t="s">
        <v>858</v>
      </c>
      <c r="F196" s="13" t="s">
        <v>883</v>
      </c>
      <c r="G196" s="13" t="s">
        <v>884</v>
      </c>
      <c r="H196" s="17">
        <v>403</v>
      </c>
      <c r="I196" s="17">
        <v>1289.0730000000001</v>
      </c>
      <c r="K196" s="8" t="s">
        <v>940</v>
      </c>
      <c r="L196">
        <v>4435.97</v>
      </c>
    </row>
    <row r="197" spans="1:12" x14ac:dyDescent="0.25">
      <c r="A197" s="13" t="s">
        <v>1080</v>
      </c>
      <c r="B197" s="13" t="s">
        <v>1082</v>
      </c>
      <c r="C197" s="13" t="s">
        <v>773</v>
      </c>
      <c r="D197" s="13" t="s">
        <v>774</v>
      </c>
      <c r="E197" s="13" t="s">
        <v>858</v>
      </c>
      <c r="F197" s="13" t="s">
        <v>885</v>
      </c>
      <c r="G197" s="13" t="s">
        <v>886</v>
      </c>
      <c r="H197" s="17">
        <v>619</v>
      </c>
      <c r="I197" s="17">
        <v>1597.847</v>
      </c>
      <c r="K197" s="7" t="s">
        <v>947</v>
      </c>
      <c r="L197">
        <v>105254.27599999998</v>
      </c>
    </row>
    <row r="198" spans="1:12" x14ac:dyDescent="0.25">
      <c r="A198" s="13" t="s">
        <v>1080</v>
      </c>
      <c r="B198" s="13" t="s">
        <v>1082</v>
      </c>
      <c r="C198" s="13" t="s">
        <v>773</v>
      </c>
      <c r="D198" s="13" t="s">
        <v>774</v>
      </c>
      <c r="E198" s="13" t="s">
        <v>858</v>
      </c>
      <c r="F198" s="13" t="s">
        <v>887</v>
      </c>
      <c r="G198" s="13" t="s">
        <v>888</v>
      </c>
      <c r="H198" s="17">
        <v>36</v>
      </c>
      <c r="I198" s="17">
        <v>667.01099999999997</v>
      </c>
      <c r="K198" s="8" t="s">
        <v>951</v>
      </c>
      <c r="L198">
        <v>87.001000000000005</v>
      </c>
    </row>
    <row r="199" spans="1:12" x14ac:dyDescent="0.25">
      <c r="A199" s="13" t="s">
        <v>1080</v>
      </c>
      <c r="B199" s="13" t="s">
        <v>1082</v>
      </c>
      <c r="C199" s="13" t="s">
        <v>773</v>
      </c>
      <c r="D199" s="13" t="s">
        <v>774</v>
      </c>
      <c r="E199" s="13" t="s">
        <v>858</v>
      </c>
      <c r="F199" s="13" t="s">
        <v>889</v>
      </c>
      <c r="G199" s="13" t="s">
        <v>890</v>
      </c>
      <c r="H199" s="17">
        <v>139</v>
      </c>
      <c r="I199" s="17">
        <v>3266.3580000000002</v>
      </c>
      <c r="K199" s="8" t="s">
        <v>953</v>
      </c>
      <c r="L199">
        <v>112.001</v>
      </c>
    </row>
    <row r="200" spans="1:12" x14ac:dyDescent="0.25">
      <c r="A200" s="13" t="s">
        <v>1080</v>
      </c>
      <c r="B200" s="13" t="s">
        <v>1082</v>
      </c>
      <c r="C200" s="13" t="s">
        <v>773</v>
      </c>
      <c r="D200" s="13" t="s">
        <v>774</v>
      </c>
      <c r="E200" s="13" t="s">
        <v>858</v>
      </c>
      <c r="F200" s="13" t="s">
        <v>891</v>
      </c>
      <c r="G200" s="13" t="s">
        <v>892</v>
      </c>
      <c r="H200" s="17">
        <v>66</v>
      </c>
      <c r="I200" s="17">
        <v>1138.1030000000001</v>
      </c>
      <c r="K200" s="8" t="s">
        <v>987</v>
      </c>
      <c r="L200">
        <v>3333.0120000000002</v>
      </c>
    </row>
    <row r="201" spans="1:12" x14ac:dyDescent="0.25">
      <c r="A201" s="13" t="s">
        <v>1080</v>
      </c>
      <c r="B201" s="13" t="s">
        <v>1082</v>
      </c>
      <c r="C201" s="13" t="s">
        <v>773</v>
      </c>
      <c r="D201" s="13" t="s">
        <v>774</v>
      </c>
      <c r="E201" s="13" t="s">
        <v>893</v>
      </c>
      <c r="F201" s="13" t="s">
        <v>894</v>
      </c>
      <c r="G201" s="13" t="s">
        <v>895</v>
      </c>
      <c r="H201" s="17">
        <v>748</v>
      </c>
      <c r="I201" s="17">
        <v>215.916</v>
      </c>
      <c r="K201" s="8" t="s">
        <v>989</v>
      </c>
      <c r="L201">
        <v>141</v>
      </c>
    </row>
    <row r="202" spans="1:12" x14ac:dyDescent="0.25">
      <c r="A202" s="13" t="s">
        <v>1080</v>
      </c>
      <c r="B202" s="13" t="s">
        <v>1082</v>
      </c>
      <c r="C202" s="13" t="s">
        <v>773</v>
      </c>
      <c r="D202" s="13" t="s">
        <v>774</v>
      </c>
      <c r="E202" s="13" t="s">
        <v>893</v>
      </c>
      <c r="F202" s="13" t="s">
        <v>896</v>
      </c>
      <c r="G202" s="13" t="s">
        <v>897</v>
      </c>
      <c r="H202" s="17">
        <v>612</v>
      </c>
      <c r="I202" s="17">
        <v>316.37900000000002</v>
      </c>
      <c r="K202" s="8" t="s">
        <v>979</v>
      </c>
      <c r="L202">
        <v>47</v>
      </c>
    </row>
    <row r="203" spans="1:12" x14ac:dyDescent="0.25">
      <c r="A203" s="13" t="s">
        <v>1080</v>
      </c>
      <c r="B203" s="13" t="s">
        <v>1082</v>
      </c>
      <c r="C203" s="13" t="s">
        <v>773</v>
      </c>
      <c r="D203" s="13" t="s">
        <v>774</v>
      </c>
      <c r="E203" s="13" t="s">
        <v>893</v>
      </c>
      <c r="F203" s="13" t="s">
        <v>898</v>
      </c>
      <c r="G203" s="13" t="s">
        <v>899</v>
      </c>
      <c r="H203" s="17">
        <v>7</v>
      </c>
      <c r="I203" s="17">
        <v>3.004</v>
      </c>
      <c r="K203" s="8" t="s">
        <v>1003</v>
      </c>
      <c r="L203">
        <v>17119.422999999999</v>
      </c>
    </row>
    <row r="204" spans="1:12" x14ac:dyDescent="0.25">
      <c r="A204" s="13" t="s">
        <v>1080</v>
      </c>
      <c r="B204" s="13" t="s">
        <v>1082</v>
      </c>
      <c r="C204" s="13" t="s">
        <v>773</v>
      </c>
      <c r="D204" s="13" t="s">
        <v>774</v>
      </c>
      <c r="E204" s="13" t="s">
        <v>893</v>
      </c>
      <c r="F204" s="13" t="s">
        <v>900</v>
      </c>
      <c r="G204" s="13" t="s">
        <v>901</v>
      </c>
      <c r="H204" s="17">
        <v>17</v>
      </c>
      <c r="I204" s="17">
        <v>29.753</v>
      </c>
      <c r="K204" s="8" t="s">
        <v>999</v>
      </c>
      <c r="L204">
        <v>484.99799999999999</v>
      </c>
    </row>
    <row r="205" spans="1:12" x14ac:dyDescent="0.25">
      <c r="A205" s="13" t="s">
        <v>1080</v>
      </c>
      <c r="B205" s="13" t="s">
        <v>1082</v>
      </c>
      <c r="C205" s="13" t="s">
        <v>773</v>
      </c>
      <c r="D205" s="13" t="s">
        <v>774</v>
      </c>
      <c r="E205" s="13" t="s">
        <v>893</v>
      </c>
      <c r="F205" s="13" t="s">
        <v>902</v>
      </c>
      <c r="G205" s="13" t="s">
        <v>903</v>
      </c>
      <c r="H205" s="17">
        <v>3</v>
      </c>
      <c r="I205" s="17">
        <v>0</v>
      </c>
      <c r="K205" s="8" t="s">
        <v>991</v>
      </c>
      <c r="L205">
        <v>148</v>
      </c>
    </row>
    <row r="206" spans="1:12" x14ac:dyDescent="0.25">
      <c r="A206" s="13" t="s">
        <v>1080</v>
      </c>
      <c r="B206" s="13" t="s">
        <v>1082</v>
      </c>
      <c r="C206" s="13" t="s">
        <v>773</v>
      </c>
      <c r="D206" s="13" t="s">
        <v>774</v>
      </c>
      <c r="E206" s="13" t="s">
        <v>893</v>
      </c>
      <c r="F206" s="13" t="s">
        <v>904</v>
      </c>
      <c r="G206" s="13" t="s">
        <v>905</v>
      </c>
      <c r="H206" s="17">
        <v>46</v>
      </c>
      <c r="I206" s="17">
        <v>161.58500000000001</v>
      </c>
      <c r="K206" s="8" t="s">
        <v>985</v>
      </c>
      <c r="L206">
        <v>116.998</v>
      </c>
    </row>
    <row r="207" spans="1:12" x14ac:dyDescent="0.25">
      <c r="A207" s="13" t="s">
        <v>1080</v>
      </c>
      <c r="B207" s="13" t="s">
        <v>1082</v>
      </c>
      <c r="C207" s="13" t="s">
        <v>773</v>
      </c>
      <c r="D207" s="13" t="s">
        <v>774</v>
      </c>
      <c r="E207" s="13" t="s">
        <v>893</v>
      </c>
      <c r="F207" s="13" t="s">
        <v>906</v>
      </c>
      <c r="G207" s="13" t="s">
        <v>907</v>
      </c>
      <c r="H207" s="17">
        <v>65</v>
      </c>
      <c r="I207" s="17">
        <v>245.23599999999999</v>
      </c>
      <c r="K207" s="8" t="s">
        <v>983</v>
      </c>
      <c r="L207">
        <v>15133.666999999999</v>
      </c>
    </row>
    <row r="208" spans="1:12" x14ac:dyDescent="0.25">
      <c r="A208" s="13" t="s">
        <v>1080</v>
      </c>
      <c r="B208" s="13" t="s">
        <v>1082</v>
      </c>
      <c r="C208" s="13" t="s">
        <v>773</v>
      </c>
      <c r="D208" s="13" t="s">
        <v>774</v>
      </c>
      <c r="E208" s="13" t="s">
        <v>893</v>
      </c>
      <c r="F208" s="13" t="s">
        <v>908</v>
      </c>
      <c r="G208" s="13" t="s">
        <v>909</v>
      </c>
      <c r="H208" s="17">
        <v>3</v>
      </c>
      <c r="I208" s="17">
        <v>0</v>
      </c>
      <c r="K208" s="8" t="s">
        <v>967</v>
      </c>
      <c r="L208">
        <v>12718.574000000001</v>
      </c>
    </row>
    <row r="209" spans="1:12" x14ac:dyDescent="0.25">
      <c r="A209" s="13" t="s">
        <v>1080</v>
      </c>
      <c r="B209" s="13" t="s">
        <v>1082</v>
      </c>
      <c r="C209" s="13" t="s">
        <v>773</v>
      </c>
      <c r="D209" s="13" t="s">
        <v>774</v>
      </c>
      <c r="E209" s="13" t="s">
        <v>893</v>
      </c>
      <c r="F209" s="13" t="s">
        <v>910</v>
      </c>
      <c r="G209" s="13" t="s">
        <v>911</v>
      </c>
      <c r="H209" s="17">
        <v>40</v>
      </c>
      <c r="I209" s="17">
        <v>8.0020000000000007</v>
      </c>
      <c r="K209" s="8" t="s">
        <v>961</v>
      </c>
      <c r="L209">
        <v>132</v>
      </c>
    </row>
    <row r="210" spans="1:12" x14ac:dyDescent="0.25">
      <c r="A210" s="13" t="s">
        <v>1080</v>
      </c>
      <c r="B210" s="13" t="s">
        <v>1082</v>
      </c>
      <c r="C210" s="13" t="s">
        <v>773</v>
      </c>
      <c r="D210" s="13" t="s">
        <v>774</v>
      </c>
      <c r="E210" s="13" t="s">
        <v>893</v>
      </c>
      <c r="F210" s="13" t="s">
        <v>912</v>
      </c>
      <c r="G210" s="13" t="s">
        <v>913</v>
      </c>
      <c r="H210" s="17">
        <v>42</v>
      </c>
      <c r="I210" s="17">
        <v>15</v>
      </c>
      <c r="K210" s="8" t="s">
        <v>981</v>
      </c>
      <c r="L210">
        <v>22</v>
      </c>
    </row>
    <row r="211" spans="1:12" x14ac:dyDescent="0.25">
      <c r="A211" s="13" t="s">
        <v>1080</v>
      </c>
      <c r="B211" s="13" t="s">
        <v>1082</v>
      </c>
      <c r="C211" s="13" t="s">
        <v>773</v>
      </c>
      <c r="D211" s="13" t="s">
        <v>774</v>
      </c>
      <c r="E211" s="13" t="s">
        <v>893</v>
      </c>
      <c r="F211" s="13" t="s">
        <v>914</v>
      </c>
      <c r="G211" s="13" t="s">
        <v>915</v>
      </c>
      <c r="H211" s="17">
        <v>79</v>
      </c>
      <c r="I211" s="17">
        <v>35.356999999999999</v>
      </c>
      <c r="K211" s="8" t="s">
        <v>971</v>
      </c>
      <c r="L211">
        <v>1379</v>
      </c>
    </row>
    <row r="212" spans="1:12" x14ac:dyDescent="0.25">
      <c r="A212" s="13" t="s">
        <v>1080</v>
      </c>
      <c r="B212" s="13" t="s">
        <v>1082</v>
      </c>
      <c r="C212" s="13" t="s">
        <v>773</v>
      </c>
      <c r="D212" s="13" t="s">
        <v>774</v>
      </c>
      <c r="E212" s="13" t="s">
        <v>893</v>
      </c>
      <c r="F212" s="13" t="s">
        <v>916</v>
      </c>
      <c r="G212" s="13" t="s">
        <v>917</v>
      </c>
      <c r="H212" s="17">
        <v>207</v>
      </c>
      <c r="I212" s="17">
        <v>81.945999999999998</v>
      </c>
      <c r="K212" s="8" t="s">
        <v>997</v>
      </c>
      <c r="L212">
        <v>654.00099999999998</v>
      </c>
    </row>
    <row r="213" spans="1:12" x14ac:dyDescent="0.25">
      <c r="A213" s="13" t="s">
        <v>1080</v>
      </c>
      <c r="B213" s="13" t="s">
        <v>1082</v>
      </c>
      <c r="C213" s="13" t="s">
        <v>773</v>
      </c>
      <c r="D213" s="13" t="s">
        <v>774</v>
      </c>
      <c r="E213" s="13" t="s">
        <v>893</v>
      </c>
      <c r="F213" s="13" t="s">
        <v>918</v>
      </c>
      <c r="G213" s="13" t="s">
        <v>919</v>
      </c>
      <c r="H213" s="17">
        <v>484</v>
      </c>
      <c r="I213" s="17">
        <v>226.90700000000001</v>
      </c>
      <c r="K213" s="8" t="s">
        <v>1001</v>
      </c>
      <c r="L213">
        <v>4970.7070000000003</v>
      </c>
    </row>
    <row r="214" spans="1:12" x14ac:dyDescent="0.25">
      <c r="A214" s="13" t="s">
        <v>1080</v>
      </c>
      <c r="B214" s="13" t="s">
        <v>1082</v>
      </c>
      <c r="C214" s="13" t="s">
        <v>773</v>
      </c>
      <c r="D214" s="13" t="s">
        <v>774</v>
      </c>
      <c r="E214" s="13" t="s">
        <v>893</v>
      </c>
      <c r="F214" s="13" t="s">
        <v>920</v>
      </c>
      <c r="G214" s="13" t="s">
        <v>921</v>
      </c>
      <c r="H214" s="17">
        <v>539</v>
      </c>
      <c r="I214" s="17">
        <v>383.78</v>
      </c>
      <c r="K214" s="8" t="s">
        <v>955</v>
      </c>
      <c r="L214">
        <v>372.99799999999999</v>
      </c>
    </row>
    <row r="215" spans="1:12" x14ac:dyDescent="0.25">
      <c r="A215" s="13" t="s">
        <v>1080</v>
      </c>
      <c r="B215" s="13" t="s">
        <v>1082</v>
      </c>
      <c r="C215" s="13" t="s">
        <v>773</v>
      </c>
      <c r="D215" s="13" t="s">
        <v>922</v>
      </c>
      <c r="E215" s="13" t="s">
        <v>923</v>
      </c>
      <c r="F215" s="13" t="s">
        <v>924</v>
      </c>
      <c r="G215" s="13" t="s">
        <v>925</v>
      </c>
      <c r="H215" s="17">
        <v>223</v>
      </c>
      <c r="I215" s="17"/>
      <c r="K215" s="8" t="s">
        <v>977</v>
      </c>
      <c r="L215">
        <v>1575.002</v>
      </c>
    </row>
    <row r="216" spans="1:12" x14ac:dyDescent="0.25">
      <c r="A216" s="13" t="s">
        <v>1080</v>
      </c>
      <c r="B216" s="13" t="s">
        <v>1082</v>
      </c>
      <c r="C216" s="13" t="s">
        <v>773</v>
      </c>
      <c r="D216" s="13" t="s">
        <v>922</v>
      </c>
      <c r="E216" s="13" t="s">
        <v>926</v>
      </c>
      <c r="F216" s="13" t="s">
        <v>924</v>
      </c>
      <c r="G216" s="13" t="s">
        <v>925</v>
      </c>
      <c r="H216" s="17">
        <v>40050</v>
      </c>
      <c r="I216" s="17"/>
      <c r="K216" s="8" t="s">
        <v>993</v>
      </c>
      <c r="L216">
        <v>48</v>
      </c>
    </row>
    <row r="217" spans="1:12" x14ac:dyDescent="0.25">
      <c r="A217" s="13" t="s">
        <v>1080</v>
      </c>
      <c r="B217" s="13" t="s">
        <v>1082</v>
      </c>
      <c r="C217" s="13" t="s">
        <v>773</v>
      </c>
      <c r="D217" s="13" t="s">
        <v>927</v>
      </c>
      <c r="E217" s="13" t="s">
        <v>928</v>
      </c>
      <c r="F217" s="13" t="s">
        <v>929</v>
      </c>
      <c r="G217" s="13" t="s">
        <v>930</v>
      </c>
      <c r="H217" s="17">
        <v>43</v>
      </c>
      <c r="I217" s="17">
        <v>261.00099999999998</v>
      </c>
      <c r="K217" s="8" t="s">
        <v>965</v>
      </c>
      <c r="L217">
        <v>30818.62</v>
      </c>
    </row>
    <row r="218" spans="1:12" x14ac:dyDescent="0.25">
      <c r="A218" s="13" t="s">
        <v>1080</v>
      </c>
      <c r="B218" s="13" t="s">
        <v>1082</v>
      </c>
      <c r="C218" s="13" t="s">
        <v>773</v>
      </c>
      <c r="D218" s="13" t="s">
        <v>927</v>
      </c>
      <c r="E218" s="13" t="s">
        <v>931</v>
      </c>
      <c r="F218" s="13" t="s">
        <v>932</v>
      </c>
      <c r="G218" s="13" t="s">
        <v>933</v>
      </c>
      <c r="H218" s="17">
        <v>9</v>
      </c>
      <c r="I218" s="17">
        <v>10</v>
      </c>
      <c r="K218" s="8" t="s">
        <v>963</v>
      </c>
      <c r="L218">
        <v>4260.3469999999998</v>
      </c>
    </row>
    <row r="219" spans="1:12" x14ac:dyDescent="0.25">
      <c r="A219" s="13" t="s">
        <v>1080</v>
      </c>
      <c r="B219" s="13" t="s">
        <v>1082</v>
      </c>
      <c r="C219" s="13" t="s">
        <v>773</v>
      </c>
      <c r="D219" s="13" t="s">
        <v>934</v>
      </c>
      <c r="E219" s="13" t="s">
        <v>935</v>
      </c>
      <c r="F219" s="13" t="s">
        <v>936</v>
      </c>
      <c r="G219" s="13" t="s">
        <v>937</v>
      </c>
      <c r="H219" s="17">
        <v>32</v>
      </c>
      <c r="I219" s="17">
        <v>31</v>
      </c>
      <c r="K219" s="8" t="s">
        <v>969</v>
      </c>
      <c r="L219">
        <v>3888.0030000000002</v>
      </c>
    </row>
    <row r="220" spans="1:12" x14ac:dyDescent="0.25">
      <c r="A220" s="13" t="s">
        <v>1080</v>
      </c>
      <c r="B220" s="13" t="s">
        <v>1082</v>
      </c>
      <c r="C220" s="13" t="s">
        <v>773</v>
      </c>
      <c r="D220" s="13" t="s">
        <v>934</v>
      </c>
      <c r="E220" s="13" t="s">
        <v>935</v>
      </c>
      <c r="F220" s="13" t="s">
        <v>936</v>
      </c>
      <c r="G220" s="13" t="s">
        <v>938</v>
      </c>
      <c r="H220" s="17">
        <v>11309</v>
      </c>
      <c r="I220" s="17">
        <v>16503.025000000001</v>
      </c>
      <c r="K220" s="8" t="s">
        <v>959</v>
      </c>
      <c r="L220">
        <v>2488.0010000000002</v>
      </c>
    </row>
    <row r="221" spans="1:12" x14ac:dyDescent="0.25">
      <c r="A221" s="13" t="s">
        <v>1080</v>
      </c>
      <c r="B221" s="13" t="s">
        <v>1082</v>
      </c>
      <c r="C221" s="13" t="s">
        <v>773</v>
      </c>
      <c r="D221" s="13" t="s">
        <v>934</v>
      </c>
      <c r="E221" s="13" t="s">
        <v>935</v>
      </c>
      <c r="F221" s="13" t="s">
        <v>939</v>
      </c>
      <c r="G221" s="13" t="s">
        <v>940</v>
      </c>
      <c r="H221" s="17">
        <v>1223</v>
      </c>
      <c r="I221" s="17">
        <v>4606.9759999999997</v>
      </c>
      <c r="K221" s="8" t="s">
        <v>957</v>
      </c>
      <c r="L221">
        <v>692.79100000000005</v>
      </c>
    </row>
    <row r="222" spans="1:12" x14ac:dyDescent="0.25">
      <c r="A222" s="13" t="s">
        <v>1080</v>
      </c>
      <c r="B222" s="13" t="s">
        <v>1082</v>
      </c>
      <c r="C222" s="13" t="s">
        <v>773</v>
      </c>
      <c r="D222" s="13" t="s">
        <v>934</v>
      </c>
      <c r="E222" s="13" t="s">
        <v>935</v>
      </c>
      <c r="F222" s="13" t="s">
        <v>941</v>
      </c>
      <c r="G222" s="13" t="s">
        <v>942</v>
      </c>
      <c r="H222" s="17">
        <v>6648</v>
      </c>
      <c r="I222" s="17">
        <v>18672.544000000002</v>
      </c>
      <c r="K222" s="8" t="s">
        <v>973</v>
      </c>
      <c r="L222">
        <v>340.99700000000001</v>
      </c>
    </row>
    <row r="223" spans="1:12" x14ac:dyDescent="0.25">
      <c r="A223" s="13" t="s">
        <v>1080</v>
      </c>
      <c r="B223" s="13" t="s">
        <v>1082</v>
      </c>
      <c r="C223" s="13" t="s">
        <v>773</v>
      </c>
      <c r="D223" s="13" t="s">
        <v>934</v>
      </c>
      <c r="E223" s="13" t="s">
        <v>935</v>
      </c>
      <c r="F223" s="13" t="s">
        <v>943</v>
      </c>
      <c r="G223" s="13" t="s">
        <v>944</v>
      </c>
      <c r="H223" s="17">
        <v>743</v>
      </c>
      <c r="I223" s="17">
        <v>1702.9739999999999</v>
      </c>
      <c r="K223" s="8" t="s">
        <v>975</v>
      </c>
      <c r="L223">
        <v>91</v>
      </c>
    </row>
    <row r="224" spans="1:12" x14ac:dyDescent="0.25">
      <c r="A224" s="13" t="s">
        <v>1080</v>
      </c>
      <c r="B224" s="13" t="s">
        <v>1082</v>
      </c>
      <c r="C224" s="13" t="s">
        <v>773</v>
      </c>
      <c r="D224" s="13" t="s">
        <v>934</v>
      </c>
      <c r="E224" s="13" t="s">
        <v>935</v>
      </c>
      <c r="F224" s="13" t="s">
        <v>945</v>
      </c>
      <c r="G224" s="13" t="s">
        <v>946</v>
      </c>
      <c r="H224" s="17">
        <v>295</v>
      </c>
      <c r="I224" s="17">
        <v>1087.463</v>
      </c>
      <c r="K224" s="8" t="s">
        <v>995</v>
      </c>
      <c r="L224">
        <v>4046.136</v>
      </c>
    </row>
    <row r="225" spans="1:12" x14ac:dyDescent="0.25">
      <c r="A225" s="13" t="s">
        <v>1080</v>
      </c>
      <c r="B225" s="13" t="s">
        <v>1082</v>
      </c>
      <c r="C225" s="13" t="s">
        <v>773</v>
      </c>
      <c r="D225" s="13" t="s">
        <v>934</v>
      </c>
      <c r="E225" s="13" t="s">
        <v>947</v>
      </c>
      <c r="F225" s="13" t="s">
        <v>948</v>
      </c>
      <c r="G225" s="13" t="s">
        <v>949</v>
      </c>
      <c r="H225" s="17">
        <v>14</v>
      </c>
      <c r="I225" s="17">
        <v>33.002000000000002</v>
      </c>
      <c r="K225" s="8" t="s">
        <v>949</v>
      </c>
      <c r="L225">
        <v>32.999000000000002</v>
      </c>
    </row>
    <row r="226" spans="1:12" x14ac:dyDescent="0.25">
      <c r="A226" s="13" t="s">
        <v>1080</v>
      </c>
      <c r="B226" s="13" t="s">
        <v>1082</v>
      </c>
      <c r="C226" s="13" t="s">
        <v>773</v>
      </c>
      <c r="D226" s="13" t="s">
        <v>934</v>
      </c>
      <c r="E226" s="13" t="s">
        <v>947</v>
      </c>
      <c r="F226" s="13" t="s">
        <v>950</v>
      </c>
      <c r="G226" s="13" t="s">
        <v>951</v>
      </c>
      <c r="H226" s="17">
        <v>27</v>
      </c>
      <c r="I226" s="17">
        <v>87.001000000000005</v>
      </c>
      <c r="K226" s="6" t="s">
        <v>1084</v>
      </c>
      <c r="L226">
        <v>151856.74299999999</v>
      </c>
    </row>
    <row r="227" spans="1:12" x14ac:dyDescent="0.25">
      <c r="A227" s="13" t="s">
        <v>1080</v>
      </c>
      <c r="B227" s="13" t="s">
        <v>1082</v>
      </c>
      <c r="C227" s="13" t="s">
        <v>773</v>
      </c>
      <c r="D227" s="13" t="s">
        <v>934</v>
      </c>
      <c r="E227" s="13" t="s">
        <v>947</v>
      </c>
      <c r="F227" s="13" t="s">
        <v>952</v>
      </c>
      <c r="G227" s="13" t="s">
        <v>953</v>
      </c>
      <c r="H227" s="17">
        <v>8</v>
      </c>
      <c r="I227" s="17">
        <v>112.001</v>
      </c>
      <c r="K227" s="7" t="s">
        <v>935</v>
      </c>
      <c r="L227">
        <v>42501.121000000006</v>
      </c>
    </row>
    <row r="228" spans="1:12" x14ac:dyDescent="0.25">
      <c r="A228" s="13" t="s">
        <v>1080</v>
      </c>
      <c r="B228" s="13" t="s">
        <v>1082</v>
      </c>
      <c r="C228" s="13" t="s">
        <v>773</v>
      </c>
      <c r="D228" s="13" t="s">
        <v>934</v>
      </c>
      <c r="E228" s="13" t="s">
        <v>947</v>
      </c>
      <c r="F228" s="13" t="s">
        <v>954</v>
      </c>
      <c r="G228" s="13" t="s">
        <v>955</v>
      </c>
      <c r="H228" s="17">
        <v>78</v>
      </c>
      <c r="I228" s="17">
        <v>371.71899999999999</v>
      </c>
      <c r="K228" s="8" t="s">
        <v>937</v>
      </c>
      <c r="L228">
        <v>28.521000000000001</v>
      </c>
    </row>
    <row r="229" spans="1:12" x14ac:dyDescent="0.25">
      <c r="A229" s="13" t="s">
        <v>1080</v>
      </c>
      <c r="B229" s="13" t="s">
        <v>1082</v>
      </c>
      <c r="C229" s="13" t="s">
        <v>773</v>
      </c>
      <c r="D229" s="13" t="s">
        <v>934</v>
      </c>
      <c r="E229" s="13" t="s">
        <v>947</v>
      </c>
      <c r="F229" s="13" t="s">
        <v>956</v>
      </c>
      <c r="G229" s="13" t="s">
        <v>957</v>
      </c>
      <c r="H229" s="17">
        <v>18</v>
      </c>
      <c r="I229" s="17">
        <v>690.904</v>
      </c>
      <c r="K229" s="8" t="s">
        <v>946</v>
      </c>
      <c r="L229">
        <v>1093.6279999999999</v>
      </c>
    </row>
    <row r="230" spans="1:12" x14ac:dyDescent="0.25">
      <c r="A230" s="13" t="s">
        <v>1080</v>
      </c>
      <c r="B230" s="13" t="s">
        <v>1082</v>
      </c>
      <c r="C230" s="13" t="s">
        <v>773</v>
      </c>
      <c r="D230" s="13" t="s">
        <v>934</v>
      </c>
      <c r="E230" s="13" t="s">
        <v>947</v>
      </c>
      <c r="F230" s="13" t="s">
        <v>958</v>
      </c>
      <c r="G230" s="13" t="s">
        <v>959</v>
      </c>
      <c r="H230" s="17">
        <v>19</v>
      </c>
      <c r="I230" s="17">
        <v>2489.9349999999999</v>
      </c>
      <c r="K230" s="8" t="s">
        <v>944</v>
      </c>
      <c r="L230">
        <v>1667.539</v>
      </c>
    </row>
    <row r="231" spans="1:12" x14ac:dyDescent="0.25">
      <c r="A231" s="13" t="s">
        <v>1080</v>
      </c>
      <c r="B231" s="13" t="s">
        <v>1082</v>
      </c>
      <c r="C231" s="13" t="s">
        <v>773</v>
      </c>
      <c r="D231" s="13" t="s">
        <v>934</v>
      </c>
      <c r="E231" s="13" t="s">
        <v>947</v>
      </c>
      <c r="F231" s="13" t="s">
        <v>960</v>
      </c>
      <c r="G231" s="13" t="s">
        <v>961</v>
      </c>
      <c r="H231" s="17">
        <v>8</v>
      </c>
      <c r="I231" s="17">
        <v>132.46700000000001</v>
      </c>
      <c r="K231" s="8" t="s">
        <v>938</v>
      </c>
      <c r="L231">
        <v>16496.154999999999</v>
      </c>
    </row>
    <row r="232" spans="1:12" x14ac:dyDescent="0.25">
      <c r="A232" s="13" t="s">
        <v>1080</v>
      </c>
      <c r="B232" s="13" t="s">
        <v>1082</v>
      </c>
      <c r="C232" s="13" t="s">
        <v>773</v>
      </c>
      <c r="D232" s="13" t="s">
        <v>934</v>
      </c>
      <c r="E232" s="13" t="s">
        <v>947</v>
      </c>
      <c r="F232" s="13" t="s">
        <v>962</v>
      </c>
      <c r="G232" s="13" t="s">
        <v>963</v>
      </c>
      <c r="H232" s="17">
        <v>591</v>
      </c>
      <c r="I232" s="17">
        <v>4345.25</v>
      </c>
      <c r="K232" s="8" t="s">
        <v>942</v>
      </c>
      <c r="L232">
        <v>18703.507000000001</v>
      </c>
    </row>
    <row r="233" spans="1:12" x14ac:dyDescent="0.25">
      <c r="A233" s="13" t="s">
        <v>1080</v>
      </c>
      <c r="B233" s="13" t="s">
        <v>1082</v>
      </c>
      <c r="C233" s="13" t="s">
        <v>773</v>
      </c>
      <c r="D233" s="13" t="s">
        <v>934</v>
      </c>
      <c r="E233" s="13" t="s">
        <v>947</v>
      </c>
      <c r="F233" s="13" t="s">
        <v>964</v>
      </c>
      <c r="G233" s="13" t="s">
        <v>965</v>
      </c>
      <c r="H233" s="17">
        <v>1200</v>
      </c>
      <c r="I233" s="17">
        <v>30787.207999999999</v>
      </c>
      <c r="K233" s="8" t="s">
        <v>940</v>
      </c>
      <c r="L233">
        <v>4511.7709999999997</v>
      </c>
    </row>
    <row r="234" spans="1:12" x14ac:dyDescent="0.25">
      <c r="A234" s="13" t="s">
        <v>1080</v>
      </c>
      <c r="B234" s="13" t="s">
        <v>1082</v>
      </c>
      <c r="C234" s="13" t="s">
        <v>773</v>
      </c>
      <c r="D234" s="13" t="s">
        <v>934</v>
      </c>
      <c r="E234" s="13" t="s">
        <v>947</v>
      </c>
      <c r="F234" s="13" t="s">
        <v>966</v>
      </c>
      <c r="G234" s="13" t="s">
        <v>967</v>
      </c>
      <c r="H234" s="17">
        <v>1170</v>
      </c>
      <c r="I234" s="17">
        <v>14415.147999999999</v>
      </c>
      <c r="K234" s="7" t="s">
        <v>947</v>
      </c>
      <c r="L234">
        <v>109355.62199999999</v>
      </c>
    </row>
    <row r="235" spans="1:12" x14ac:dyDescent="0.25">
      <c r="A235" s="13" t="s">
        <v>1080</v>
      </c>
      <c r="B235" s="13" t="s">
        <v>1082</v>
      </c>
      <c r="C235" s="13" t="s">
        <v>773</v>
      </c>
      <c r="D235" s="13" t="s">
        <v>934</v>
      </c>
      <c r="E235" s="13" t="s">
        <v>947</v>
      </c>
      <c r="F235" s="13" t="s">
        <v>968</v>
      </c>
      <c r="G235" s="13" t="s">
        <v>969</v>
      </c>
      <c r="H235" s="17">
        <v>508</v>
      </c>
      <c r="I235" s="17">
        <v>3869.8789999999999</v>
      </c>
      <c r="K235" s="8" t="s">
        <v>951</v>
      </c>
      <c r="L235">
        <v>87.001999999999995</v>
      </c>
    </row>
    <row r="236" spans="1:12" x14ac:dyDescent="0.25">
      <c r="A236" s="13" t="s">
        <v>1080</v>
      </c>
      <c r="B236" s="13" t="s">
        <v>1082</v>
      </c>
      <c r="C236" s="13" t="s">
        <v>773</v>
      </c>
      <c r="D236" s="13" t="s">
        <v>934</v>
      </c>
      <c r="E236" s="13" t="s">
        <v>947</v>
      </c>
      <c r="F236" s="13" t="s">
        <v>970</v>
      </c>
      <c r="G236" s="13" t="s">
        <v>971</v>
      </c>
      <c r="H236" s="17">
        <v>105</v>
      </c>
      <c r="I236" s="17">
        <v>1376.5260000000001</v>
      </c>
      <c r="K236" s="8" t="s">
        <v>953</v>
      </c>
      <c r="L236">
        <v>111.999</v>
      </c>
    </row>
    <row r="237" spans="1:12" x14ac:dyDescent="0.25">
      <c r="A237" s="13" t="s">
        <v>1080</v>
      </c>
      <c r="B237" s="13" t="s">
        <v>1082</v>
      </c>
      <c r="C237" s="13" t="s">
        <v>773</v>
      </c>
      <c r="D237" s="13" t="s">
        <v>934</v>
      </c>
      <c r="E237" s="13" t="s">
        <v>947</v>
      </c>
      <c r="F237" s="13" t="s">
        <v>972</v>
      </c>
      <c r="G237" s="13" t="s">
        <v>973</v>
      </c>
      <c r="H237" s="17">
        <v>5</v>
      </c>
      <c r="I237" s="17">
        <v>341.00400000000002</v>
      </c>
      <c r="K237" s="8" t="s">
        <v>987</v>
      </c>
      <c r="L237">
        <v>3356.7359999999999</v>
      </c>
    </row>
    <row r="238" spans="1:12" x14ac:dyDescent="0.25">
      <c r="A238" s="13" t="s">
        <v>1080</v>
      </c>
      <c r="B238" s="13" t="s">
        <v>1082</v>
      </c>
      <c r="C238" s="13" t="s">
        <v>773</v>
      </c>
      <c r="D238" s="13" t="s">
        <v>934</v>
      </c>
      <c r="E238" s="13" t="s">
        <v>947</v>
      </c>
      <c r="F238" s="13" t="s">
        <v>974</v>
      </c>
      <c r="G238" s="13" t="s">
        <v>975</v>
      </c>
      <c r="H238" s="17">
        <v>8</v>
      </c>
      <c r="I238" s="17">
        <v>91.192999999999998</v>
      </c>
      <c r="K238" s="8" t="s">
        <v>989</v>
      </c>
      <c r="L238">
        <v>141.00200000000001</v>
      </c>
    </row>
    <row r="239" spans="1:12" x14ac:dyDescent="0.25">
      <c r="A239" s="13" t="s">
        <v>1080</v>
      </c>
      <c r="B239" s="13" t="s">
        <v>1082</v>
      </c>
      <c r="C239" s="13" t="s">
        <v>773</v>
      </c>
      <c r="D239" s="13" t="s">
        <v>934</v>
      </c>
      <c r="E239" s="13" t="s">
        <v>947</v>
      </c>
      <c r="F239" s="13" t="s">
        <v>976</v>
      </c>
      <c r="G239" s="13" t="s">
        <v>977</v>
      </c>
      <c r="H239" s="17">
        <v>187</v>
      </c>
      <c r="I239" s="17">
        <v>1574.539</v>
      </c>
      <c r="K239" s="8" t="s">
        <v>979</v>
      </c>
      <c r="L239">
        <v>47.000999999999998</v>
      </c>
    </row>
    <row r="240" spans="1:12" x14ac:dyDescent="0.25">
      <c r="A240" s="13" t="s">
        <v>1080</v>
      </c>
      <c r="B240" s="13" t="s">
        <v>1082</v>
      </c>
      <c r="C240" s="13" t="s">
        <v>773</v>
      </c>
      <c r="D240" s="13" t="s">
        <v>934</v>
      </c>
      <c r="E240" s="13" t="s">
        <v>947</v>
      </c>
      <c r="F240" s="13" t="s">
        <v>978</v>
      </c>
      <c r="G240" s="13" t="s">
        <v>979</v>
      </c>
      <c r="H240" s="17">
        <v>4</v>
      </c>
      <c r="I240" s="17">
        <v>47</v>
      </c>
      <c r="K240" s="8" t="s">
        <v>1003</v>
      </c>
      <c r="L240">
        <v>17073.759999999998</v>
      </c>
    </row>
    <row r="241" spans="1:12" x14ac:dyDescent="0.25">
      <c r="A241" s="13" t="s">
        <v>1080</v>
      </c>
      <c r="B241" s="13" t="s">
        <v>1082</v>
      </c>
      <c r="C241" s="13" t="s">
        <v>773</v>
      </c>
      <c r="D241" s="13" t="s">
        <v>934</v>
      </c>
      <c r="E241" s="13" t="s">
        <v>947</v>
      </c>
      <c r="F241" s="13" t="s">
        <v>980</v>
      </c>
      <c r="G241" s="13" t="s">
        <v>981</v>
      </c>
      <c r="H241" s="17">
        <v>8</v>
      </c>
      <c r="I241" s="17">
        <v>22</v>
      </c>
      <c r="K241" s="8" t="s">
        <v>999</v>
      </c>
      <c r="L241">
        <v>503.346</v>
      </c>
    </row>
    <row r="242" spans="1:12" x14ac:dyDescent="0.25">
      <c r="A242" s="13" t="s">
        <v>1080</v>
      </c>
      <c r="B242" s="13" t="s">
        <v>1082</v>
      </c>
      <c r="C242" s="13" t="s">
        <v>773</v>
      </c>
      <c r="D242" s="13" t="s">
        <v>934</v>
      </c>
      <c r="E242" s="13" t="s">
        <v>947</v>
      </c>
      <c r="F242" s="13" t="s">
        <v>982</v>
      </c>
      <c r="G242" s="13" t="s">
        <v>983</v>
      </c>
      <c r="H242" s="17">
        <v>649</v>
      </c>
      <c r="I242" s="17">
        <v>20805.148000000001</v>
      </c>
      <c r="K242" s="8" t="s">
        <v>991</v>
      </c>
      <c r="L242">
        <v>148.001</v>
      </c>
    </row>
    <row r="243" spans="1:12" x14ac:dyDescent="0.25">
      <c r="A243" s="13" t="s">
        <v>1080</v>
      </c>
      <c r="B243" s="13" t="s">
        <v>1082</v>
      </c>
      <c r="C243" s="13" t="s">
        <v>773</v>
      </c>
      <c r="D243" s="13" t="s">
        <v>934</v>
      </c>
      <c r="E243" s="13" t="s">
        <v>947</v>
      </c>
      <c r="F243" s="13" t="s">
        <v>984</v>
      </c>
      <c r="G243" s="13" t="s">
        <v>985</v>
      </c>
      <c r="H243" s="17">
        <v>15</v>
      </c>
      <c r="I243" s="17">
        <v>117</v>
      </c>
      <c r="K243" s="8" t="s">
        <v>985</v>
      </c>
      <c r="L243">
        <v>116.999</v>
      </c>
    </row>
    <row r="244" spans="1:12" x14ac:dyDescent="0.25">
      <c r="A244" s="13" t="s">
        <v>1080</v>
      </c>
      <c r="B244" s="13" t="s">
        <v>1082</v>
      </c>
      <c r="C244" s="13" t="s">
        <v>773</v>
      </c>
      <c r="D244" s="13" t="s">
        <v>934</v>
      </c>
      <c r="E244" s="13" t="s">
        <v>947</v>
      </c>
      <c r="F244" s="13" t="s">
        <v>986</v>
      </c>
      <c r="G244" s="13" t="s">
        <v>987</v>
      </c>
      <c r="H244" s="17">
        <v>129</v>
      </c>
      <c r="I244" s="17">
        <v>3270.8679999999999</v>
      </c>
      <c r="K244" s="8" t="s">
        <v>983</v>
      </c>
      <c r="L244">
        <v>18175.085999999999</v>
      </c>
    </row>
    <row r="245" spans="1:12" x14ac:dyDescent="0.25">
      <c r="A245" s="13" t="s">
        <v>1080</v>
      </c>
      <c r="B245" s="13" t="s">
        <v>1082</v>
      </c>
      <c r="C245" s="13" t="s">
        <v>773</v>
      </c>
      <c r="D245" s="13" t="s">
        <v>934</v>
      </c>
      <c r="E245" s="13" t="s">
        <v>947</v>
      </c>
      <c r="F245" s="13" t="s">
        <v>988</v>
      </c>
      <c r="G245" s="13" t="s">
        <v>989</v>
      </c>
      <c r="H245" s="17">
        <v>17</v>
      </c>
      <c r="I245" s="17">
        <v>141.41499999999999</v>
      </c>
      <c r="K245" s="8" t="s">
        <v>967</v>
      </c>
      <c r="L245">
        <v>13569.074000000001</v>
      </c>
    </row>
    <row r="246" spans="1:12" x14ac:dyDescent="0.25">
      <c r="A246" s="13" t="s">
        <v>1080</v>
      </c>
      <c r="B246" s="13" t="s">
        <v>1082</v>
      </c>
      <c r="C246" s="13" t="s">
        <v>773</v>
      </c>
      <c r="D246" s="13" t="s">
        <v>934</v>
      </c>
      <c r="E246" s="13" t="s">
        <v>947</v>
      </c>
      <c r="F246" s="13" t="s">
        <v>990</v>
      </c>
      <c r="G246" s="13" t="s">
        <v>991</v>
      </c>
      <c r="H246" s="17">
        <v>19</v>
      </c>
      <c r="I246" s="17">
        <v>148.00200000000001</v>
      </c>
      <c r="K246" s="8" t="s">
        <v>961</v>
      </c>
      <c r="L246">
        <v>132</v>
      </c>
    </row>
    <row r="247" spans="1:12" x14ac:dyDescent="0.25">
      <c r="A247" s="13" t="s">
        <v>1080</v>
      </c>
      <c r="B247" s="13" t="s">
        <v>1082</v>
      </c>
      <c r="C247" s="13" t="s">
        <v>773</v>
      </c>
      <c r="D247" s="13" t="s">
        <v>934</v>
      </c>
      <c r="E247" s="13" t="s">
        <v>947</v>
      </c>
      <c r="F247" s="13" t="s">
        <v>992</v>
      </c>
      <c r="G247" s="13" t="s">
        <v>993</v>
      </c>
      <c r="H247" s="17">
        <v>2</v>
      </c>
      <c r="I247" s="17">
        <v>48</v>
      </c>
      <c r="K247" s="8" t="s">
        <v>981</v>
      </c>
      <c r="L247">
        <v>22.219000000000001</v>
      </c>
    </row>
    <row r="248" spans="1:12" x14ac:dyDescent="0.25">
      <c r="A248" s="13" t="s">
        <v>1080</v>
      </c>
      <c r="B248" s="13" t="s">
        <v>1082</v>
      </c>
      <c r="C248" s="13" t="s">
        <v>773</v>
      </c>
      <c r="D248" s="13" t="s">
        <v>934</v>
      </c>
      <c r="E248" s="13" t="s">
        <v>947</v>
      </c>
      <c r="F248" s="13" t="s">
        <v>994</v>
      </c>
      <c r="G248" s="13" t="s">
        <v>995</v>
      </c>
      <c r="H248" s="17">
        <v>353</v>
      </c>
      <c r="I248" s="17">
        <v>4056.415</v>
      </c>
      <c r="K248" s="8" t="s">
        <v>971</v>
      </c>
      <c r="L248">
        <v>1375.9110000000001</v>
      </c>
    </row>
    <row r="249" spans="1:12" x14ac:dyDescent="0.25">
      <c r="A249" s="13" t="s">
        <v>1080</v>
      </c>
      <c r="B249" s="13" t="s">
        <v>1082</v>
      </c>
      <c r="C249" s="13" t="s">
        <v>773</v>
      </c>
      <c r="D249" s="13" t="s">
        <v>934</v>
      </c>
      <c r="E249" s="13" t="s">
        <v>947</v>
      </c>
      <c r="F249" s="13" t="s">
        <v>996</v>
      </c>
      <c r="G249" s="13" t="s">
        <v>997</v>
      </c>
      <c r="H249" s="17">
        <v>45</v>
      </c>
      <c r="I249" s="17">
        <v>1007.002</v>
      </c>
      <c r="K249" s="8" t="s">
        <v>997</v>
      </c>
      <c r="L249">
        <v>828.54300000000001</v>
      </c>
    </row>
    <row r="250" spans="1:12" x14ac:dyDescent="0.25">
      <c r="A250" s="13" t="s">
        <v>1080</v>
      </c>
      <c r="B250" s="13" t="s">
        <v>1082</v>
      </c>
      <c r="C250" s="13" t="s">
        <v>773</v>
      </c>
      <c r="D250" s="13" t="s">
        <v>934</v>
      </c>
      <c r="E250" s="13" t="s">
        <v>947</v>
      </c>
      <c r="F250" s="13" t="s">
        <v>998</v>
      </c>
      <c r="G250" s="13" t="s">
        <v>999</v>
      </c>
      <c r="H250" s="17">
        <v>41</v>
      </c>
      <c r="I250" s="17">
        <v>485.00200000000001</v>
      </c>
      <c r="K250" s="8" t="s">
        <v>1001</v>
      </c>
      <c r="L250">
        <v>5133.6670000000004</v>
      </c>
    </row>
    <row r="251" spans="1:12" x14ac:dyDescent="0.25">
      <c r="A251" s="13" t="s">
        <v>1080</v>
      </c>
      <c r="B251" s="13" t="s">
        <v>1082</v>
      </c>
      <c r="C251" s="13" t="s">
        <v>773</v>
      </c>
      <c r="D251" s="13" t="s">
        <v>934</v>
      </c>
      <c r="E251" s="13" t="s">
        <v>947</v>
      </c>
      <c r="F251" s="13" t="s">
        <v>1000</v>
      </c>
      <c r="G251" s="13" t="s">
        <v>1001</v>
      </c>
      <c r="H251" s="17">
        <v>498</v>
      </c>
      <c r="I251" s="17">
        <v>4905.2790000000005</v>
      </c>
      <c r="K251" s="8" t="s">
        <v>955</v>
      </c>
      <c r="L251">
        <v>372.00299999999999</v>
      </c>
    </row>
    <row r="252" spans="1:12" x14ac:dyDescent="0.25">
      <c r="A252" s="13" t="s">
        <v>1080</v>
      </c>
      <c r="B252" s="13" t="s">
        <v>1082</v>
      </c>
      <c r="C252" s="13" t="s">
        <v>773</v>
      </c>
      <c r="D252" s="13" t="s">
        <v>934</v>
      </c>
      <c r="E252" s="13" t="s">
        <v>947</v>
      </c>
      <c r="F252" s="13" t="s">
        <v>1002</v>
      </c>
      <c r="G252" s="13" t="s">
        <v>1003</v>
      </c>
      <c r="H252" s="17">
        <v>742</v>
      </c>
      <c r="I252" s="17">
        <v>17120.228999999999</v>
      </c>
      <c r="K252" s="8" t="s">
        <v>977</v>
      </c>
      <c r="L252">
        <v>1575.0050000000001</v>
      </c>
    </row>
    <row r="253" spans="1:12" x14ac:dyDescent="0.25">
      <c r="A253" s="13" t="s">
        <v>1080</v>
      </c>
      <c r="B253" s="13" t="s">
        <v>1082</v>
      </c>
      <c r="C253" s="13" t="s">
        <v>773</v>
      </c>
      <c r="D253" s="13" t="s">
        <v>1004</v>
      </c>
      <c r="E253" s="13" t="s">
        <v>775</v>
      </c>
      <c r="F253" s="13" t="s">
        <v>1005</v>
      </c>
      <c r="G253" s="13" t="s">
        <v>1006</v>
      </c>
      <c r="H253" s="17">
        <v>1</v>
      </c>
      <c r="I253" s="17">
        <v>0</v>
      </c>
      <c r="K253" s="8" t="s">
        <v>993</v>
      </c>
      <c r="L253">
        <v>48</v>
      </c>
    </row>
    <row r="254" spans="1:12" x14ac:dyDescent="0.25">
      <c r="A254" s="13" t="s">
        <v>1080</v>
      </c>
      <c r="B254" s="13" t="s">
        <v>1082</v>
      </c>
      <c r="C254" s="13" t="s">
        <v>773</v>
      </c>
      <c r="D254" s="13" t="s">
        <v>1004</v>
      </c>
      <c r="E254" s="13" t="s">
        <v>775</v>
      </c>
      <c r="F254" s="13" t="s">
        <v>1007</v>
      </c>
      <c r="G254" s="13" t="s">
        <v>1008</v>
      </c>
      <c r="H254" s="17">
        <v>3</v>
      </c>
      <c r="I254" s="17">
        <v>0</v>
      </c>
      <c r="K254" s="8" t="s">
        <v>965</v>
      </c>
      <c r="L254">
        <v>30850.637999999999</v>
      </c>
    </row>
    <row r="255" spans="1:12" x14ac:dyDescent="0.25">
      <c r="A255" s="13" t="s">
        <v>1080</v>
      </c>
      <c r="B255" s="13" t="s">
        <v>1082</v>
      </c>
      <c r="C255" s="13" t="s">
        <v>773</v>
      </c>
      <c r="D255" s="13" t="s">
        <v>1004</v>
      </c>
      <c r="E255" s="13" t="s">
        <v>775</v>
      </c>
      <c r="F255" s="13" t="s">
        <v>1009</v>
      </c>
      <c r="G255" s="13" t="s">
        <v>1010</v>
      </c>
      <c r="H255" s="17">
        <v>1</v>
      </c>
      <c r="I255" s="17">
        <v>0</v>
      </c>
      <c r="K255" s="8" t="s">
        <v>963</v>
      </c>
      <c r="L255">
        <v>4217.8109999999997</v>
      </c>
    </row>
    <row r="256" spans="1:12" x14ac:dyDescent="0.25">
      <c r="A256" s="13" t="s">
        <v>1080</v>
      </c>
      <c r="B256" s="13" t="s">
        <v>1082</v>
      </c>
      <c r="C256" s="13" t="s">
        <v>773</v>
      </c>
      <c r="D256" s="13" t="s">
        <v>1004</v>
      </c>
      <c r="E256" s="13" t="s">
        <v>775</v>
      </c>
      <c r="F256" s="13" t="s">
        <v>1011</v>
      </c>
      <c r="G256" s="13" t="s">
        <v>1012</v>
      </c>
      <c r="H256" s="17">
        <v>5</v>
      </c>
      <c r="I256" s="17">
        <v>5</v>
      </c>
      <c r="K256" s="8" t="s">
        <v>969</v>
      </c>
      <c r="L256">
        <v>3798.4830000000002</v>
      </c>
    </row>
    <row r="257" spans="1:12" x14ac:dyDescent="0.25">
      <c r="A257" s="13" t="s">
        <v>1080</v>
      </c>
      <c r="B257" s="13" t="s">
        <v>1082</v>
      </c>
      <c r="C257" s="13" t="s">
        <v>773</v>
      </c>
      <c r="D257" s="13" t="s">
        <v>1004</v>
      </c>
      <c r="E257" s="13" t="s">
        <v>775</v>
      </c>
      <c r="F257" s="13" t="s">
        <v>1013</v>
      </c>
      <c r="G257" s="13" t="s">
        <v>1014</v>
      </c>
      <c r="H257" s="17">
        <v>1</v>
      </c>
      <c r="I257" s="17">
        <v>0</v>
      </c>
      <c r="K257" s="8" t="s">
        <v>959</v>
      </c>
      <c r="L257">
        <v>2487.6660000000002</v>
      </c>
    </row>
    <row r="258" spans="1:12" x14ac:dyDescent="0.25">
      <c r="A258" s="13" t="s">
        <v>1080</v>
      </c>
      <c r="B258" s="13" t="s">
        <v>1082</v>
      </c>
      <c r="C258" s="13" t="s">
        <v>773</v>
      </c>
      <c r="D258" s="13" t="s">
        <v>1004</v>
      </c>
      <c r="E258" s="13" t="s">
        <v>775</v>
      </c>
      <c r="F258" s="13" t="s">
        <v>1015</v>
      </c>
      <c r="G258" s="13" t="s">
        <v>1016</v>
      </c>
      <c r="H258" s="17">
        <v>5</v>
      </c>
      <c r="I258" s="17">
        <v>0</v>
      </c>
      <c r="K258" s="8" t="s">
        <v>957</v>
      </c>
      <c r="L258">
        <v>682.70100000000002</v>
      </c>
    </row>
    <row r="259" spans="1:12" x14ac:dyDescent="0.25">
      <c r="A259" s="13" t="s">
        <v>1080</v>
      </c>
      <c r="B259" s="13" t="s">
        <v>1082</v>
      </c>
      <c r="C259" s="13" t="s">
        <v>773</v>
      </c>
      <c r="D259" s="13" t="s">
        <v>1004</v>
      </c>
      <c r="E259" s="13" t="s">
        <v>775</v>
      </c>
      <c r="F259" s="13" t="s">
        <v>1017</v>
      </c>
      <c r="G259" s="13" t="s">
        <v>1018</v>
      </c>
      <c r="H259" s="17">
        <v>1</v>
      </c>
      <c r="I259" s="17">
        <v>0</v>
      </c>
      <c r="K259" s="8" t="s">
        <v>973</v>
      </c>
      <c r="L259">
        <v>341.16699999999997</v>
      </c>
    </row>
    <row r="260" spans="1:12" x14ac:dyDescent="0.25">
      <c r="A260" s="13" t="s">
        <v>1080</v>
      </c>
      <c r="B260" s="13" t="s">
        <v>1082</v>
      </c>
      <c r="C260" s="13" t="s">
        <v>773</v>
      </c>
      <c r="D260" s="13" t="s">
        <v>1004</v>
      </c>
      <c r="E260" s="13" t="s">
        <v>775</v>
      </c>
      <c r="F260" s="13" t="s">
        <v>1019</v>
      </c>
      <c r="G260" s="13" t="s">
        <v>1020</v>
      </c>
      <c r="H260" s="17">
        <v>2</v>
      </c>
      <c r="I260" s="17">
        <v>1.375</v>
      </c>
      <c r="K260" s="8" t="s">
        <v>975</v>
      </c>
      <c r="L260">
        <v>91</v>
      </c>
    </row>
    <row r="261" spans="1:12" x14ac:dyDescent="0.25">
      <c r="A261" s="13" t="s">
        <v>1080</v>
      </c>
      <c r="B261" s="13" t="s">
        <v>1082</v>
      </c>
      <c r="C261" s="13" t="s">
        <v>773</v>
      </c>
      <c r="D261" s="13" t="s">
        <v>1004</v>
      </c>
      <c r="E261" s="13" t="s">
        <v>775</v>
      </c>
      <c r="F261" s="13" t="s">
        <v>1021</v>
      </c>
      <c r="G261" s="13" t="s">
        <v>1022</v>
      </c>
      <c r="H261" s="17">
        <v>1</v>
      </c>
      <c r="I261" s="17">
        <v>0</v>
      </c>
      <c r="K261" s="8" t="s">
        <v>995</v>
      </c>
      <c r="L261">
        <v>4035.8020000000001</v>
      </c>
    </row>
    <row r="262" spans="1:12" x14ac:dyDescent="0.25">
      <c r="A262" s="13" t="s">
        <v>1080</v>
      </c>
      <c r="B262" s="13" t="s">
        <v>1082</v>
      </c>
      <c r="C262" s="13" t="s">
        <v>773</v>
      </c>
      <c r="D262" s="13" t="s">
        <v>1004</v>
      </c>
      <c r="E262" s="13" t="s">
        <v>815</v>
      </c>
      <c r="F262" s="13" t="s">
        <v>1023</v>
      </c>
      <c r="G262" s="13" t="s">
        <v>1024</v>
      </c>
      <c r="H262" s="17">
        <v>6</v>
      </c>
      <c r="I262" s="17">
        <v>8.6210000000000004</v>
      </c>
      <c r="K262" s="8" t="s">
        <v>949</v>
      </c>
      <c r="L262">
        <v>33</v>
      </c>
    </row>
    <row r="263" spans="1:12" x14ac:dyDescent="0.25">
      <c r="A263" s="13" t="s">
        <v>1080</v>
      </c>
      <c r="B263" s="13" t="s">
        <v>1082</v>
      </c>
      <c r="C263" s="13" t="s">
        <v>773</v>
      </c>
      <c r="D263" s="13" t="s">
        <v>1004</v>
      </c>
      <c r="E263" s="13" t="s">
        <v>815</v>
      </c>
      <c r="F263" s="13" t="s">
        <v>1027</v>
      </c>
      <c r="G263" s="13" t="s">
        <v>1028</v>
      </c>
      <c r="H263" s="17">
        <v>45</v>
      </c>
      <c r="I263" s="17">
        <v>64.956000000000003</v>
      </c>
      <c r="K263" s="6" t="s">
        <v>1085</v>
      </c>
      <c r="L263">
        <v>151982.62600000005</v>
      </c>
    </row>
    <row r="264" spans="1:12" x14ac:dyDescent="0.25">
      <c r="A264" s="13" t="s">
        <v>1080</v>
      </c>
      <c r="B264" s="13" t="s">
        <v>1082</v>
      </c>
      <c r="C264" s="13" t="s">
        <v>773</v>
      </c>
      <c r="D264" s="13" t="s">
        <v>1004</v>
      </c>
      <c r="E264" s="13" t="s">
        <v>815</v>
      </c>
      <c r="F264" s="13" t="s">
        <v>1029</v>
      </c>
      <c r="G264" s="13" t="s">
        <v>1030</v>
      </c>
      <c r="H264" s="17">
        <v>2</v>
      </c>
      <c r="I264" s="17">
        <v>7</v>
      </c>
      <c r="K264" s="7" t="s">
        <v>935</v>
      </c>
      <c r="L264">
        <v>42441.985999999997</v>
      </c>
    </row>
    <row r="265" spans="1:12" x14ac:dyDescent="0.25">
      <c r="A265" s="13" t="s">
        <v>1080</v>
      </c>
      <c r="B265" s="13" t="s">
        <v>1082</v>
      </c>
      <c r="C265" s="13" t="s">
        <v>773</v>
      </c>
      <c r="D265" s="13" t="s">
        <v>1004</v>
      </c>
      <c r="E265" s="13" t="s">
        <v>815</v>
      </c>
      <c r="F265" s="13" t="s">
        <v>1031</v>
      </c>
      <c r="G265" s="13" t="s">
        <v>1032</v>
      </c>
      <c r="H265" s="17">
        <v>3</v>
      </c>
      <c r="I265" s="17">
        <v>1.625</v>
      </c>
      <c r="K265" s="8" t="s">
        <v>937</v>
      </c>
      <c r="L265">
        <v>29.001999999999999</v>
      </c>
    </row>
    <row r="266" spans="1:12" x14ac:dyDescent="0.25">
      <c r="A266" s="13" t="s">
        <v>1080</v>
      </c>
      <c r="B266" s="13" t="s">
        <v>1082</v>
      </c>
      <c r="C266" s="13" t="s">
        <v>773</v>
      </c>
      <c r="D266" s="13" t="s">
        <v>1004</v>
      </c>
      <c r="E266" s="13" t="s">
        <v>815</v>
      </c>
      <c r="F266" s="13" t="s">
        <v>1033</v>
      </c>
      <c r="G266" s="13" t="s">
        <v>1034</v>
      </c>
      <c r="H266" s="17">
        <v>4</v>
      </c>
      <c r="I266" s="17">
        <v>3.0009999999999999</v>
      </c>
      <c r="K266" s="8" t="s">
        <v>946</v>
      </c>
      <c r="L266">
        <v>1095.181</v>
      </c>
    </row>
    <row r="267" spans="1:12" x14ac:dyDescent="0.25">
      <c r="A267" s="13" t="s">
        <v>1080</v>
      </c>
      <c r="B267" s="13" t="s">
        <v>1082</v>
      </c>
      <c r="C267" s="13" t="s">
        <v>773</v>
      </c>
      <c r="D267" s="13" t="s">
        <v>1004</v>
      </c>
      <c r="E267" s="13" t="s">
        <v>815</v>
      </c>
      <c r="F267" s="13" t="s">
        <v>1035</v>
      </c>
      <c r="G267" s="13" t="s">
        <v>1036</v>
      </c>
      <c r="H267" s="17">
        <v>22</v>
      </c>
      <c r="I267" s="17">
        <v>16.010000000000002</v>
      </c>
      <c r="K267" s="8" t="s">
        <v>944</v>
      </c>
      <c r="L267">
        <v>1663.1579999999999</v>
      </c>
    </row>
    <row r="268" spans="1:12" x14ac:dyDescent="0.25">
      <c r="A268" s="13" t="s">
        <v>1080</v>
      </c>
      <c r="B268" s="13" t="s">
        <v>1082</v>
      </c>
      <c r="C268" s="13" t="s">
        <v>773</v>
      </c>
      <c r="D268" s="13" t="s">
        <v>1004</v>
      </c>
      <c r="E268" s="13" t="s">
        <v>815</v>
      </c>
      <c r="F268" s="13" t="s">
        <v>1037</v>
      </c>
      <c r="G268" s="13" t="s">
        <v>1038</v>
      </c>
      <c r="H268" s="17">
        <v>5</v>
      </c>
      <c r="I268" s="17">
        <v>33</v>
      </c>
      <c r="K268" s="8" t="s">
        <v>938</v>
      </c>
      <c r="L268">
        <v>16502.025000000001</v>
      </c>
    </row>
    <row r="269" spans="1:12" x14ac:dyDescent="0.25">
      <c r="A269" s="13" t="s">
        <v>1080</v>
      </c>
      <c r="B269" s="13" t="s">
        <v>1082</v>
      </c>
      <c r="C269" s="13" t="s">
        <v>773</v>
      </c>
      <c r="D269" s="13" t="s">
        <v>1004</v>
      </c>
      <c r="E269" s="13" t="s">
        <v>815</v>
      </c>
      <c r="F269" s="13" t="s">
        <v>1039</v>
      </c>
      <c r="G269" s="13" t="s">
        <v>1040</v>
      </c>
      <c r="H269" s="17">
        <v>1</v>
      </c>
      <c r="I269" s="17">
        <v>0</v>
      </c>
      <c r="K269" s="8" t="s">
        <v>942</v>
      </c>
      <c r="L269">
        <v>18680.001</v>
      </c>
    </row>
    <row r="270" spans="1:12" x14ac:dyDescent="0.25">
      <c r="A270" s="13" t="s">
        <v>1080</v>
      </c>
      <c r="B270" s="13" t="s">
        <v>1082</v>
      </c>
      <c r="C270" s="13" t="s">
        <v>773</v>
      </c>
      <c r="D270" s="13" t="s">
        <v>1004</v>
      </c>
      <c r="E270" s="13" t="s">
        <v>815</v>
      </c>
      <c r="F270" s="13" t="s">
        <v>1041</v>
      </c>
      <c r="G270" s="13" t="s">
        <v>1042</v>
      </c>
      <c r="H270" s="17">
        <v>1</v>
      </c>
      <c r="I270" s="17">
        <v>0.63300000000000001</v>
      </c>
      <c r="K270" s="8" t="s">
        <v>940</v>
      </c>
      <c r="L270">
        <v>4472.6189999999997</v>
      </c>
    </row>
    <row r="271" spans="1:12" x14ac:dyDescent="0.25">
      <c r="A271" s="13" t="s">
        <v>1080</v>
      </c>
      <c r="B271" s="13" t="s">
        <v>1082</v>
      </c>
      <c r="C271" s="13" t="s">
        <v>773</v>
      </c>
      <c r="D271" s="13" t="s">
        <v>1004</v>
      </c>
      <c r="E271" s="13" t="s">
        <v>815</v>
      </c>
      <c r="F271" s="13" t="s">
        <v>1043</v>
      </c>
      <c r="G271" s="13" t="s">
        <v>1044</v>
      </c>
      <c r="H271" s="17">
        <v>24</v>
      </c>
      <c r="I271" s="17">
        <v>42</v>
      </c>
      <c r="K271" s="7" t="s">
        <v>947</v>
      </c>
      <c r="L271">
        <v>109540.63999999998</v>
      </c>
    </row>
    <row r="272" spans="1:12" x14ac:dyDescent="0.25">
      <c r="A272" s="13" t="s">
        <v>1080</v>
      </c>
      <c r="B272" s="13" t="s">
        <v>1082</v>
      </c>
      <c r="C272" s="13" t="s">
        <v>773</v>
      </c>
      <c r="D272" s="13" t="s">
        <v>1004</v>
      </c>
      <c r="E272" s="13" t="s">
        <v>858</v>
      </c>
      <c r="F272" s="13" t="s">
        <v>1045</v>
      </c>
      <c r="G272" s="13" t="s">
        <v>1046</v>
      </c>
      <c r="H272" s="17">
        <v>1</v>
      </c>
      <c r="I272" s="17">
        <v>4</v>
      </c>
      <c r="K272" s="8" t="s">
        <v>951</v>
      </c>
      <c r="L272">
        <v>87.001999999999995</v>
      </c>
    </row>
    <row r="273" spans="1:12" x14ac:dyDescent="0.25">
      <c r="A273" s="13" t="s">
        <v>1080</v>
      </c>
      <c r="B273" s="13" t="s">
        <v>1082</v>
      </c>
      <c r="C273" s="13" t="s">
        <v>773</v>
      </c>
      <c r="D273" s="13" t="s">
        <v>1004</v>
      </c>
      <c r="E273" s="13" t="s">
        <v>858</v>
      </c>
      <c r="F273" s="13" t="s">
        <v>1047</v>
      </c>
      <c r="G273" s="13" t="s">
        <v>1048</v>
      </c>
      <c r="H273" s="17">
        <v>1</v>
      </c>
      <c r="I273" s="17">
        <v>13</v>
      </c>
      <c r="K273" s="8" t="s">
        <v>953</v>
      </c>
      <c r="L273">
        <v>112.003</v>
      </c>
    </row>
    <row r="274" spans="1:12" x14ac:dyDescent="0.25">
      <c r="A274" s="13" t="s">
        <v>1080</v>
      </c>
      <c r="B274" s="13" t="s">
        <v>1082</v>
      </c>
      <c r="C274" s="13" t="s">
        <v>773</v>
      </c>
      <c r="D274" s="13" t="s">
        <v>1004</v>
      </c>
      <c r="E274" s="13" t="s">
        <v>858</v>
      </c>
      <c r="F274" s="13" t="s">
        <v>1049</v>
      </c>
      <c r="G274" s="13" t="s">
        <v>1050</v>
      </c>
      <c r="H274" s="17">
        <v>3</v>
      </c>
      <c r="I274" s="17">
        <v>1</v>
      </c>
      <c r="K274" s="8" t="s">
        <v>987</v>
      </c>
      <c r="L274">
        <v>3374.0740000000001</v>
      </c>
    </row>
    <row r="275" spans="1:12" x14ac:dyDescent="0.25">
      <c r="A275" s="13" t="s">
        <v>1080</v>
      </c>
      <c r="B275" s="13" t="s">
        <v>1082</v>
      </c>
      <c r="C275" s="13" t="s">
        <v>773</v>
      </c>
      <c r="D275" s="13" t="s">
        <v>1004</v>
      </c>
      <c r="E275" s="13" t="s">
        <v>858</v>
      </c>
      <c r="F275" s="13" t="s">
        <v>1051</v>
      </c>
      <c r="G275" s="13" t="s">
        <v>1052</v>
      </c>
      <c r="H275" s="17">
        <v>2</v>
      </c>
      <c r="I275" s="17">
        <v>8</v>
      </c>
      <c r="K275" s="8" t="s">
        <v>989</v>
      </c>
      <c r="L275">
        <v>141.001</v>
      </c>
    </row>
    <row r="276" spans="1:12" x14ac:dyDescent="0.25">
      <c r="A276" s="13" t="s">
        <v>1080</v>
      </c>
      <c r="B276" s="13" t="s">
        <v>1082</v>
      </c>
      <c r="C276" s="13" t="s">
        <v>773</v>
      </c>
      <c r="D276" s="13" t="s">
        <v>1004</v>
      </c>
      <c r="E276" s="13" t="s">
        <v>858</v>
      </c>
      <c r="F276" s="13" t="s">
        <v>1053</v>
      </c>
      <c r="G276" s="13" t="s">
        <v>1054</v>
      </c>
      <c r="H276" s="17">
        <v>1</v>
      </c>
      <c r="I276" s="17">
        <v>4</v>
      </c>
      <c r="K276" s="8" t="s">
        <v>979</v>
      </c>
      <c r="L276">
        <v>47</v>
      </c>
    </row>
    <row r="277" spans="1:12" x14ac:dyDescent="0.25">
      <c r="A277" s="13" t="s">
        <v>1080</v>
      </c>
      <c r="B277" s="13" t="s">
        <v>1082</v>
      </c>
      <c r="C277" s="13" t="s">
        <v>773</v>
      </c>
      <c r="D277" s="13" t="s">
        <v>1004</v>
      </c>
      <c r="E277" s="13" t="s">
        <v>893</v>
      </c>
      <c r="F277" s="13" t="s">
        <v>1055</v>
      </c>
      <c r="G277" s="13" t="s">
        <v>1056</v>
      </c>
      <c r="H277" s="17">
        <v>8</v>
      </c>
      <c r="I277" s="17">
        <v>1</v>
      </c>
      <c r="K277" s="8" t="s">
        <v>1003</v>
      </c>
      <c r="L277">
        <v>17062.999</v>
      </c>
    </row>
    <row r="278" spans="1:12" x14ac:dyDescent="0.25">
      <c r="A278" s="13" t="s">
        <v>1080</v>
      </c>
      <c r="B278" s="13" t="s">
        <v>1082</v>
      </c>
      <c r="C278" s="13" t="s">
        <v>773</v>
      </c>
      <c r="D278" s="13" t="s">
        <v>1004</v>
      </c>
      <c r="E278" s="13" t="s">
        <v>893</v>
      </c>
      <c r="F278" s="13" t="s">
        <v>1057</v>
      </c>
      <c r="G278" s="13" t="s">
        <v>1058</v>
      </c>
      <c r="H278" s="17">
        <v>7</v>
      </c>
      <c r="I278" s="17">
        <v>10</v>
      </c>
      <c r="K278" s="8" t="s">
        <v>999</v>
      </c>
      <c r="L278">
        <v>522.99400000000003</v>
      </c>
    </row>
    <row r="279" spans="1:12" x14ac:dyDescent="0.25">
      <c r="A279" s="13" t="s">
        <v>1080</v>
      </c>
      <c r="B279" s="13" t="s">
        <v>1082</v>
      </c>
      <c r="C279" s="13" t="s">
        <v>773</v>
      </c>
      <c r="D279" s="13" t="s">
        <v>1004</v>
      </c>
      <c r="E279" s="13" t="s">
        <v>893</v>
      </c>
      <c r="F279" s="13" t="s">
        <v>1059</v>
      </c>
      <c r="G279" s="13" t="s">
        <v>1060</v>
      </c>
      <c r="H279" s="17">
        <v>1</v>
      </c>
      <c r="I279" s="17">
        <v>0</v>
      </c>
      <c r="K279" s="8" t="s">
        <v>991</v>
      </c>
      <c r="L279">
        <v>148.001</v>
      </c>
    </row>
    <row r="280" spans="1:12" x14ac:dyDescent="0.25">
      <c r="A280" s="13" t="s">
        <v>1080</v>
      </c>
      <c r="B280" s="13" t="s">
        <v>1082</v>
      </c>
      <c r="C280" s="13" t="s">
        <v>773</v>
      </c>
      <c r="D280" s="13" t="s">
        <v>1004</v>
      </c>
      <c r="E280" s="13" t="s">
        <v>893</v>
      </c>
      <c r="F280" s="13" t="s">
        <v>1061</v>
      </c>
      <c r="G280" s="13" t="s">
        <v>1062</v>
      </c>
      <c r="H280" s="17">
        <v>1</v>
      </c>
      <c r="I280" s="17">
        <v>0</v>
      </c>
      <c r="K280" s="8" t="s">
        <v>985</v>
      </c>
      <c r="L280">
        <v>116.99299999999999</v>
      </c>
    </row>
    <row r="281" spans="1:12" x14ac:dyDescent="0.25">
      <c r="A281" s="13" t="s">
        <v>1080</v>
      </c>
      <c r="B281" s="13" t="s">
        <v>1082</v>
      </c>
      <c r="C281" s="13" t="s">
        <v>773</v>
      </c>
      <c r="D281" s="13" t="s">
        <v>1004</v>
      </c>
      <c r="E281" s="13" t="s">
        <v>893</v>
      </c>
      <c r="F281" s="13" t="s">
        <v>1063</v>
      </c>
      <c r="G281" s="13" t="s">
        <v>1064</v>
      </c>
      <c r="H281" s="17">
        <v>2</v>
      </c>
      <c r="I281" s="17">
        <v>0</v>
      </c>
      <c r="K281" s="8" t="s">
        <v>983</v>
      </c>
      <c r="L281">
        <v>18149.865000000002</v>
      </c>
    </row>
    <row r="282" spans="1:12" x14ac:dyDescent="0.25">
      <c r="A282" s="13" t="s">
        <v>1080</v>
      </c>
      <c r="B282" s="13" t="s">
        <v>1082</v>
      </c>
      <c r="C282" s="13" t="s">
        <v>773</v>
      </c>
      <c r="D282" s="13" t="s">
        <v>1004</v>
      </c>
      <c r="E282" s="13" t="s">
        <v>893</v>
      </c>
      <c r="F282" s="13" t="s">
        <v>1067</v>
      </c>
      <c r="G282" s="13" t="s">
        <v>1068</v>
      </c>
      <c r="H282" s="17">
        <v>1</v>
      </c>
      <c r="I282" s="17">
        <v>0</v>
      </c>
      <c r="K282" s="8" t="s">
        <v>967</v>
      </c>
      <c r="L282">
        <v>13707.002</v>
      </c>
    </row>
    <row r="283" spans="1:12" x14ac:dyDescent="0.25">
      <c r="A283" s="13" t="s">
        <v>1080</v>
      </c>
      <c r="B283" s="13" t="s">
        <v>1082</v>
      </c>
      <c r="C283" s="13" t="s">
        <v>773</v>
      </c>
      <c r="D283" s="13" t="s">
        <v>1004</v>
      </c>
      <c r="E283" s="13" t="s">
        <v>893</v>
      </c>
      <c r="F283" s="13" t="s">
        <v>1069</v>
      </c>
      <c r="G283" s="13" t="s">
        <v>1070</v>
      </c>
      <c r="H283" s="17">
        <v>5</v>
      </c>
      <c r="I283" s="17">
        <v>0</v>
      </c>
      <c r="K283" s="8" t="s">
        <v>961</v>
      </c>
      <c r="L283">
        <v>132.00200000000001</v>
      </c>
    </row>
    <row r="284" spans="1:12" x14ac:dyDescent="0.25">
      <c r="A284" s="13" t="s">
        <v>1080</v>
      </c>
      <c r="B284" s="13" t="s">
        <v>1082</v>
      </c>
      <c r="C284" s="13" t="s">
        <v>1071</v>
      </c>
      <c r="D284" s="13" t="s">
        <v>922</v>
      </c>
      <c r="E284" s="13" t="s">
        <v>926</v>
      </c>
      <c r="F284" s="13" t="s">
        <v>924</v>
      </c>
      <c r="G284" s="13" t="s">
        <v>925</v>
      </c>
      <c r="H284" s="17">
        <v>7</v>
      </c>
      <c r="I284" s="17"/>
      <c r="K284" s="8" t="s">
        <v>981</v>
      </c>
      <c r="L284">
        <v>22.033999999999999</v>
      </c>
    </row>
    <row r="285" spans="1:12" x14ac:dyDescent="0.25">
      <c r="A285" s="13" t="s">
        <v>1080</v>
      </c>
      <c r="B285" s="13" t="s">
        <v>1082</v>
      </c>
      <c r="C285" s="13" t="s">
        <v>1071</v>
      </c>
      <c r="D285" s="13" t="s">
        <v>1072</v>
      </c>
      <c r="E285" s="13" t="s">
        <v>1072</v>
      </c>
      <c r="F285" s="13" t="s">
        <v>924</v>
      </c>
      <c r="G285" s="13" t="s">
        <v>925</v>
      </c>
      <c r="H285" s="17">
        <v>7</v>
      </c>
      <c r="I285" s="17"/>
      <c r="K285" s="8" t="s">
        <v>971</v>
      </c>
      <c r="L285">
        <v>1381.595</v>
      </c>
    </row>
    <row r="286" spans="1:12" x14ac:dyDescent="0.25">
      <c r="A286" s="13" t="s">
        <v>1080</v>
      </c>
      <c r="B286" s="13" t="s">
        <v>1083</v>
      </c>
      <c r="C286" s="13" t="s">
        <v>773</v>
      </c>
      <c r="D286" s="13" t="s">
        <v>774</v>
      </c>
      <c r="E286" s="13" t="s">
        <v>775</v>
      </c>
      <c r="F286" s="13" t="s">
        <v>776</v>
      </c>
      <c r="G286" s="13" t="s">
        <v>777</v>
      </c>
      <c r="H286" s="17">
        <v>369</v>
      </c>
      <c r="I286" s="17">
        <v>2313.538</v>
      </c>
      <c r="K286" s="8" t="s">
        <v>997</v>
      </c>
      <c r="L286">
        <v>829.00400000000002</v>
      </c>
    </row>
    <row r="287" spans="1:12" x14ac:dyDescent="0.25">
      <c r="A287" s="13" t="s">
        <v>1080</v>
      </c>
      <c r="B287" s="13" t="s">
        <v>1083</v>
      </c>
      <c r="C287" s="13" t="s">
        <v>773</v>
      </c>
      <c r="D287" s="13" t="s">
        <v>774</v>
      </c>
      <c r="E287" s="13" t="s">
        <v>775</v>
      </c>
      <c r="F287" s="13" t="s">
        <v>778</v>
      </c>
      <c r="G287" s="13" t="s">
        <v>779</v>
      </c>
      <c r="H287" s="17">
        <v>15233</v>
      </c>
      <c r="I287" s="17">
        <v>10812.135</v>
      </c>
      <c r="K287" s="8" t="s">
        <v>1001</v>
      </c>
      <c r="L287">
        <v>5294.1819999999998</v>
      </c>
    </row>
    <row r="288" spans="1:12" x14ac:dyDescent="0.25">
      <c r="A288" s="13" t="s">
        <v>1080</v>
      </c>
      <c r="B288" s="13" t="s">
        <v>1083</v>
      </c>
      <c r="C288" s="13" t="s">
        <v>773</v>
      </c>
      <c r="D288" s="13" t="s">
        <v>774</v>
      </c>
      <c r="E288" s="13" t="s">
        <v>775</v>
      </c>
      <c r="F288" s="13" t="s">
        <v>780</v>
      </c>
      <c r="G288" s="13" t="s">
        <v>781</v>
      </c>
      <c r="H288" s="17">
        <v>128</v>
      </c>
      <c r="I288" s="17">
        <v>947.81600000000003</v>
      </c>
      <c r="K288" s="8" t="s">
        <v>955</v>
      </c>
      <c r="L288">
        <v>372</v>
      </c>
    </row>
    <row r="289" spans="1:12" x14ac:dyDescent="0.25">
      <c r="A289" s="13" t="s">
        <v>1080</v>
      </c>
      <c r="B289" s="13" t="s">
        <v>1083</v>
      </c>
      <c r="C289" s="13" t="s">
        <v>773</v>
      </c>
      <c r="D289" s="13" t="s">
        <v>774</v>
      </c>
      <c r="E289" s="13" t="s">
        <v>775</v>
      </c>
      <c r="F289" s="13" t="s">
        <v>782</v>
      </c>
      <c r="G289" s="13" t="s">
        <v>783</v>
      </c>
      <c r="H289" s="17">
        <v>1</v>
      </c>
      <c r="I289" s="17">
        <v>0</v>
      </c>
      <c r="K289" s="8" t="s">
        <v>977</v>
      </c>
      <c r="L289">
        <v>1541.1780000000001</v>
      </c>
    </row>
    <row r="290" spans="1:12" x14ac:dyDescent="0.25">
      <c r="A290" s="13" t="s">
        <v>1080</v>
      </c>
      <c r="B290" s="13" t="s">
        <v>1083</v>
      </c>
      <c r="C290" s="13" t="s">
        <v>773</v>
      </c>
      <c r="D290" s="13" t="s">
        <v>774</v>
      </c>
      <c r="E290" s="13" t="s">
        <v>775</v>
      </c>
      <c r="F290" s="13" t="s">
        <v>784</v>
      </c>
      <c r="G290" s="13" t="s">
        <v>785</v>
      </c>
      <c r="H290" s="17">
        <v>631</v>
      </c>
      <c r="I290" s="17">
        <v>4693.951</v>
      </c>
      <c r="K290" s="8" t="s">
        <v>993</v>
      </c>
      <c r="L290">
        <v>48</v>
      </c>
    </row>
    <row r="291" spans="1:12" x14ac:dyDescent="0.25">
      <c r="A291" s="13" t="s">
        <v>1080</v>
      </c>
      <c r="B291" s="13" t="s">
        <v>1083</v>
      </c>
      <c r="C291" s="13" t="s">
        <v>773</v>
      </c>
      <c r="D291" s="13" t="s">
        <v>774</v>
      </c>
      <c r="E291" s="13" t="s">
        <v>775</v>
      </c>
      <c r="F291" s="13" t="s">
        <v>786</v>
      </c>
      <c r="G291" s="13" t="s">
        <v>787</v>
      </c>
      <c r="H291" s="17">
        <v>93</v>
      </c>
      <c r="I291" s="17">
        <v>133.97900000000001</v>
      </c>
      <c r="K291" s="8" t="s">
        <v>965</v>
      </c>
      <c r="L291">
        <v>30782.83</v>
      </c>
    </row>
    <row r="292" spans="1:12" x14ac:dyDescent="0.25">
      <c r="A292" s="13" t="s">
        <v>1080</v>
      </c>
      <c r="B292" s="13" t="s">
        <v>1083</v>
      </c>
      <c r="C292" s="13" t="s">
        <v>773</v>
      </c>
      <c r="D292" s="13" t="s">
        <v>774</v>
      </c>
      <c r="E292" s="13" t="s">
        <v>775</v>
      </c>
      <c r="F292" s="13" t="s">
        <v>788</v>
      </c>
      <c r="G292" s="13" t="s">
        <v>789</v>
      </c>
      <c r="H292" s="17">
        <v>4618</v>
      </c>
      <c r="I292" s="17">
        <v>3413.3009999999999</v>
      </c>
      <c r="K292" s="8" t="s">
        <v>963</v>
      </c>
      <c r="L292">
        <v>4200.2629999999999</v>
      </c>
    </row>
    <row r="293" spans="1:12" x14ac:dyDescent="0.25">
      <c r="A293" s="13" t="s">
        <v>1080</v>
      </c>
      <c r="B293" s="13" t="s">
        <v>1083</v>
      </c>
      <c r="C293" s="13" t="s">
        <v>773</v>
      </c>
      <c r="D293" s="13" t="s">
        <v>774</v>
      </c>
      <c r="E293" s="13" t="s">
        <v>775</v>
      </c>
      <c r="F293" s="13" t="s">
        <v>790</v>
      </c>
      <c r="G293" s="13" t="s">
        <v>791</v>
      </c>
      <c r="H293" s="17">
        <v>3378</v>
      </c>
      <c r="I293" s="17">
        <v>3167.4870000000001</v>
      </c>
      <c r="K293" s="8" t="s">
        <v>969</v>
      </c>
      <c r="L293">
        <v>3769.48</v>
      </c>
    </row>
    <row r="294" spans="1:12" x14ac:dyDescent="0.25">
      <c r="A294" s="13" t="s">
        <v>1080</v>
      </c>
      <c r="B294" s="13" t="s">
        <v>1083</v>
      </c>
      <c r="C294" s="13" t="s">
        <v>773</v>
      </c>
      <c r="D294" s="13" t="s">
        <v>774</v>
      </c>
      <c r="E294" s="13" t="s">
        <v>775</v>
      </c>
      <c r="F294" s="13" t="s">
        <v>792</v>
      </c>
      <c r="G294" s="13" t="s">
        <v>793</v>
      </c>
      <c r="H294" s="17">
        <v>540</v>
      </c>
      <c r="I294" s="17">
        <v>352.471</v>
      </c>
      <c r="K294" s="8" t="s">
        <v>959</v>
      </c>
      <c r="L294">
        <v>2481.7600000000002</v>
      </c>
    </row>
    <row r="295" spans="1:12" x14ac:dyDescent="0.25">
      <c r="A295" s="13" t="s">
        <v>1080</v>
      </c>
      <c r="B295" s="13" t="s">
        <v>1083</v>
      </c>
      <c r="C295" s="13" t="s">
        <v>773</v>
      </c>
      <c r="D295" s="13" t="s">
        <v>774</v>
      </c>
      <c r="E295" s="13" t="s">
        <v>775</v>
      </c>
      <c r="F295" s="13" t="s">
        <v>794</v>
      </c>
      <c r="G295" s="13" t="s">
        <v>795</v>
      </c>
      <c r="H295" s="17">
        <v>98</v>
      </c>
      <c r="I295" s="17">
        <v>271.58300000000003</v>
      </c>
      <c r="K295" s="8" t="s">
        <v>957</v>
      </c>
      <c r="L295">
        <v>686.89599999999996</v>
      </c>
    </row>
    <row r="296" spans="1:12" x14ac:dyDescent="0.25">
      <c r="A296" s="13" t="s">
        <v>1080</v>
      </c>
      <c r="B296" s="13" t="s">
        <v>1083</v>
      </c>
      <c r="C296" s="13" t="s">
        <v>773</v>
      </c>
      <c r="D296" s="13" t="s">
        <v>774</v>
      </c>
      <c r="E296" s="13" t="s">
        <v>775</v>
      </c>
      <c r="F296" s="13" t="s">
        <v>796</v>
      </c>
      <c r="G296" s="13" t="s">
        <v>797</v>
      </c>
      <c r="H296" s="17">
        <v>3278</v>
      </c>
      <c r="I296" s="17">
        <v>2164.4140000000002</v>
      </c>
      <c r="K296" s="8" t="s">
        <v>973</v>
      </c>
      <c r="L296">
        <v>341.37599999999998</v>
      </c>
    </row>
    <row r="297" spans="1:12" x14ac:dyDescent="0.25">
      <c r="A297" s="13" t="s">
        <v>1080</v>
      </c>
      <c r="B297" s="13" t="s">
        <v>1083</v>
      </c>
      <c r="C297" s="13" t="s">
        <v>773</v>
      </c>
      <c r="D297" s="13" t="s">
        <v>774</v>
      </c>
      <c r="E297" s="13" t="s">
        <v>775</v>
      </c>
      <c r="F297" s="13" t="s">
        <v>798</v>
      </c>
      <c r="G297" s="13" t="s">
        <v>799</v>
      </c>
      <c r="H297" s="17">
        <v>862</v>
      </c>
      <c r="I297" s="17">
        <v>615.85699999999997</v>
      </c>
      <c r="K297" s="8" t="s">
        <v>975</v>
      </c>
      <c r="L297">
        <v>109.627</v>
      </c>
    </row>
    <row r="298" spans="1:12" x14ac:dyDescent="0.25">
      <c r="A298" s="13" t="s">
        <v>1080</v>
      </c>
      <c r="B298" s="13" t="s">
        <v>1083</v>
      </c>
      <c r="C298" s="13" t="s">
        <v>773</v>
      </c>
      <c r="D298" s="13" t="s">
        <v>774</v>
      </c>
      <c r="E298" s="13" t="s">
        <v>775</v>
      </c>
      <c r="F298" s="13" t="s">
        <v>800</v>
      </c>
      <c r="G298" s="13" t="s">
        <v>801</v>
      </c>
      <c r="H298" s="17">
        <v>74</v>
      </c>
      <c r="I298" s="17">
        <v>68.861999999999995</v>
      </c>
      <c r="K298" s="8" t="s">
        <v>995</v>
      </c>
      <c r="L298">
        <v>4046.4769999999999</v>
      </c>
    </row>
    <row r="299" spans="1:12" x14ac:dyDescent="0.25">
      <c r="A299" s="13" t="s">
        <v>1080</v>
      </c>
      <c r="B299" s="13" t="s">
        <v>1083</v>
      </c>
      <c r="C299" s="13" t="s">
        <v>773</v>
      </c>
      <c r="D299" s="13" t="s">
        <v>774</v>
      </c>
      <c r="E299" s="13" t="s">
        <v>775</v>
      </c>
      <c r="F299" s="13" t="s">
        <v>802</v>
      </c>
      <c r="G299" s="13" t="s">
        <v>803</v>
      </c>
      <c r="H299" s="17">
        <v>114</v>
      </c>
      <c r="I299" s="17">
        <v>137.13800000000001</v>
      </c>
      <c r="K299" s="8" t="s">
        <v>949</v>
      </c>
      <c r="L299">
        <v>33.002000000000002</v>
      </c>
    </row>
    <row r="300" spans="1:12" x14ac:dyDescent="0.25">
      <c r="A300" s="13" t="s">
        <v>1080</v>
      </c>
      <c r="B300" s="13" t="s">
        <v>1083</v>
      </c>
      <c r="C300" s="13" t="s">
        <v>773</v>
      </c>
      <c r="D300" s="13" t="s">
        <v>774</v>
      </c>
      <c r="E300" s="13" t="s">
        <v>775</v>
      </c>
      <c r="F300" s="13" t="s">
        <v>804</v>
      </c>
      <c r="G300" s="13" t="s">
        <v>805</v>
      </c>
      <c r="H300" s="17">
        <v>4311</v>
      </c>
      <c r="I300" s="17">
        <v>1750.98</v>
      </c>
      <c r="K300" s="6" t="s">
        <v>1086</v>
      </c>
      <c r="L300">
        <v>152557.41499999998</v>
      </c>
    </row>
    <row r="301" spans="1:12" x14ac:dyDescent="0.25">
      <c r="A301" s="13" t="s">
        <v>1080</v>
      </c>
      <c r="B301" s="13" t="s">
        <v>1083</v>
      </c>
      <c r="C301" s="13" t="s">
        <v>773</v>
      </c>
      <c r="D301" s="13" t="s">
        <v>774</v>
      </c>
      <c r="E301" s="13" t="s">
        <v>775</v>
      </c>
      <c r="F301" s="13" t="s">
        <v>806</v>
      </c>
      <c r="G301" s="13" t="s">
        <v>807</v>
      </c>
      <c r="H301" s="17">
        <v>48</v>
      </c>
      <c r="I301" s="17">
        <v>1</v>
      </c>
      <c r="K301" s="7" t="s">
        <v>935</v>
      </c>
      <c r="L301">
        <v>42639.955999999998</v>
      </c>
    </row>
    <row r="302" spans="1:12" x14ac:dyDescent="0.25">
      <c r="A302" s="13" t="s">
        <v>1080</v>
      </c>
      <c r="B302" s="13" t="s">
        <v>1083</v>
      </c>
      <c r="C302" s="13" t="s">
        <v>773</v>
      </c>
      <c r="D302" s="13" t="s">
        <v>774</v>
      </c>
      <c r="E302" s="13" t="s">
        <v>775</v>
      </c>
      <c r="F302" s="13" t="s">
        <v>808</v>
      </c>
      <c r="G302" s="13" t="s">
        <v>809</v>
      </c>
      <c r="H302" s="17">
        <v>324</v>
      </c>
      <c r="I302" s="17">
        <v>1200.7149999999999</v>
      </c>
      <c r="K302" s="8" t="s">
        <v>937</v>
      </c>
      <c r="L302">
        <v>29.001000000000001</v>
      </c>
    </row>
    <row r="303" spans="1:12" x14ac:dyDescent="0.25">
      <c r="A303" s="13" t="s">
        <v>1080</v>
      </c>
      <c r="B303" s="13" t="s">
        <v>1083</v>
      </c>
      <c r="C303" s="13" t="s">
        <v>773</v>
      </c>
      <c r="D303" s="13" t="s">
        <v>774</v>
      </c>
      <c r="E303" s="13" t="s">
        <v>775</v>
      </c>
      <c r="F303" s="13" t="s">
        <v>810</v>
      </c>
      <c r="G303" s="13" t="s">
        <v>811</v>
      </c>
      <c r="H303" s="17">
        <v>7360</v>
      </c>
      <c r="I303" s="17">
        <v>4164.4629999999997</v>
      </c>
      <c r="K303" s="8" t="s">
        <v>946</v>
      </c>
      <c r="L303">
        <v>1091.8710000000001</v>
      </c>
    </row>
    <row r="304" spans="1:12" x14ac:dyDescent="0.25">
      <c r="A304" s="13" t="s">
        <v>1080</v>
      </c>
      <c r="B304" s="13" t="s">
        <v>1083</v>
      </c>
      <c r="C304" s="13" t="s">
        <v>773</v>
      </c>
      <c r="D304" s="13" t="s">
        <v>774</v>
      </c>
      <c r="E304" s="13" t="s">
        <v>812</v>
      </c>
      <c r="F304" s="13" t="s">
        <v>813</v>
      </c>
      <c r="G304" s="13" t="s">
        <v>814</v>
      </c>
      <c r="H304" s="17">
        <v>1</v>
      </c>
      <c r="I304" s="17">
        <v>24</v>
      </c>
      <c r="K304" s="8" t="s">
        <v>944</v>
      </c>
      <c r="L304">
        <v>1686.606</v>
      </c>
    </row>
    <row r="305" spans="1:12" x14ac:dyDescent="0.25">
      <c r="A305" s="13" t="s">
        <v>1080</v>
      </c>
      <c r="B305" s="13" t="s">
        <v>1083</v>
      </c>
      <c r="C305" s="13" t="s">
        <v>773</v>
      </c>
      <c r="D305" s="13" t="s">
        <v>774</v>
      </c>
      <c r="E305" s="13" t="s">
        <v>815</v>
      </c>
      <c r="F305" s="13" t="s">
        <v>816</v>
      </c>
      <c r="G305" s="13" t="s">
        <v>817</v>
      </c>
      <c r="H305" s="17">
        <v>3967</v>
      </c>
      <c r="I305" s="17">
        <v>12435.906000000001</v>
      </c>
      <c r="K305" s="8" t="s">
        <v>938</v>
      </c>
      <c r="L305">
        <v>16427.386999999999</v>
      </c>
    </row>
    <row r="306" spans="1:12" x14ac:dyDescent="0.25">
      <c r="A306" s="13" t="s">
        <v>1080</v>
      </c>
      <c r="B306" s="13" t="s">
        <v>1083</v>
      </c>
      <c r="C306" s="13" t="s">
        <v>773</v>
      </c>
      <c r="D306" s="13" t="s">
        <v>774</v>
      </c>
      <c r="E306" s="13" t="s">
        <v>815</v>
      </c>
      <c r="F306" s="13" t="s">
        <v>818</v>
      </c>
      <c r="G306" s="13" t="s">
        <v>819</v>
      </c>
      <c r="H306" s="17">
        <v>332</v>
      </c>
      <c r="I306" s="17">
        <v>1893.482</v>
      </c>
      <c r="K306" s="8" t="s">
        <v>942</v>
      </c>
      <c r="L306">
        <v>18850.485000000001</v>
      </c>
    </row>
    <row r="307" spans="1:12" x14ac:dyDescent="0.25">
      <c r="A307" s="13" t="s">
        <v>1080</v>
      </c>
      <c r="B307" s="13" t="s">
        <v>1083</v>
      </c>
      <c r="C307" s="13" t="s">
        <v>773</v>
      </c>
      <c r="D307" s="13" t="s">
        <v>774</v>
      </c>
      <c r="E307" s="13" t="s">
        <v>815</v>
      </c>
      <c r="F307" s="13" t="s">
        <v>820</v>
      </c>
      <c r="G307" s="13" t="s">
        <v>821</v>
      </c>
      <c r="H307" s="17">
        <v>17</v>
      </c>
      <c r="I307" s="17">
        <v>-70</v>
      </c>
      <c r="K307" s="8" t="s">
        <v>940</v>
      </c>
      <c r="L307">
        <v>4554.6059999999998</v>
      </c>
    </row>
    <row r="308" spans="1:12" x14ac:dyDescent="0.25">
      <c r="A308" s="13" t="s">
        <v>1080</v>
      </c>
      <c r="B308" s="13" t="s">
        <v>1083</v>
      </c>
      <c r="C308" s="13" t="s">
        <v>773</v>
      </c>
      <c r="D308" s="13" t="s">
        <v>774</v>
      </c>
      <c r="E308" s="13" t="s">
        <v>815</v>
      </c>
      <c r="F308" s="13" t="s">
        <v>822</v>
      </c>
      <c r="G308" s="13" t="s">
        <v>823</v>
      </c>
      <c r="H308" s="17">
        <v>2860</v>
      </c>
      <c r="I308" s="17">
        <v>15088.992</v>
      </c>
      <c r="K308" s="7" t="s">
        <v>947</v>
      </c>
      <c r="L308">
        <v>109917.45900000002</v>
      </c>
    </row>
    <row r="309" spans="1:12" x14ac:dyDescent="0.25">
      <c r="A309" s="13" t="s">
        <v>1080</v>
      </c>
      <c r="B309" s="13" t="s">
        <v>1083</v>
      </c>
      <c r="C309" s="13" t="s">
        <v>773</v>
      </c>
      <c r="D309" s="13" t="s">
        <v>774</v>
      </c>
      <c r="E309" s="13" t="s">
        <v>815</v>
      </c>
      <c r="F309" s="13" t="s">
        <v>824</v>
      </c>
      <c r="G309" s="13" t="s">
        <v>825</v>
      </c>
      <c r="H309" s="17">
        <v>3140</v>
      </c>
      <c r="I309" s="17">
        <v>12850.698</v>
      </c>
      <c r="K309" s="8" t="s">
        <v>951</v>
      </c>
      <c r="L309">
        <v>87.001999999999995</v>
      </c>
    </row>
    <row r="310" spans="1:12" x14ac:dyDescent="0.25">
      <c r="A310" s="13" t="s">
        <v>1080</v>
      </c>
      <c r="B310" s="13" t="s">
        <v>1083</v>
      </c>
      <c r="C310" s="13" t="s">
        <v>773</v>
      </c>
      <c r="D310" s="13" t="s">
        <v>774</v>
      </c>
      <c r="E310" s="13" t="s">
        <v>815</v>
      </c>
      <c r="F310" s="13" t="s">
        <v>826</v>
      </c>
      <c r="G310" s="13" t="s">
        <v>827</v>
      </c>
      <c r="H310" s="17">
        <v>1267</v>
      </c>
      <c r="I310" s="17">
        <v>2517.8530000000001</v>
      </c>
      <c r="K310" s="8" t="s">
        <v>953</v>
      </c>
      <c r="L310">
        <v>111.999</v>
      </c>
    </row>
    <row r="311" spans="1:12" x14ac:dyDescent="0.25">
      <c r="A311" s="13" t="s">
        <v>1080</v>
      </c>
      <c r="B311" s="13" t="s">
        <v>1083</v>
      </c>
      <c r="C311" s="13" t="s">
        <v>773</v>
      </c>
      <c r="D311" s="13" t="s">
        <v>774</v>
      </c>
      <c r="E311" s="13" t="s">
        <v>815</v>
      </c>
      <c r="F311" s="13" t="s">
        <v>828</v>
      </c>
      <c r="G311" s="13" t="s">
        <v>829</v>
      </c>
      <c r="H311" s="17">
        <v>111</v>
      </c>
      <c r="I311" s="17">
        <v>470.96</v>
      </c>
      <c r="K311" s="8" t="s">
        <v>987</v>
      </c>
      <c r="L311">
        <v>3384.4119999999998</v>
      </c>
    </row>
    <row r="312" spans="1:12" x14ac:dyDescent="0.25">
      <c r="A312" s="13" t="s">
        <v>1080</v>
      </c>
      <c r="B312" s="13" t="s">
        <v>1083</v>
      </c>
      <c r="C312" s="13" t="s">
        <v>773</v>
      </c>
      <c r="D312" s="13" t="s">
        <v>774</v>
      </c>
      <c r="E312" s="13" t="s">
        <v>815</v>
      </c>
      <c r="F312" s="13" t="s">
        <v>830</v>
      </c>
      <c r="G312" s="13" t="s">
        <v>831</v>
      </c>
      <c r="H312" s="17">
        <v>555</v>
      </c>
      <c r="I312" s="17">
        <v>3896.2159999999999</v>
      </c>
      <c r="K312" s="8" t="s">
        <v>989</v>
      </c>
      <c r="L312">
        <v>141.001</v>
      </c>
    </row>
    <row r="313" spans="1:12" x14ac:dyDescent="0.25">
      <c r="A313" s="13" t="s">
        <v>1080</v>
      </c>
      <c r="B313" s="13" t="s">
        <v>1083</v>
      </c>
      <c r="C313" s="13" t="s">
        <v>773</v>
      </c>
      <c r="D313" s="13" t="s">
        <v>774</v>
      </c>
      <c r="E313" s="13" t="s">
        <v>815</v>
      </c>
      <c r="F313" s="13" t="s">
        <v>832</v>
      </c>
      <c r="G313" s="13" t="s">
        <v>833</v>
      </c>
      <c r="H313" s="17">
        <v>527</v>
      </c>
      <c r="I313" s="17">
        <v>1082.81</v>
      </c>
      <c r="K313" s="8" t="s">
        <v>979</v>
      </c>
      <c r="L313">
        <v>47</v>
      </c>
    </row>
    <row r="314" spans="1:12" x14ac:dyDescent="0.25">
      <c r="A314" s="13" t="s">
        <v>1080</v>
      </c>
      <c r="B314" s="13" t="s">
        <v>1083</v>
      </c>
      <c r="C314" s="13" t="s">
        <v>773</v>
      </c>
      <c r="D314" s="13" t="s">
        <v>774</v>
      </c>
      <c r="E314" s="13" t="s">
        <v>815</v>
      </c>
      <c r="F314" s="13" t="s">
        <v>834</v>
      </c>
      <c r="G314" s="13" t="s">
        <v>835</v>
      </c>
      <c r="H314" s="17">
        <v>319</v>
      </c>
      <c r="I314" s="17">
        <v>3079.6109999999999</v>
      </c>
      <c r="K314" s="8" t="s">
        <v>1003</v>
      </c>
      <c r="L314">
        <v>17062.274000000001</v>
      </c>
    </row>
    <row r="315" spans="1:12" x14ac:dyDescent="0.25">
      <c r="A315" s="13" t="s">
        <v>1080</v>
      </c>
      <c r="B315" s="13" t="s">
        <v>1083</v>
      </c>
      <c r="C315" s="13" t="s">
        <v>773</v>
      </c>
      <c r="D315" s="13" t="s">
        <v>774</v>
      </c>
      <c r="E315" s="13" t="s">
        <v>815</v>
      </c>
      <c r="F315" s="13" t="s">
        <v>836</v>
      </c>
      <c r="G315" s="13" t="s">
        <v>837</v>
      </c>
      <c r="H315" s="17">
        <v>7911</v>
      </c>
      <c r="I315" s="17">
        <v>11195.915000000001</v>
      </c>
      <c r="K315" s="8" t="s">
        <v>999</v>
      </c>
      <c r="L315">
        <v>523.00599999999997</v>
      </c>
    </row>
    <row r="316" spans="1:12" x14ac:dyDescent="0.25">
      <c r="A316" s="13" t="s">
        <v>1080</v>
      </c>
      <c r="B316" s="13" t="s">
        <v>1083</v>
      </c>
      <c r="C316" s="13" t="s">
        <v>773</v>
      </c>
      <c r="D316" s="13" t="s">
        <v>774</v>
      </c>
      <c r="E316" s="13" t="s">
        <v>815</v>
      </c>
      <c r="F316" s="13" t="s">
        <v>838</v>
      </c>
      <c r="G316" s="13" t="s">
        <v>839</v>
      </c>
      <c r="H316" s="17">
        <v>546</v>
      </c>
      <c r="I316" s="17">
        <v>2069.5949999999998</v>
      </c>
      <c r="K316" s="8" t="s">
        <v>991</v>
      </c>
      <c r="L316">
        <v>148.00399999999999</v>
      </c>
    </row>
    <row r="317" spans="1:12" x14ac:dyDescent="0.25">
      <c r="A317" s="13" t="s">
        <v>1080</v>
      </c>
      <c r="B317" s="13" t="s">
        <v>1083</v>
      </c>
      <c r="C317" s="13" t="s">
        <v>773</v>
      </c>
      <c r="D317" s="13" t="s">
        <v>774</v>
      </c>
      <c r="E317" s="13" t="s">
        <v>815</v>
      </c>
      <c r="F317" s="13" t="s">
        <v>840</v>
      </c>
      <c r="G317" s="13" t="s">
        <v>841</v>
      </c>
      <c r="H317" s="17">
        <v>16</v>
      </c>
      <c r="I317" s="17">
        <v>40</v>
      </c>
      <c r="K317" s="8" t="s">
        <v>985</v>
      </c>
      <c r="L317">
        <v>117</v>
      </c>
    </row>
    <row r="318" spans="1:12" x14ac:dyDescent="0.25">
      <c r="A318" s="13" t="s">
        <v>1080</v>
      </c>
      <c r="B318" s="13" t="s">
        <v>1083</v>
      </c>
      <c r="C318" s="13" t="s">
        <v>773</v>
      </c>
      <c r="D318" s="13" t="s">
        <v>774</v>
      </c>
      <c r="E318" s="13" t="s">
        <v>815</v>
      </c>
      <c r="F318" s="13" t="s">
        <v>842</v>
      </c>
      <c r="G318" s="13" t="s">
        <v>843</v>
      </c>
      <c r="H318" s="17">
        <v>140</v>
      </c>
      <c r="I318" s="17">
        <v>1396.1869999999999</v>
      </c>
      <c r="K318" s="8" t="s">
        <v>983</v>
      </c>
      <c r="L318">
        <v>18254.418000000001</v>
      </c>
    </row>
    <row r="319" spans="1:12" x14ac:dyDescent="0.25">
      <c r="A319" s="13" t="s">
        <v>1080</v>
      </c>
      <c r="B319" s="13" t="s">
        <v>1083</v>
      </c>
      <c r="C319" s="13" t="s">
        <v>773</v>
      </c>
      <c r="D319" s="13" t="s">
        <v>774</v>
      </c>
      <c r="E319" s="13" t="s">
        <v>815</v>
      </c>
      <c r="F319" s="13" t="s">
        <v>844</v>
      </c>
      <c r="G319" s="13" t="s">
        <v>845</v>
      </c>
      <c r="H319" s="17">
        <v>421</v>
      </c>
      <c r="I319" s="17">
        <v>6153.4679999999998</v>
      </c>
      <c r="K319" s="8" t="s">
        <v>967</v>
      </c>
      <c r="L319">
        <v>13673.842000000001</v>
      </c>
    </row>
    <row r="320" spans="1:12" x14ac:dyDescent="0.25">
      <c r="A320" s="13" t="s">
        <v>1080</v>
      </c>
      <c r="B320" s="13" t="s">
        <v>1083</v>
      </c>
      <c r="C320" s="13" t="s">
        <v>773</v>
      </c>
      <c r="D320" s="13" t="s">
        <v>774</v>
      </c>
      <c r="E320" s="13" t="s">
        <v>815</v>
      </c>
      <c r="F320" s="13" t="s">
        <v>846</v>
      </c>
      <c r="G320" s="13" t="s">
        <v>847</v>
      </c>
      <c r="H320" s="17">
        <v>12773</v>
      </c>
      <c r="I320" s="17">
        <v>80694.650999999998</v>
      </c>
      <c r="K320" s="8" t="s">
        <v>961</v>
      </c>
      <c r="L320">
        <v>132.006</v>
      </c>
    </row>
    <row r="321" spans="1:12" x14ac:dyDescent="0.25">
      <c r="A321" s="13" t="s">
        <v>1080</v>
      </c>
      <c r="B321" s="13" t="s">
        <v>1083</v>
      </c>
      <c r="C321" s="13" t="s">
        <v>773</v>
      </c>
      <c r="D321" s="13" t="s">
        <v>774</v>
      </c>
      <c r="E321" s="13" t="s">
        <v>815</v>
      </c>
      <c r="F321" s="13" t="s">
        <v>848</v>
      </c>
      <c r="G321" s="13" t="s">
        <v>849</v>
      </c>
      <c r="H321" s="17">
        <v>1049</v>
      </c>
      <c r="I321" s="17">
        <v>17303.462</v>
      </c>
      <c r="K321" s="8" t="s">
        <v>981</v>
      </c>
      <c r="L321">
        <v>22</v>
      </c>
    </row>
    <row r="322" spans="1:12" x14ac:dyDescent="0.25">
      <c r="A322" s="13" t="s">
        <v>1080</v>
      </c>
      <c r="B322" s="13" t="s">
        <v>1083</v>
      </c>
      <c r="C322" s="13" t="s">
        <v>773</v>
      </c>
      <c r="D322" s="13" t="s">
        <v>774</v>
      </c>
      <c r="E322" s="13" t="s">
        <v>815</v>
      </c>
      <c r="F322" s="13" t="s">
        <v>850</v>
      </c>
      <c r="G322" s="13" t="s">
        <v>851</v>
      </c>
      <c r="H322" s="17">
        <v>11</v>
      </c>
      <c r="I322" s="17">
        <v>50.999000000000002</v>
      </c>
      <c r="K322" s="8" t="s">
        <v>971</v>
      </c>
      <c r="L322">
        <v>1381.605</v>
      </c>
    </row>
    <row r="323" spans="1:12" x14ac:dyDescent="0.25">
      <c r="A323" s="13" t="s">
        <v>1080</v>
      </c>
      <c r="B323" s="13" t="s">
        <v>1083</v>
      </c>
      <c r="C323" s="13" t="s">
        <v>773</v>
      </c>
      <c r="D323" s="13" t="s">
        <v>774</v>
      </c>
      <c r="E323" s="13" t="s">
        <v>815</v>
      </c>
      <c r="F323" s="13" t="s">
        <v>852</v>
      </c>
      <c r="G323" s="13" t="s">
        <v>853</v>
      </c>
      <c r="H323" s="17">
        <v>29</v>
      </c>
      <c r="I323" s="17">
        <v>451.10199999999998</v>
      </c>
      <c r="K323" s="8" t="s">
        <v>997</v>
      </c>
      <c r="L323">
        <v>829.00199999999995</v>
      </c>
    </row>
    <row r="324" spans="1:12" x14ac:dyDescent="0.25">
      <c r="A324" s="13" t="s">
        <v>1080</v>
      </c>
      <c r="B324" s="13" t="s">
        <v>1083</v>
      </c>
      <c r="C324" s="13" t="s">
        <v>773</v>
      </c>
      <c r="D324" s="13" t="s">
        <v>774</v>
      </c>
      <c r="E324" s="13" t="s">
        <v>815</v>
      </c>
      <c r="F324" s="13" t="s">
        <v>854</v>
      </c>
      <c r="G324" s="13" t="s">
        <v>855</v>
      </c>
      <c r="H324" s="17">
        <v>336</v>
      </c>
      <c r="I324" s="17">
        <v>3312.56</v>
      </c>
      <c r="K324" s="8" t="s">
        <v>1001</v>
      </c>
      <c r="L324">
        <v>5289.1170000000002</v>
      </c>
    </row>
    <row r="325" spans="1:12" x14ac:dyDescent="0.25">
      <c r="A325" s="13" t="s">
        <v>1080</v>
      </c>
      <c r="B325" s="13" t="s">
        <v>1083</v>
      </c>
      <c r="C325" s="13" t="s">
        <v>773</v>
      </c>
      <c r="D325" s="13" t="s">
        <v>774</v>
      </c>
      <c r="E325" s="13" t="s">
        <v>815</v>
      </c>
      <c r="F325" s="13" t="s">
        <v>856</v>
      </c>
      <c r="G325" s="13" t="s">
        <v>857</v>
      </c>
      <c r="H325" s="17">
        <v>138</v>
      </c>
      <c r="I325" s="17">
        <v>2213.4119999999998</v>
      </c>
      <c r="K325" s="8" t="s">
        <v>955</v>
      </c>
      <c r="L325">
        <v>372.00700000000001</v>
      </c>
    </row>
    <row r="326" spans="1:12" x14ac:dyDescent="0.25">
      <c r="A326" s="13" t="s">
        <v>1080</v>
      </c>
      <c r="B326" s="13" t="s">
        <v>1083</v>
      </c>
      <c r="C326" s="13" t="s">
        <v>773</v>
      </c>
      <c r="D326" s="13" t="s">
        <v>774</v>
      </c>
      <c r="E326" s="13" t="s">
        <v>858</v>
      </c>
      <c r="F326" s="13" t="s">
        <v>859</v>
      </c>
      <c r="G326" s="13" t="s">
        <v>860</v>
      </c>
      <c r="H326" s="17">
        <v>15</v>
      </c>
      <c r="I326" s="17">
        <v>190.99600000000001</v>
      </c>
      <c r="K326" s="8" t="s">
        <v>977</v>
      </c>
      <c r="L326">
        <v>1607.018</v>
      </c>
    </row>
    <row r="327" spans="1:12" x14ac:dyDescent="0.25">
      <c r="A327" s="13" t="s">
        <v>1080</v>
      </c>
      <c r="B327" s="13" t="s">
        <v>1083</v>
      </c>
      <c r="C327" s="13" t="s">
        <v>773</v>
      </c>
      <c r="D327" s="13" t="s">
        <v>774</v>
      </c>
      <c r="E327" s="13" t="s">
        <v>858</v>
      </c>
      <c r="F327" s="13" t="s">
        <v>861</v>
      </c>
      <c r="G327" s="13" t="s">
        <v>862</v>
      </c>
      <c r="H327" s="17">
        <v>21</v>
      </c>
      <c r="I327" s="17">
        <v>25.995000000000001</v>
      </c>
      <c r="K327" s="8" t="s">
        <v>993</v>
      </c>
      <c r="L327">
        <v>48</v>
      </c>
    </row>
    <row r="328" spans="1:12" x14ac:dyDescent="0.25">
      <c r="A328" s="13" t="s">
        <v>1080</v>
      </c>
      <c r="B328" s="13" t="s">
        <v>1083</v>
      </c>
      <c r="C328" s="13" t="s">
        <v>773</v>
      </c>
      <c r="D328" s="13" t="s">
        <v>774</v>
      </c>
      <c r="E328" s="13" t="s">
        <v>858</v>
      </c>
      <c r="F328" s="13" t="s">
        <v>863</v>
      </c>
      <c r="G328" s="13" t="s">
        <v>864</v>
      </c>
      <c r="H328" s="17">
        <v>293</v>
      </c>
      <c r="I328" s="17">
        <v>2459.2020000000002</v>
      </c>
      <c r="K328" s="8" t="s">
        <v>965</v>
      </c>
      <c r="L328">
        <v>30777.955999999998</v>
      </c>
    </row>
    <row r="329" spans="1:12" x14ac:dyDescent="0.25">
      <c r="A329" s="13" t="s">
        <v>1080</v>
      </c>
      <c r="B329" s="13" t="s">
        <v>1083</v>
      </c>
      <c r="C329" s="13" t="s">
        <v>773</v>
      </c>
      <c r="D329" s="13" t="s">
        <v>774</v>
      </c>
      <c r="E329" s="13" t="s">
        <v>858</v>
      </c>
      <c r="F329" s="13" t="s">
        <v>865</v>
      </c>
      <c r="G329" s="13" t="s">
        <v>866</v>
      </c>
      <c r="H329" s="17">
        <v>44</v>
      </c>
      <c r="I329" s="17">
        <v>171.994</v>
      </c>
      <c r="K329" s="8" t="s">
        <v>963</v>
      </c>
      <c r="L329">
        <v>4243.3329999999996</v>
      </c>
    </row>
    <row r="330" spans="1:12" x14ac:dyDescent="0.25">
      <c r="A330" s="13" t="s">
        <v>1080</v>
      </c>
      <c r="B330" s="13" t="s">
        <v>1083</v>
      </c>
      <c r="C330" s="13" t="s">
        <v>773</v>
      </c>
      <c r="D330" s="13" t="s">
        <v>774</v>
      </c>
      <c r="E330" s="13" t="s">
        <v>858</v>
      </c>
      <c r="F330" s="13" t="s">
        <v>867</v>
      </c>
      <c r="G330" s="13" t="s">
        <v>868</v>
      </c>
      <c r="H330" s="17">
        <v>140</v>
      </c>
      <c r="I330" s="17">
        <v>447.40899999999999</v>
      </c>
      <c r="K330" s="8" t="s">
        <v>969</v>
      </c>
      <c r="L330">
        <v>3886.9659999999999</v>
      </c>
    </row>
    <row r="331" spans="1:12" x14ac:dyDescent="0.25">
      <c r="A331" s="13" t="s">
        <v>1080</v>
      </c>
      <c r="B331" s="13" t="s">
        <v>1083</v>
      </c>
      <c r="C331" s="13" t="s">
        <v>773</v>
      </c>
      <c r="D331" s="13" t="s">
        <v>774</v>
      </c>
      <c r="E331" s="13" t="s">
        <v>858</v>
      </c>
      <c r="F331" s="13" t="s">
        <v>869</v>
      </c>
      <c r="G331" s="13" t="s">
        <v>870</v>
      </c>
      <c r="H331" s="17">
        <v>19</v>
      </c>
      <c r="I331" s="17">
        <v>33.002000000000002</v>
      </c>
      <c r="K331" s="8" t="s">
        <v>959</v>
      </c>
      <c r="L331">
        <v>2472.5920000000001</v>
      </c>
    </row>
    <row r="332" spans="1:12" x14ac:dyDescent="0.25">
      <c r="A332" s="13" t="s">
        <v>1080</v>
      </c>
      <c r="B332" s="13" t="s">
        <v>1083</v>
      </c>
      <c r="C332" s="13" t="s">
        <v>773</v>
      </c>
      <c r="D332" s="13" t="s">
        <v>774</v>
      </c>
      <c r="E332" s="13" t="s">
        <v>858</v>
      </c>
      <c r="F332" s="13" t="s">
        <v>871</v>
      </c>
      <c r="G332" s="13" t="s">
        <v>872</v>
      </c>
      <c r="H332" s="17">
        <v>110</v>
      </c>
      <c r="I332" s="17">
        <v>689.51700000000005</v>
      </c>
      <c r="K332" s="8" t="s">
        <v>957</v>
      </c>
      <c r="L332">
        <v>717.38099999999997</v>
      </c>
    </row>
    <row r="333" spans="1:12" x14ac:dyDescent="0.25">
      <c r="A333" s="13" t="s">
        <v>1080</v>
      </c>
      <c r="B333" s="13" t="s">
        <v>1083</v>
      </c>
      <c r="C333" s="13" t="s">
        <v>773</v>
      </c>
      <c r="D333" s="13" t="s">
        <v>774</v>
      </c>
      <c r="E333" s="13" t="s">
        <v>858</v>
      </c>
      <c r="F333" s="13" t="s">
        <v>873</v>
      </c>
      <c r="G333" s="13" t="s">
        <v>874</v>
      </c>
      <c r="H333" s="17">
        <v>241</v>
      </c>
      <c r="I333" s="17">
        <v>2142.3820000000001</v>
      </c>
      <c r="K333" s="8" t="s">
        <v>973</v>
      </c>
      <c r="L333">
        <v>340.596</v>
      </c>
    </row>
    <row r="334" spans="1:12" x14ac:dyDescent="0.25">
      <c r="A334" s="13" t="s">
        <v>1080</v>
      </c>
      <c r="B334" s="13" t="s">
        <v>1083</v>
      </c>
      <c r="C334" s="13" t="s">
        <v>773</v>
      </c>
      <c r="D334" s="13" t="s">
        <v>774</v>
      </c>
      <c r="E334" s="13" t="s">
        <v>858</v>
      </c>
      <c r="F334" s="13" t="s">
        <v>875</v>
      </c>
      <c r="G334" s="13" t="s">
        <v>876</v>
      </c>
      <c r="H334" s="17">
        <v>101</v>
      </c>
      <c r="I334" s="17">
        <v>209.584</v>
      </c>
      <c r="K334" s="8" t="s">
        <v>975</v>
      </c>
      <c r="L334">
        <v>130.874</v>
      </c>
    </row>
    <row r="335" spans="1:12" x14ac:dyDescent="0.25">
      <c r="A335" s="13" t="s">
        <v>1080</v>
      </c>
      <c r="B335" s="13" t="s">
        <v>1083</v>
      </c>
      <c r="C335" s="13" t="s">
        <v>773</v>
      </c>
      <c r="D335" s="13" t="s">
        <v>774</v>
      </c>
      <c r="E335" s="13" t="s">
        <v>858</v>
      </c>
      <c r="F335" s="13" t="s">
        <v>877</v>
      </c>
      <c r="G335" s="13" t="s">
        <v>878</v>
      </c>
      <c r="H335" s="17">
        <v>13</v>
      </c>
      <c r="I335" s="17">
        <v>59.999000000000002</v>
      </c>
      <c r="K335" s="8" t="s">
        <v>995</v>
      </c>
      <c r="L335">
        <v>4084.0410000000002</v>
      </c>
    </row>
    <row r="336" spans="1:12" x14ac:dyDescent="0.25">
      <c r="A336" s="13" t="s">
        <v>1080</v>
      </c>
      <c r="B336" s="13" t="s">
        <v>1083</v>
      </c>
      <c r="C336" s="13" t="s">
        <v>773</v>
      </c>
      <c r="D336" s="13" t="s">
        <v>774</v>
      </c>
      <c r="E336" s="13" t="s">
        <v>858</v>
      </c>
      <c r="F336" s="13" t="s">
        <v>879</v>
      </c>
      <c r="G336" s="13" t="s">
        <v>880</v>
      </c>
      <c r="H336" s="17">
        <v>621</v>
      </c>
      <c r="I336" s="17">
        <v>5772.1019999999999</v>
      </c>
      <c r="K336" s="8" t="s">
        <v>949</v>
      </c>
      <c r="L336">
        <v>33.006999999999998</v>
      </c>
    </row>
    <row r="337" spans="1:12" x14ac:dyDescent="0.25">
      <c r="A337" s="13" t="s">
        <v>1080</v>
      </c>
      <c r="B337" s="13" t="s">
        <v>1083</v>
      </c>
      <c r="C337" s="13" t="s">
        <v>773</v>
      </c>
      <c r="D337" s="13" t="s">
        <v>774</v>
      </c>
      <c r="E337" s="13" t="s">
        <v>858</v>
      </c>
      <c r="F337" s="13" t="s">
        <v>881</v>
      </c>
      <c r="G337" s="13" t="s">
        <v>882</v>
      </c>
      <c r="H337" s="17">
        <v>14</v>
      </c>
      <c r="I337" s="17">
        <v>21.241</v>
      </c>
      <c r="K337" s="6" t="s">
        <v>1087</v>
      </c>
      <c r="L337">
        <v>152169.97599999997</v>
      </c>
    </row>
    <row r="338" spans="1:12" x14ac:dyDescent="0.25">
      <c r="A338" s="13" t="s">
        <v>1080</v>
      </c>
      <c r="B338" s="13" t="s">
        <v>1083</v>
      </c>
      <c r="C338" s="13" t="s">
        <v>773</v>
      </c>
      <c r="D338" s="13" t="s">
        <v>774</v>
      </c>
      <c r="E338" s="13" t="s">
        <v>858</v>
      </c>
      <c r="F338" s="13" t="s">
        <v>883</v>
      </c>
      <c r="G338" s="13" t="s">
        <v>884</v>
      </c>
      <c r="H338" s="17">
        <v>403</v>
      </c>
      <c r="I338" s="17">
        <v>1289.914</v>
      </c>
      <c r="K338" s="7" t="s">
        <v>935</v>
      </c>
      <c r="L338">
        <v>42409.654999999999</v>
      </c>
    </row>
    <row r="339" spans="1:12" x14ac:dyDescent="0.25">
      <c r="A339" s="13" t="s">
        <v>1080</v>
      </c>
      <c r="B339" s="13" t="s">
        <v>1083</v>
      </c>
      <c r="C339" s="13" t="s">
        <v>773</v>
      </c>
      <c r="D339" s="13" t="s">
        <v>774</v>
      </c>
      <c r="E339" s="13" t="s">
        <v>858</v>
      </c>
      <c r="F339" s="13" t="s">
        <v>885</v>
      </c>
      <c r="G339" s="13" t="s">
        <v>886</v>
      </c>
      <c r="H339" s="17">
        <v>619</v>
      </c>
      <c r="I339" s="17">
        <v>1601.5050000000001</v>
      </c>
      <c r="K339" s="8" t="s">
        <v>937</v>
      </c>
      <c r="L339">
        <v>29.003</v>
      </c>
    </row>
    <row r="340" spans="1:12" x14ac:dyDescent="0.25">
      <c r="A340" s="13" t="s">
        <v>1080</v>
      </c>
      <c r="B340" s="13" t="s">
        <v>1083</v>
      </c>
      <c r="C340" s="13" t="s">
        <v>773</v>
      </c>
      <c r="D340" s="13" t="s">
        <v>774</v>
      </c>
      <c r="E340" s="13" t="s">
        <v>858</v>
      </c>
      <c r="F340" s="13" t="s">
        <v>887</v>
      </c>
      <c r="G340" s="13" t="s">
        <v>888</v>
      </c>
      <c r="H340" s="17">
        <v>35</v>
      </c>
      <c r="I340" s="17">
        <v>664.42100000000005</v>
      </c>
      <c r="K340" s="8" t="s">
        <v>946</v>
      </c>
      <c r="L340">
        <v>1085.0309999999999</v>
      </c>
    </row>
    <row r="341" spans="1:12" x14ac:dyDescent="0.25">
      <c r="A341" s="13" t="s">
        <v>1080</v>
      </c>
      <c r="B341" s="13" t="s">
        <v>1083</v>
      </c>
      <c r="C341" s="13" t="s">
        <v>773</v>
      </c>
      <c r="D341" s="13" t="s">
        <v>774</v>
      </c>
      <c r="E341" s="13" t="s">
        <v>858</v>
      </c>
      <c r="F341" s="13" t="s">
        <v>889</v>
      </c>
      <c r="G341" s="13" t="s">
        <v>890</v>
      </c>
      <c r="H341" s="17">
        <v>139</v>
      </c>
      <c r="I341" s="17">
        <v>3263.212</v>
      </c>
      <c r="K341" s="8" t="s">
        <v>944</v>
      </c>
      <c r="L341">
        <v>1661.509</v>
      </c>
    </row>
    <row r="342" spans="1:12" x14ac:dyDescent="0.25">
      <c r="A342" s="13" t="s">
        <v>1080</v>
      </c>
      <c r="B342" s="13" t="s">
        <v>1083</v>
      </c>
      <c r="C342" s="13" t="s">
        <v>773</v>
      </c>
      <c r="D342" s="13" t="s">
        <v>774</v>
      </c>
      <c r="E342" s="13" t="s">
        <v>858</v>
      </c>
      <c r="F342" s="13" t="s">
        <v>891</v>
      </c>
      <c r="G342" s="13" t="s">
        <v>892</v>
      </c>
      <c r="H342" s="17">
        <v>66</v>
      </c>
      <c r="I342" s="17">
        <v>1129.893</v>
      </c>
      <c r="K342" s="8" t="s">
        <v>938</v>
      </c>
      <c r="L342">
        <v>16370.886</v>
      </c>
    </row>
    <row r="343" spans="1:12" x14ac:dyDescent="0.25">
      <c r="A343" s="13" t="s">
        <v>1080</v>
      </c>
      <c r="B343" s="13" t="s">
        <v>1083</v>
      </c>
      <c r="C343" s="13" t="s">
        <v>773</v>
      </c>
      <c r="D343" s="13" t="s">
        <v>774</v>
      </c>
      <c r="E343" s="13" t="s">
        <v>893</v>
      </c>
      <c r="F343" s="13" t="s">
        <v>894</v>
      </c>
      <c r="G343" s="13" t="s">
        <v>895</v>
      </c>
      <c r="H343" s="17">
        <v>748</v>
      </c>
      <c r="I343" s="17">
        <v>211.19300000000001</v>
      </c>
      <c r="K343" s="8" t="s">
        <v>942</v>
      </c>
      <c r="L343">
        <v>18776.402999999998</v>
      </c>
    </row>
    <row r="344" spans="1:12" x14ac:dyDescent="0.25">
      <c r="A344" s="13" t="s">
        <v>1080</v>
      </c>
      <c r="B344" s="13" t="s">
        <v>1083</v>
      </c>
      <c r="C344" s="13" t="s">
        <v>773</v>
      </c>
      <c r="D344" s="13" t="s">
        <v>774</v>
      </c>
      <c r="E344" s="13" t="s">
        <v>893</v>
      </c>
      <c r="F344" s="13" t="s">
        <v>896</v>
      </c>
      <c r="G344" s="13" t="s">
        <v>897</v>
      </c>
      <c r="H344" s="17">
        <v>614</v>
      </c>
      <c r="I344" s="17">
        <v>304.62299999999999</v>
      </c>
      <c r="K344" s="8" t="s">
        <v>940</v>
      </c>
      <c r="L344">
        <v>4486.8230000000003</v>
      </c>
    </row>
    <row r="345" spans="1:12" x14ac:dyDescent="0.25">
      <c r="A345" s="13" t="s">
        <v>1080</v>
      </c>
      <c r="B345" s="13" t="s">
        <v>1083</v>
      </c>
      <c r="C345" s="13" t="s">
        <v>773</v>
      </c>
      <c r="D345" s="13" t="s">
        <v>774</v>
      </c>
      <c r="E345" s="13" t="s">
        <v>893</v>
      </c>
      <c r="F345" s="13" t="s">
        <v>898</v>
      </c>
      <c r="G345" s="13" t="s">
        <v>899</v>
      </c>
      <c r="H345" s="17">
        <v>7</v>
      </c>
      <c r="I345" s="17">
        <v>3.0009999999999999</v>
      </c>
      <c r="K345" s="7" t="s">
        <v>947</v>
      </c>
      <c r="L345">
        <v>109760.321</v>
      </c>
    </row>
    <row r="346" spans="1:12" x14ac:dyDescent="0.25">
      <c r="A346" s="13" t="s">
        <v>1080</v>
      </c>
      <c r="B346" s="13" t="s">
        <v>1083</v>
      </c>
      <c r="C346" s="13" t="s">
        <v>773</v>
      </c>
      <c r="D346" s="13" t="s">
        <v>774</v>
      </c>
      <c r="E346" s="13" t="s">
        <v>893</v>
      </c>
      <c r="F346" s="13" t="s">
        <v>900</v>
      </c>
      <c r="G346" s="13" t="s">
        <v>901</v>
      </c>
      <c r="H346" s="17">
        <v>17</v>
      </c>
      <c r="I346" s="17">
        <v>29</v>
      </c>
      <c r="K346" s="8" t="s">
        <v>951</v>
      </c>
      <c r="L346">
        <v>86.503</v>
      </c>
    </row>
    <row r="347" spans="1:12" x14ac:dyDescent="0.25">
      <c r="A347" s="13" t="s">
        <v>1080</v>
      </c>
      <c r="B347" s="13" t="s">
        <v>1083</v>
      </c>
      <c r="C347" s="13" t="s">
        <v>773</v>
      </c>
      <c r="D347" s="13" t="s">
        <v>774</v>
      </c>
      <c r="E347" s="13" t="s">
        <v>893</v>
      </c>
      <c r="F347" s="13" t="s">
        <v>902</v>
      </c>
      <c r="G347" s="13" t="s">
        <v>903</v>
      </c>
      <c r="H347" s="17">
        <v>3</v>
      </c>
      <c r="I347" s="17">
        <v>0</v>
      </c>
      <c r="K347" s="8" t="s">
        <v>953</v>
      </c>
      <c r="L347">
        <v>111.997</v>
      </c>
    </row>
    <row r="348" spans="1:12" x14ac:dyDescent="0.25">
      <c r="A348" s="13" t="s">
        <v>1080</v>
      </c>
      <c r="B348" s="13" t="s">
        <v>1083</v>
      </c>
      <c r="C348" s="13" t="s">
        <v>773</v>
      </c>
      <c r="D348" s="13" t="s">
        <v>774</v>
      </c>
      <c r="E348" s="13" t="s">
        <v>893</v>
      </c>
      <c r="F348" s="13" t="s">
        <v>904</v>
      </c>
      <c r="G348" s="13" t="s">
        <v>905</v>
      </c>
      <c r="H348" s="17">
        <v>46</v>
      </c>
      <c r="I348" s="17">
        <v>147.23699999999999</v>
      </c>
      <c r="K348" s="8" t="s">
        <v>987</v>
      </c>
      <c r="L348">
        <v>3384</v>
      </c>
    </row>
    <row r="349" spans="1:12" x14ac:dyDescent="0.25">
      <c r="A349" s="13" t="s">
        <v>1080</v>
      </c>
      <c r="B349" s="13" t="s">
        <v>1083</v>
      </c>
      <c r="C349" s="13" t="s">
        <v>773</v>
      </c>
      <c r="D349" s="13" t="s">
        <v>774</v>
      </c>
      <c r="E349" s="13" t="s">
        <v>893</v>
      </c>
      <c r="F349" s="13" t="s">
        <v>906</v>
      </c>
      <c r="G349" s="13" t="s">
        <v>907</v>
      </c>
      <c r="H349" s="17">
        <v>65</v>
      </c>
      <c r="I349" s="17">
        <v>226.244</v>
      </c>
      <c r="K349" s="8" t="s">
        <v>989</v>
      </c>
      <c r="L349">
        <v>141.00399999999999</v>
      </c>
    </row>
    <row r="350" spans="1:12" x14ac:dyDescent="0.25">
      <c r="A350" s="13" t="s">
        <v>1080</v>
      </c>
      <c r="B350" s="13" t="s">
        <v>1083</v>
      </c>
      <c r="C350" s="13" t="s">
        <v>773</v>
      </c>
      <c r="D350" s="13" t="s">
        <v>774</v>
      </c>
      <c r="E350" s="13" t="s">
        <v>893</v>
      </c>
      <c r="F350" s="13" t="s">
        <v>908</v>
      </c>
      <c r="G350" s="13" t="s">
        <v>909</v>
      </c>
      <c r="H350" s="17">
        <v>3</v>
      </c>
      <c r="I350" s="17">
        <v>0</v>
      </c>
      <c r="K350" s="8" t="s">
        <v>979</v>
      </c>
      <c r="L350">
        <v>47.000999999999998</v>
      </c>
    </row>
    <row r="351" spans="1:12" x14ac:dyDescent="0.25">
      <c r="A351" s="13" t="s">
        <v>1080</v>
      </c>
      <c r="B351" s="13" t="s">
        <v>1083</v>
      </c>
      <c r="C351" s="13" t="s">
        <v>773</v>
      </c>
      <c r="D351" s="13" t="s">
        <v>774</v>
      </c>
      <c r="E351" s="13" t="s">
        <v>893</v>
      </c>
      <c r="F351" s="13" t="s">
        <v>910</v>
      </c>
      <c r="G351" s="13" t="s">
        <v>911</v>
      </c>
      <c r="H351" s="17">
        <v>40</v>
      </c>
      <c r="I351" s="17">
        <v>7.01</v>
      </c>
      <c r="K351" s="8" t="s">
        <v>1003</v>
      </c>
      <c r="L351">
        <v>17040.794999999998</v>
      </c>
    </row>
    <row r="352" spans="1:12" x14ac:dyDescent="0.25">
      <c r="A352" s="13" t="s">
        <v>1080</v>
      </c>
      <c r="B352" s="13" t="s">
        <v>1083</v>
      </c>
      <c r="C352" s="13" t="s">
        <v>773</v>
      </c>
      <c r="D352" s="13" t="s">
        <v>774</v>
      </c>
      <c r="E352" s="13" t="s">
        <v>893</v>
      </c>
      <c r="F352" s="13" t="s">
        <v>912</v>
      </c>
      <c r="G352" s="13" t="s">
        <v>913</v>
      </c>
      <c r="H352" s="17">
        <v>42</v>
      </c>
      <c r="I352" s="17">
        <v>15</v>
      </c>
      <c r="K352" s="8" t="s">
        <v>999</v>
      </c>
      <c r="L352">
        <v>523.00300000000004</v>
      </c>
    </row>
    <row r="353" spans="1:12" x14ac:dyDescent="0.25">
      <c r="A353" s="13" t="s">
        <v>1080</v>
      </c>
      <c r="B353" s="13" t="s">
        <v>1083</v>
      </c>
      <c r="C353" s="13" t="s">
        <v>773</v>
      </c>
      <c r="D353" s="13" t="s">
        <v>774</v>
      </c>
      <c r="E353" s="13" t="s">
        <v>893</v>
      </c>
      <c r="F353" s="13" t="s">
        <v>914</v>
      </c>
      <c r="G353" s="13" t="s">
        <v>915</v>
      </c>
      <c r="H353" s="17">
        <v>79</v>
      </c>
      <c r="I353" s="17">
        <v>34.719000000000001</v>
      </c>
      <c r="K353" s="8" t="s">
        <v>991</v>
      </c>
      <c r="L353">
        <v>148.001</v>
      </c>
    </row>
    <row r="354" spans="1:12" x14ac:dyDescent="0.25">
      <c r="A354" s="13" t="s">
        <v>1080</v>
      </c>
      <c r="B354" s="13" t="s">
        <v>1083</v>
      </c>
      <c r="C354" s="13" t="s">
        <v>773</v>
      </c>
      <c r="D354" s="13" t="s">
        <v>774</v>
      </c>
      <c r="E354" s="13" t="s">
        <v>893</v>
      </c>
      <c r="F354" s="13" t="s">
        <v>916</v>
      </c>
      <c r="G354" s="13" t="s">
        <v>917</v>
      </c>
      <c r="H354" s="17">
        <v>205</v>
      </c>
      <c r="I354" s="17">
        <v>74.956000000000003</v>
      </c>
      <c r="K354" s="8" t="s">
        <v>985</v>
      </c>
      <c r="L354">
        <v>116.998</v>
      </c>
    </row>
    <row r="355" spans="1:12" x14ac:dyDescent="0.25">
      <c r="A355" s="13" t="s">
        <v>1080</v>
      </c>
      <c r="B355" s="13" t="s">
        <v>1083</v>
      </c>
      <c r="C355" s="13" t="s">
        <v>773</v>
      </c>
      <c r="D355" s="13" t="s">
        <v>774</v>
      </c>
      <c r="E355" s="13" t="s">
        <v>893</v>
      </c>
      <c r="F355" s="13" t="s">
        <v>918</v>
      </c>
      <c r="G355" s="13" t="s">
        <v>919</v>
      </c>
      <c r="H355" s="17">
        <v>484</v>
      </c>
      <c r="I355" s="17">
        <v>222.35599999999999</v>
      </c>
      <c r="K355" s="8" t="s">
        <v>983</v>
      </c>
      <c r="L355">
        <v>18271.46</v>
      </c>
    </row>
    <row r="356" spans="1:12" x14ac:dyDescent="0.25">
      <c r="A356" s="13" t="s">
        <v>1080</v>
      </c>
      <c r="B356" s="13" t="s">
        <v>1083</v>
      </c>
      <c r="C356" s="13" t="s">
        <v>773</v>
      </c>
      <c r="D356" s="13" t="s">
        <v>774</v>
      </c>
      <c r="E356" s="13" t="s">
        <v>893</v>
      </c>
      <c r="F356" s="13" t="s">
        <v>920</v>
      </c>
      <c r="G356" s="13" t="s">
        <v>921</v>
      </c>
      <c r="H356" s="17">
        <v>541</v>
      </c>
      <c r="I356" s="17">
        <v>355.15100000000001</v>
      </c>
      <c r="K356" s="8" t="s">
        <v>967</v>
      </c>
      <c r="L356">
        <v>13704.048000000001</v>
      </c>
    </row>
    <row r="357" spans="1:12" x14ac:dyDescent="0.25">
      <c r="A357" s="13" t="s">
        <v>1080</v>
      </c>
      <c r="B357" s="13" t="s">
        <v>1083</v>
      </c>
      <c r="C357" s="13" t="s">
        <v>773</v>
      </c>
      <c r="D357" s="13" t="s">
        <v>922</v>
      </c>
      <c r="E357" s="13" t="s">
        <v>923</v>
      </c>
      <c r="F357" s="13" t="s">
        <v>924</v>
      </c>
      <c r="G357" s="13" t="s">
        <v>925</v>
      </c>
      <c r="H357" s="17">
        <v>227</v>
      </c>
      <c r="I357" s="17"/>
      <c r="K357" s="8" t="s">
        <v>961</v>
      </c>
      <c r="L357">
        <v>128.90299999999999</v>
      </c>
    </row>
    <row r="358" spans="1:12" x14ac:dyDescent="0.25">
      <c r="A358" s="13" t="s">
        <v>1080</v>
      </c>
      <c r="B358" s="13" t="s">
        <v>1083</v>
      </c>
      <c r="C358" s="13" t="s">
        <v>773</v>
      </c>
      <c r="D358" s="13" t="s">
        <v>922</v>
      </c>
      <c r="E358" s="13" t="s">
        <v>926</v>
      </c>
      <c r="F358" s="13" t="s">
        <v>924</v>
      </c>
      <c r="G358" s="13" t="s">
        <v>925</v>
      </c>
      <c r="H358" s="17">
        <v>40099</v>
      </c>
      <c r="I358" s="17"/>
      <c r="K358" s="8" t="s">
        <v>981</v>
      </c>
      <c r="L358">
        <v>22.001000000000001</v>
      </c>
    </row>
    <row r="359" spans="1:12" x14ac:dyDescent="0.25">
      <c r="A359" s="13" t="s">
        <v>1080</v>
      </c>
      <c r="B359" s="13" t="s">
        <v>1083</v>
      </c>
      <c r="C359" s="13" t="s">
        <v>773</v>
      </c>
      <c r="D359" s="13" t="s">
        <v>927</v>
      </c>
      <c r="E359" s="13" t="s">
        <v>928</v>
      </c>
      <c r="F359" s="13" t="s">
        <v>929</v>
      </c>
      <c r="G359" s="13" t="s">
        <v>930</v>
      </c>
      <c r="H359" s="17">
        <v>43</v>
      </c>
      <c r="I359" s="17">
        <v>261</v>
      </c>
      <c r="K359" s="8" t="s">
        <v>971</v>
      </c>
      <c r="L359">
        <v>1383.1310000000001</v>
      </c>
    </row>
    <row r="360" spans="1:12" x14ac:dyDescent="0.25">
      <c r="A360" s="13" t="s">
        <v>1080</v>
      </c>
      <c r="B360" s="13" t="s">
        <v>1083</v>
      </c>
      <c r="C360" s="13" t="s">
        <v>773</v>
      </c>
      <c r="D360" s="13" t="s">
        <v>927</v>
      </c>
      <c r="E360" s="13" t="s">
        <v>931</v>
      </c>
      <c r="F360" s="13" t="s">
        <v>932</v>
      </c>
      <c r="G360" s="13" t="s">
        <v>933</v>
      </c>
      <c r="H360" s="17">
        <v>9</v>
      </c>
      <c r="I360" s="17">
        <v>10</v>
      </c>
      <c r="K360" s="8" t="s">
        <v>997</v>
      </c>
      <c r="L360">
        <v>833.07399999999996</v>
      </c>
    </row>
    <row r="361" spans="1:12" x14ac:dyDescent="0.25">
      <c r="A361" s="13" t="s">
        <v>1080</v>
      </c>
      <c r="B361" s="13" t="s">
        <v>1083</v>
      </c>
      <c r="C361" s="13" t="s">
        <v>773</v>
      </c>
      <c r="D361" s="13" t="s">
        <v>934</v>
      </c>
      <c r="E361" s="13" t="s">
        <v>935</v>
      </c>
      <c r="F361" s="13" t="s">
        <v>936</v>
      </c>
      <c r="G361" s="13" t="s">
        <v>937</v>
      </c>
      <c r="H361" s="17">
        <v>32</v>
      </c>
      <c r="I361" s="17">
        <v>30.861999999999998</v>
      </c>
      <c r="K361" s="8" t="s">
        <v>1001</v>
      </c>
      <c r="L361">
        <v>5314.7359999999999</v>
      </c>
    </row>
    <row r="362" spans="1:12" x14ac:dyDescent="0.25">
      <c r="A362" s="13" t="s">
        <v>1080</v>
      </c>
      <c r="B362" s="13" t="s">
        <v>1083</v>
      </c>
      <c r="C362" s="13" t="s">
        <v>773</v>
      </c>
      <c r="D362" s="13" t="s">
        <v>934</v>
      </c>
      <c r="E362" s="13" t="s">
        <v>935</v>
      </c>
      <c r="F362" s="13" t="s">
        <v>936</v>
      </c>
      <c r="G362" s="13" t="s">
        <v>938</v>
      </c>
      <c r="H362" s="17">
        <v>11324</v>
      </c>
      <c r="I362" s="17">
        <v>16522.969000000001</v>
      </c>
      <c r="K362" s="8" t="s">
        <v>955</v>
      </c>
      <c r="L362">
        <v>373.32299999999998</v>
      </c>
    </row>
    <row r="363" spans="1:12" x14ac:dyDescent="0.25">
      <c r="A363" s="13" t="s">
        <v>1080</v>
      </c>
      <c r="B363" s="13" t="s">
        <v>1083</v>
      </c>
      <c r="C363" s="13" t="s">
        <v>773</v>
      </c>
      <c r="D363" s="13" t="s">
        <v>934</v>
      </c>
      <c r="E363" s="13" t="s">
        <v>935</v>
      </c>
      <c r="F363" s="13" t="s">
        <v>939</v>
      </c>
      <c r="G363" s="13" t="s">
        <v>940</v>
      </c>
      <c r="H363" s="17">
        <v>1225</v>
      </c>
      <c r="I363" s="17">
        <v>4435.97</v>
      </c>
      <c r="K363" s="8" t="s">
        <v>977</v>
      </c>
      <c r="L363">
        <v>1575.847</v>
      </c>
    </row>
    <row r="364" spans="1:12" x14ac:dyDescent="0.25">
      <c r="A364" s="13" t="s">
        <v>1080</v>
      </c>
      <c r="B364" s="13" t="s">
        <v>1083</v>
      </c>
      <c r="C364" s="13" t="s">
        <v>773</v>
      </c>
      <c r="D364" s="13" t="s">
        <v>934</v>
      </c>
      <c r="E364" s="13" t="s">
        <v>935</v>
      </c>
      <c r="F364" s="13" t="s">
        <v>941</v>
      </c>
      <c r="G364" s="13" t="s">
        <v>942</v>
      </c>
      <c r="H364" s="17">
        <v>6678</v>
      </c>
      <c r="I364" s="17">
        <v>18683.253000000001</v>
      </c>
      <c r="K364" s="8" t="s">
        <v>993</v>
      </c>
      <c r="L364">
        <v>48</v>
      </c>
    </row>
    <row r="365" spans="1:12" x14ac:dyDescent="0.25">
      <c r="A365" s="13" t="s">
        <v>1080</v>
      </c>
      <c r="B365" s="13" t="s">
        <v>1083</v>
      </c>
      <c r="C365" s="13" t="s">
        <v>773</v>
      </c>
      <c r="D365" s="13" t="s">
        <v>934</v>
      </c>
      <c r="E365" s="13" t="s">
        <v>935</v>
      </c>
      <c r="F365" s="13" t="s">
        <v>943</v>
      </c>
      <c r="G365" s="13" t="s">
        <v>944</v>
      </c>
      <c r="H365" s="17">
        <v>744</v>
      </c>
      <c r="I365" s="17">
        <v>1673.2639999999999</v>
      </c>
      <c r="K365" s="8" t="s">
        <v>965</v>
      </c>
      <c r="L365">
        <v>30745.431</v>
      </c>
    </row>
    <row r="366" spans="1:12" x14ac:dyDescent="0.25">
      <c r="A366" s="13" t="s">
        <v>1080</v>
      </c>
      <c r="B366" s="13" t="s">
        <v>1083</v>
      </c>
      <c r="C366" s="13" t="s">
        <v>773</v>
      </c>
      <c r="D366" s="13" t="s">
        <v>934</v>
      </c>
      <c r="E366" s="13" t="s">
        <v>935</v>
      </c>
      <c r="F366" s="13" t="s">
        <v>945</v>
      </c>
      <c r="G366" s="13" t="s">
        <v>946</v>
      </c>
      <c r="H366" s="17">
        <v>299</v>
      </c>
      <c r="I366" s="17">
        <v>1088.299</v>
      </c>
      <c r="K366" s="8" t="s">
        <v>963</v>
      </c>
      <c r="L366">
        <v>4219.8940000000002</v>
      </c>
    </row>
    <row r="367" spans="1:12" x14ac:dyDescent="0.25">
      <c r="A367" s="13" t="s">
        <v>1080</v>
      </c>
      <c r="B367" s="13" t="s">
        <v>1083</v>
      </c>
      <c r="C367" s="13" t="s">
        <v>773</v>
      </c>
      <c r="D367" s="13" t="s">
        <v>934</v>
      </c>
      <c r="E367" s="13" t="s">
        <v>947</v>
      </c>
      <c r="F367" s="13" t="s">
        <v>948</v>
      </c>
      <c r="G367" s="13" t="s">
        <v>949</v>
      </c>
      <c r="H367" s="17">
        <v>14</v>
      </c>
      <c r="I367" s="17">
        <v>32.999000000000002</v>
      </c>
      <c r="K367" s="8" t="s">
        <v>969</v>
      </c>
      <c r="L367">
        <v>3785.6669999999999</v>
      </c>
    </row>
    <row r="368" spans="1:12" x14ac:dyDescent="0.25">
      <c r="A368" s="13" t="s">
        <v>1080</v>
      </c>
      <c r="B368" s="13" t="s">
        <v>1083</v>
      </c>
      <c r="C368" s="13" t="s">
        <v>773</v>
      </c>
      <c r="D368" s="13" t="s">
        <v>934</v>
      </c>
      <c r="E368" s="13" t="s">
        <v>947</v>
      </c>
      <c r="F368" s="13" t="s">
        <v>950</v>
      </c>
      <c r="G368" s="13" t="s">
        <v>951</v>
      </c>
      <c r="H368" s="17">
        <v>27</v>
      </c>
      <c r="I368" s="17">
        <v>87.001000000000005</v>
      </c>
      <c r="K368" s="8" t="s">
        <v>959</v>
      </c>
      <c r="L368">
        <v>2469.7689999999998</v>
      </c>
    </row>
    <row r="369" spans="1:12" x14ac:dyDescent="0.25">
      <c r="A369" s="13" t="s">
        <v>1080</v>
      </c>
      <c r="B369" s="13" t="s">
        <v>1083</v>
      </c>
      <c r="C369" s="13" t="s">
        <v>773</v>
      </c>
      <c r="D369" s="13" t="s">
        <v>934</v>
      </c>
      <c r="E369" s="13" t="s">
        <v>947</v>
      </c>
      <c r="F369" s="13" t="s">
        <v>952</v>
      </c>
      <c r="G369" s="13" t="s">
        <v>953</v>
      </c>
      <c r="H369" s="17">
        <v>8</v>
      </c>
      <c r="I369" s="17">
        <v>112.001</v>
      </c>
      <c r="K369" s="8" t="s">
        <v>957</v>
      </c>
      <c r="L369">
        <v>722.101</v>
      </c>
    </row>
    <row r="370" spans="1:12" x14ac:dyDescent="0.25">
      <c r="A370" s="13" t="s">
        <v>1080</v>
      </c>
      <c r="B370" s="13" t="s">
        <v>1083</v>
      </c>
      <c r="C370" s="13" t="s">
        <v>773</v>
      </c>
      <c r="D370" s="13" t="s">
        <v>934</v>
      </c>
      <c r="E370" s="13" t="s">
        <v>947</v>
      </c>
      <c r="F370" s="13" t="s">
        <v>954</v>
      </c>
      <c r="G370" s="13" t="s">
        <v>955</v>
      </c>
      <c r="H370" s="17">
        <v>78</v>
      </c>
      <c r="I370" s="17">
        <v>372.99799999999999</v>
      </c>
      <c r="K370" s="8" t="s">
        <v>973</v>
      </c>
      <c r="L370">
        <v>340.00299999999999</v>
      </c>
    </row>
    <row r="371" spans="1:12" x14ac:dyDescent="0.25">
      <c r="A371" s="13" t="s">
        <v>1080</v>
      </c>
      <c r="B371" s="13" t="s">
        <v>1083</v>
      </c>
      <c r="C371" s="13" t="s">
        <v>773</v>
      </c>
      <c r="D371" s="13" t="s">
        <v>934</v>
      </c>
      <c r="E371" s="13" t="s">
        <v>947</v>
      </c>
      <c r="F371" s="13" t="s">
        <v>956</v>
      </c>
      <c r="G371" s="13" t="s">
        <v>957</v>
      </c>
      <c r="H371" s="17">
        <v>18</v>
      </c>
      <c r="I371" s="17">
        <v>692.79100000000005</v>
      </c>
      <c r="K371" s="8" t="s">
        <v>975</v>
      </c>
      <c r="L371">
        <v>133.53100000000001</v>
      </c>
    </row>
    <row r="372" spans="1:12" x14ac:dyDescent="0.25">
      <c r="A372" s="13" t="s">
        <v>1080</v>
      </c>
      <c r="B372" s="13" t="s">
        <v>1083</v>
      </c>
      <c r="C372" s="13" t="s">
        <v>773</v>
      </c>
      <c r="D372" s="13" t="s">
        <v>934</v>
      </c>
      <c r="E372" s="13" t="s">
        <v>947</v>
      </c>
      <c r="F372" s="13" t="s">
        <v>958</v>
      </c>
      <c r="G372" s="13" t="s">
        <v>959</v>
      </c>
      <c r="H372" s="17">
        <v>19</v>
      </c>
      <c r="I372" s="17">
        <v>2488.0010000000002</v>
      </c>
      <c r="K372" s="8" t="s">
        <v>995</v>
      </c>
      <c r="L372">
        <v>4057.1</v>
      </c>
    </row>
    <row r="373" spans="1:12" x14ac:dyDescent="0.25">
      <c r="A373" s="13" t="s">
        <v>1080</v>
      </c>
      <c r="B373" s="13" t="s">
        <v>1083</v>
      </c>
      <c r="C373" s="13" t="s">
        <v>773</v>
      </c>
      <c r="D373" s="13" t="s">
        <v>934</v>
      </c>
      <c r="E373" s="13" t="s">
        <v>947</v>
      </c>
      <c r="F373" s="13" t="s">
        <v>960</v>
      </c>
      <c r="G373" s="13" t="s">
        <v>961</v>
      </c>
      <c r="H373" s="17">
        <v>8</v>
      </c>
      <c r="I373" s="17">
        <v>132</v>
      </c>
      <c r="K373" s="8" t="s">
        <v>949</v>
      </c>
      <c r="L373">
        <v>33</v>
      </c>
    </row>
    <row r="374" spans="1:12" x14ac:dyDescent="0.25">
      <c r="A374" s="13" t="s">
        <v>1080</v>
      </c>
      <c r="B374" s="13" t="s">
        <v>1083</v>
      </c>
      <c r="C374" s="13" t="s">
        <v>773</v>
      </c>
      <c r="D374" s="13" t="s">
        <v>934</v>
      </c>
      <c r="E374" s="13" t="s">
        <v>947</v>
      </c>
      <c r="F374" s="13" t="s">
        <v>962</v>
      </c>
      <c r="G374" s="13" t="s">
        <v>963</v>
      </c>
      <c r="H374" s="17">
        <v>593</v>
      </c>
      <c r="I374" s="17">
        <v>4260.3469999999998</v>
      </c>
      <c r="K374" s="6" t="s">
        <v>1088</v>
      </c>
      <c r="L374">
        <v>152224.10399999999</v>
      </c>
    </row>
    <row r="375" spans="1:12" x14ac:dyDescent="0.25">
      <c r="A375" s="13" t="s">
        <v>1080</v>
      </c>
      <c r="B375" s="13" t="s">
        <v>1083</v>
      </c>
      <c r="C375" s="13" t="s">
        <v>773</v>
      </c>
      <c r="D375" s="13" t="s">
        <v>934</v>
      </c>
      <c r="E375" s="13" t="s">
        <v>947</v>
      </c>
      <c r="F375" s="13" t="s">
        <v>964</v>
      </c>
      <c r="G375" s="13" t="s">
        <v>965</v>
      </c>
      <c r="H375" s="17">
        <v>1198</v>
      </c>
      <c r="I375" s="17">
        <v>30818.62</v>
      </c>
      <c r="K375" s="7" t="s">
        <v>935</v>
      </c>
      <c r="L375">
        <v>42359.507999999994</v>
      </c>
    </row>
    <row r="376" spans="1:12" x14ac:dyDescent="0.25">
      <c r="A376" s="13" t="s">
        <v>1080</v>
      </c>
      <c r="B376" s="13" t="s">
        <v>1083</v>
      </c>
      <c r="C376" s="13" t="s">
        <v>773</v>
      </c>
      <c r="D376" s="13" t="s">
        <v>934</v>
      </c>
      <c r="E376" s="13" t="s">
        <v>947</v>
      </c>
      <c r="F376" s="13" t="s">
        <v>966</v>
      </c>
      <c r="G376" s="13" t="s">
        <v>967</v>
      </c>
      <c r="H376" s="17">
        <v>1179</v>
      </c>
      <c r="I376" s="17">
        <v>12718.574000000001</v>
      </c>
      <c r="K376" s="8" t="s">
        <v>937</v>
      </c>
      <c r="L376">
        <v>28.001000000000001</v>
      </c>
    </row>
    <row r="377" spans="1:12" x14ac:dyDescent="0.25">
      <c r="A377" s="13" t="s">
        <v>1080</v>
      </c>
      <c r="B377" s="13" t="s">
        <v>1083</v>
      </c>
      <c r="C377" s="13" t="s">
        <v>773</v>
      </c>
      <c r="D377" s="13" t="s">
        <v>934</v>
      </c>
      <c r="E377" s="13" t="s">
        <v>947</v>
      </c>
      <c r="F377" s="13" t="s">
        <v>968</v>
      </c>
      <c r="G377" s="13" t="s">
        <v>969</v>
      </c>
      <c r="H377" s="17">
        <v>510</v>
      </c>
      <c r="I377" s="17">
        <v>3888.0030000000002</v>
      </c>
      <c r="K377" s="8" t="s">
        <v>946</v>
      </c>
      <c r="L377">
        <v>1088.7550000000001</v>
      </c>
    </row>
    <row r="378" spans="1:12" x14ac:dyDescent="0.25">
      <c r="A378" s="13" t="s">
        <v>1080</v>
      </c>
      <c r="B378" s="13" t="s">
        <v>1083</v>
      </c>
      <c r="C378" s="13" t="s">
        <v>773</v>
      </c>
      <c r="D378" s="13" t="s">
        <v>934</v>
      </c>
      <c r="E378" s="13" t="s">
        <v>947</v>
      </c>
      <c r="F378" s="13" t="s">
        <v>970</v>
      </c>
      <c r="G378" s="13" t="s">
        <v>971</v>
      </c>
      <c r="H378" s="17">
        <v>105</v>
      </c>
      <c r="I378" s="17">
        <v>1379</v>
      </c>
      <c r="K378" s="8" t="s">
        <v>944</v>
      </c>
      <c r="L378">
        <v>1658.46</v>
      </c>
    </row>
    <row r="379" spans="1:12" x14ac:dyDescent="0.25">
      <c r="A379" s="13" t="s">
        <v>1080</v>
      </c>
      <c r="B379" s="13" t="s">
        <v>1083</v>
      </c>
      <c r="C379" s="13" t="s">
        <v>773</v>
      </c>
      <c r="D379" s="13" t="s">
        <v>934</v>
      </c>
      <c r="E379" s="13" t="s">
        <v>947</v>
      </c>
      <c r="F379" s="13" t="s">
        <v>972</v>
      </c>
      <c r="G379" s="13" t="s">
        <v>973</v>
      </c>
      <c r="H379" s="17">
        <v>5</v>
      </c>
      <c r="I379" s="17">
        <v>340.99700000000001</v>
      </c>
      <c r="K379" s="8" t="s">
        <v>938</v>
      </c>
      <c r="L379">
        <v>16329.282999999999</v>
      </c>
    </row>
    <row r="380" spans="1:12" x14ac:dyDescent="0.25">
      <c r="A380" s="13" t="s">
        <v>1080</v>
      </c>
      <c r="B380" s="13" t="s">
        <v>1083</v>
      </c>
      <c r="C380" s="13" t="s">
        <v>773</v>
      </c>
      <c r="D380" s="13" t="s">
        <v>934</v>
      </c>
      <c r="E380" s="13" t="s">
        <v>947</v>
      </c>
      <c r="F380" s="13" t="s">
        <v>974</v>
      </c>
      <c r="G380" s="13" t="s">
        <v>975</v>
      </c>
      <c r="H380" s="17">
        <v>8</v>
      </c>
      <c r="I380" s="17">
        <v>91</v>
      </c>
      <c r="K380" s="8" t="s">
        <v>942</v>
      </c>
      <c r="L380">
        <v>18771.879000000001</v>
      </c>
    </row>
    <row r="381" spans="1:12" x14ac:dyDescent="0.25">
      <c r="A381" s="13" t="s">
        <v>1080</v>
      </c>
      <c r="B381" s="13" t="s">
        <v>1083</v>
      </c>
      <c r="C381" s="13" t="s">
        <v>773</v>
      </c>
      <c r="D381" s="13" t="s">
        <v>934</v>
      </c>
      <c r="E381" s="13" t="s">
        <v>947</v>
      </c>
      <c r="F381" s="13" t="s">
        <v>976</v>
      </c>
      <c r="G381" s="13" t="s">
        <v>977</v>
      </c>
      <c r="H381" s="17">
        <v>186</v>
      </c>
      <c r="I381" s="17">
        <v>1575.002</v>
      </c>
      <c r="K381" s="8" t="s">
        <v>940</v>
      </c>
      <c r="L381">
        <v>4483.13</v>
      </c>
    </row>
    <row r="382" spans="1:12" x14ac:dyDescent="0.25">
      <c r="A382" s="13" t="s">
        <v>1080</v>
      </c>
      <c r="B382" s="13" t="s">
        <v>1083</v>
      </c>
      <c r="C382" s="13" t="s">
        <v>773</v>
      </c>
      <c r="D382" s="13" t="s">
        <v>934</v>
      </c>
      <c r="E382" s="13" t="s">
        <v>947</v>
      </c>
      <c r="F382" s="13" t="s">
        <v>978</v>
      </c>
      <c r="G382" s="13" t="s">
        <v>979</v>
      </c>
      <c r="H382" s="17">
        <v>4</v>
      </c>
      <c r="I382" s="17">
        <v>47</v>
      </c>
      <c r="K382" s="7" t="s">
        <v>947</v>
      </c>
      <c r="L382">
        <v>109864.59600000001</v>
      </c>
    </row>
    <row r="383" spans="1:12" x14ac:dyDescent="0.25">
      <c r="A383" s="13" t="s">
        <v>1080</v>
      </c>
      <c r="B383" s="13" t="s">
        <v>1083</v>
      </c>
      <c r="C383" s="13" t="s">
        <v>773</v>
      </c>
      <c r="D383" s="13" t="s">
        <v>934</v>
      </c>
      <c r="E383" s="13" t="s">
        <v>947</v>
      </c>
      <c r="F383" s="13" t="s">
        <v>980</v>
      </c>
      <c r="G383" s="13" t="s">
        <v>981</v>
      </c>
      <c r="H383" s="17">
        <v>8</v>
      </c>
      <c r="I383" s="17">
        <v>22</v>
      </c>
      <c r="K383" s="8" t="s">
        <v>951</v>
      </c>
      <c r="L383">
        <v>86</v>
      </c>
    </row>
    <row r="384" spans="1:12" x14ac:dyDescent="0.25">
      <c r="A384" s="13" t="s">
        <v>1080</v>
      </c>
      <c r="B384" s="13" t="s">
        <v>1083</v>
      </c>
      <c r="C384" s="13" t="s">
        <v>773</v>
      </c>
      <c r="D384" s="13" t="s">
        <v>934</v>
      </c>
      <c r="E384" s="13" t="s">
        <v>947</v>
      </c>
      <c r="F384" s="13" t="s">
        <v>982</v>
      </c>
      <c r="G384" s="13" t="s">
        <v>983</v>
      </c>
      <c r="H384" s="17">
        <v>656</v>
      </c>
      <c r="I384" s="17">
        <v>15133.666999999999</v>
      </c>
      <c r="K384" s="8" t="s">
        <v>953</v>
      </c>
      <c r="L384">
        <v>111.242</v>
      </c>
    </row>
    <row r="385" spans="1:12" x14ac:dyDescent="0.25">
      <c r="A385" s="13" t="s">
        <v>1080</v>
      </c>
      <c r="B385" s="13" t="s">
        <v>1083</v>
      </c>
      <c r="C385" s="13" t="s">
        <v>773</v>
      </c>
      <c r="D385" s="13" t="s">
        <v>934</v>
      </c>
      <c r="E385" s="13" t="s">
        <v>947</v>
      </c>
      <c r="F385" s="13" t="s">
        <v>984</v>
      </c>
      <c r="G385" s="13" t="s">
        <v>985</v>
      </c>
      <c r="H385" s="17">
        <v>15</v>
      </c>
      <c r="I385" s="17">
        <v>116.998</v>
      </c>
      <c r="K385" s="8" t="s">
        <v>987</v>
      </c>
      <c r="L385">
        <v>3388.8209999999999</v>
      </c>
    </row>
    <row r="386" spans="1:12" x14ac:dyDescent="0.25">
      <c r="A386" s="13" t="s">
        <v>1080</v>
      </c>
      <c r="B386" s="13" t="s">
        <v>1083</v>
      </c>
      <c r="C386" s="13" t="s">
        <v>773</v>
      </c>
      <c r="D386" s="13" t="s">
        <v>934</v>
      </c>
      <c r="E386" s="13" t="s">
        <v>947</v>
      </c>
      <c r="F386" s="13" t="s">
        <v>986</v>
      </c>
      <c r="G386" s="13" t="s">
        <v>987</v>
      </c>
      <c r="H386" s="17">
        <v>131</v>
      </c>
      <c r="I386" s="17">
        <v>3333.0120000000002</v>
      </c>
      <c r="K386" s="8" t="s">
        <v>989</v>
      </c>
      <c r="L386">
        <v>141.001</v>
      </c>
    </row>
    <row r="387" spans="1:12" x14ac:dyDescent="0.25">
      <c r="A387" s="13" t="s">
        <v>1080</v>
      </c>
      <c r="B387" s="13" t="s">
        <v>1083</v>
      </c>
      <c r="C387" s="13" t="s">
        <v>773</v>
      </c>
      <c r="D387" s="13" t="s">
        <v>934</v>
      </c>
      <c r="E387" s="13" t="s">
        <v>947</v>
      </c>
      <c r="F387" s="13" t="s">
        <v>988</v>
      </c>
      <c r="G387" s="13" t="s">
        <v>989</v>
      </c>
      <c r="H387" s="17">
        <v>17</v>
      </c>
      <c r="I387" s="17">
        <v>141</v>
      </c>
      <c r="K387" s="8" t="s">
        <v>979</v>
      </c>
      <c r="L387">
        <v>47</v>
      </c>
    </row>
    <row r="388" spans="1:12" x14ac:dyDescent="0.25">
      <c r="A388" s="13" t="s">
        <v>1080</v>
      </c>
      <c r="B388" s="13" t="s">
        <v>1083</v>
      </c>
      <c r="C388" s="13" t="s">
        <v>773</v>
      </c>
      <c r="D388" s="13" t="s">
        <v>934</v>
      </c>
      <c r="E388" s="13" t="s">
        <v>947</v>
      </c>
      <c r="F388" s="13" t="s">
        <v>990</v>
      </c>
      <c r="G388" s="13" t="s">
        <v>991</v>
      </c>
      <c r="H388" s="17">
        <v>19</v>
      </c>
      <c r="I388" s="17">
        <v>148</v>
      </c>
      <c r="K388" s="8" t="s">
        <v>1003</v>
      </c>
      <c r="L388">
        <v>17019.756000000001</v>
      </c>
    </row>
    <row r="389" spans="1:12" x14ac:dyDescent="0.25">
      <c r="A389" s="13" t="s">
        <v>1080</v>
      </c>
      <c r="B389" s="13" t="s">
        <v>1083</v>
      </c>
      <c r="C389" s="13" t="s">
        <v>773</v>
      </c>
      <c r="D389" s="13" t="s">
        <v>934</v>
      </c>
      <c r="E389" s="13" t="s">
        <v>947</v>
      </c>
      <c r="F389" s="13" t="s">
        <v>992</v>
      </c>
      <c r="G389" s="13" t="s">
        <v>993</v>
      </c>
      <c r="H389" s="17">
        <v>2</v>
      </c>
      <c r="I389" s="17">
        <v>48</v>
      </c>
      <c r="K389" s="8" t="s">
        <v>999</v>
      </c>
      <c r="L389">
        <v>522.99900000000002</v>
      </c>
    </row>
    <row r="390" spans="1:12" x14ac:dyDescent="0.25">
      <c r="A390" s="13" t="s">
        <v>1080</v>
      </c>
      <c r="B390" s="13" t="s">
        <v>1083</v>
      </c>
      <c r="C390" s="13" t="s">
        <v>773</v>
      </c>
      <c r="D390" s="13" t="s">
        <v>934</v>
      </c>
      <c r="E390" s="13" t="s">
        <v>947</v>
      </c>
      <c r="F390" s="13" t="s">
        <v>994</v>
      </c>
      <c r="G390" s="13" t="s">
        <v>995</v>
      </c>
      <c r="H390" s="17">
        <v>354</v>
      </c>
      <c r="I390" s="17">
        <v>4046.136</v>
      </c>
      <c r="K390" s="8" t="s">
        <v>991</v>
      </c>
      <c r="L390">
        <v>148.001</v>
      </c>
    </row>
    <row r="391" spans="1:12" x14ac:dyDescent="0.25">
      <c r="A391" s="13" t="s">
        <v>1080</v>
      </c>
      <c r="B391" s="13" t="s">
        <v>1083</v>
      </c>
      <c r="C391" s="13" t="s">
        <v>773</v>
      </c>
      <c r="D391" s="13" t="s">
        <v>934</v>
      </c>
      <c r="E391" s="13" t="s">
        <v>947</v>
      </c>
      <c r="F391" s="13" t="s">
        <v>996</v>
      </c>
      <c r="G391" s="13" t="s">
        <v>997</v>
      </c>
      <c r="H391" s="17">
        <v>44</v>
      </c>
      <c r="I391" s="17">
        <v>654.00099999999998</v>
      </c>
      <c r="K391" s="8" t="s">
        <v>985</v>
      </c>
      <c r="L391">
        <v>116.996</v>
      </c>
    </row>
    <row r="392" spans="1:12" x14ac:dyDescent="0.25">
      <c r="A392" s="13" t="s">
        <v>1080</v>
      </c>
      <c r="B392" s="13" t="s">
        <v>1083</v>
      </c>
      <c r="C392" s="13" t="s">
        <v>773</v>
      </c>
      <c r="D392" s="13" t="s">
        <v>934</v>
      </c>
      <c r="E392" s="13" t="s">
        <v>947</v>
      </c>
      <c r="F392" s="13" t="s">
        <v>998</v>
      </c>
      <c r="G392" s="13" t="s">
        <v>999</v>
      </c>
      <c r="H392" s="17">
        <v>41</v>
      </c>
      <c r="I392" s="17">
        <v>484.99799999999999</v>
      </c>
      <c r="K392" s="8" t="s">
        <v>983</v>
      </c>
      <c r="L392">
        <v>18285.243999999999</v>
      </c>
    </row>
    <row r="393" spans="1:12" x14ac:dyDescent="0.25">
      <c r="A393" s="13" t="s">
        <v>1080</v>
      </c>
      <c r="B393" s="13" t="s">
        <v>1083</v>
      </c>
      <c r="C393" s="13" t="s">
        <v>773</v>
      </c>
      <c r="D393" s="13" t="s">
        <v>934</v>
      </c>
      <c r="E393" s="13" t="s">
        <v>947</v>
      </c>
      <c r="F393" s="13" t="s">
        <v>1000</v>
      </c>
      <c r="G393" s="13" t="s">
        <v>1001</v>
      </c>
      <c r="H393" s="17">
        <v>512</v>
      </c>
      <c r="I393" s="17">
        <v>4970.7070000000003</v>
      </c>
      <c r="K393" s="8" t="s">
        <v>967</v>
      </c>
      <c r="L393">
        <v>13751.983</v>
      </c>
    </row>
    <row r="394" spans="1:12" x14ac:dyDescent="0.25">
      <c r="A394" s="13" t="s">
        <v>1080</v>
      </c>
      <c r="B394" s="13" t="s">
        <v>1083</v>
      </c>
      <c r="C394" s="13" t="s">
        <v>773</v>
      </c>
      <c r="D394" s="13" t="s">
        <v>934</v>
      </c>
      <c r="E394" s="13" t="s">
        <v>947</v>
      </c>
      <c r="F394" s="13" t="s">
        <v>1002</v>
      </c>
      <c r="G394" s="13" t="s">
        <v>1003</v>
      </c>
      <c r="H394" s="17">
        <v>743</v>
      </c>
      <c r="I394" s="17">
        <v>17119.422999999999</v>
      </c>
      <c r="K394" s="8" t="s">
        <v>961</v>
      </c>
      <c r="L394">
        <v>128.00200000000001</v>
      </c>
    </row>
    <row r="395" spans="1:12" x14ac:dyDescent="0.25">
      <c r="A395" s="13" t="s">
        <v>1080</v>
      </c>
      <c r="B395" s="13" t="s">
        <v>1083</v>
      </c>
      <c r="C395" s="13" t="s">
        <v>773</v>
      </c>
      <c r="D395" s="13" t="s">
        <v>1004</v>
      </c>
      <c r="E395" s="13" t="s">
        <v>775</v>
      </c>
      <c r="F395" s="13" t="s">
        <v>1005</v>
      </c>
      <c r="G395" s="13" t="s">
        <v>1006</v>
      </c>
      <c r="H395" s="17">
        <v>1</v>
      </c>
      <c r="I395" s="17">
        <v>0</v>
      </c>
      <c r="K395" s="8" t="s">
        <v>981</v>
      </c>
      <c r="L395">
        <v>22</v>
      </c>
    </row>
    <row r="396" spans="1:12" x14ac:dyDescent="0.25">
      <c r="A396" s="13" t="s">
        <v>1080</v>
      </c>
      <c r="B396" s="13" t="s">
        <v>1083</v>
      </c>
      <c r="C396" s="13" t="s">
        <v>773</v>
      </c>
      <c r="D396" s="13" t="s">
        <v>1004</v>
      </c>
      <c r="E396" s="13" t="s">
        <v>775</v>
      </c>
      <c r="F396" s="13" t="s">
        <v>1007</v>
      </c>
      <c r="G396" s="13" t="s">
        <v>1008</v>
      </c>
      <c r="H396" s="17">
        <v>3</v>
      </c>
      <c r="I396" s="17">
        <v>0</v>
      </c>
      <c r="K396" s="8" t="s">
        <v>971</v>
      </c>
      <c r="L396">
        <v>1395.037</v>
      </c>
    </row>
    <row r="397" spans="1:12" x14ac:dyDescent="0.25">
      <c r="A397" s="13" t="s">
        <v>1080</v>
      </c>
      <c r="B397" s="13" t="s">
        <v>1083</v>
      </c>
      <c r="C397" s="13" t="s">
        <v>773</v>
      </c>
      <c r="D397" s="13" t="s">
        <v>1004</v>
      </c>
      <c r="E397" s="13" t="s">
        <v>775</v>
      </c>
      <c r="F397" s="13" t="s">
        <v>1009</v>
      </c>
      <c r="G397" s="13" t="s">
        <v>1010</v>
      </c>
      <c r="H397" s="17">
        <v>1</v>
      </c>
      <c r="I397" s="17">
        <v>0</v>
      </c>
      <c r="K397" s="8" t="s">
        <v>997</v>
      </c>
      <c r="L397">
        <v>828.00199999999995</v>
      </c>
    </row>
    <row r="398" spans="1:12" x14ac:dyDescent="0.25">
      <c r="A398" s="13" t="s">
        <v>1080</v>
      </c>
      <c r="B398" s="13" t="s">
        <v>1083</v>
      </c>
      <c r="C398" s="13" t="s">
        <v>773</v>
      </c>
      <c r="D398" s="13" t="s">
        <v>1004</v>
      </c>
      <c r="E398" s="13" t="s">
        <v>775</v>
      </c>
      <c r="F398" s="13" t="s">
        <v>1011</v>
      </c>
      <c r="G398" s="13" t="s">
        <v>1012</v>
      </c>
      <c r="H398" s="17">
        <v>5</v>
      </c>
      <c r="I398" s="17">
        <v>5</v>
      </c>
      <c r="K398" s="8" t="s">
        <v>1001</v>
      </c>
      <c r="L398">
        <v>5416.1869999999999</v>
      </c>
    </row>
    <row r="399" spans="1:12" x14ac:dyDescent="0.25">
      <c r="A399" s="13" t="s">
        <v>1080</v>
      </c>
      <c r="B399" s="13" t="s">
        <v>1083</v>
      </c>
      <c r="C399" s="13" t="s">
        <v>773</v>
      </c>
      <c r="D399" s="13" t="s">
        <v>1004</v>
      </c>
      <c r="E399" s="13" t="s">
        <v>775</v>
      </c>
      <c r="F399" s="13" t="s">
        <v>1013</v>
      </c>
      <c r="G399" s="13" t="s">
        <v>1014</v>
      </c>
      <c r="H399" s="17">
        <v>1</v>
      </c>
      <c r="I399" s="17">
        <v>0</v>
      </c>
      <c r="K399" s="8" t="s">
        <v>955</v>
      </c>
      <c r="L399">
        <v>371</v>
      </c>
    </row>
    <row r="400" spans="1:12" x14ac:dyDescent="0.25">
      <c r="A400" s="13" t="s">
        <v>1080</v>
      </c>
      <c r="B400" s="13" t="s">
        <v>1083</v>
      </c>
      <c r="C400" s="13" t="s">
        <v>773</v>
      </c>
      <c r="D400" s="13" t="s">
        <v>1004</v>
      </c>
      <c r="E400" s="13" t="s">
        <v>775</v>
      </c>
      <c r="F400" s="13" t="s">
        <v>1015</v>
      </c>
      <c r="G400" s="13" t="s">
        <v>1016</v>
      </c>
      <c r="H400" s="17">
        <v>5</v>
      </c>
      <c r="I400" s="17">
        <v>0</v>
      </c>
      <c r="K400" s="8" t="s">
        <v>977</v>
      </c>
      <c r="L400">
        <v>1568.922</v>
      </c>
    </row>
    <row r="401" spans="1:12" x14ac:dyDescent="0.25">
      <c r="A401" s="13" t="s">
        <v>1080</v>
      </c>
      <c r="B401" s="13" t="s">
        <v>1083</v>
      </c>
      <c r="C401" s="13" t="s">
        <v>773</v>
      </c>
      <c r="D401" s="13" t="s">
        <v>1004</v>
      </c>
      <c r="E401" s="13" t="s">
        <v>775</v>
      </c>
      <c r="F401" s="13" t="s">
        <v>1017</v>
      </c>
      <c r="G401" s="13" t="s">
        <v>1018</v>
      </c>
      <c r="H401" s="17">
        <v>1</v>
      </c>
      <c r="I401" s="17">
        <v>0</v>
      </c>
      <c r="K401" s="8" t="s">
        <v>993</v>
      </c>
      <c r="L401">
        <v>48</v>
      </c>
    </row>
    <row r="402" spans="1:12" x14ac:dyDescent="0.25">
      <c r="A402" s="13" t="s">
        <v>1080</v>
      </c>
      <c r="B402" s="13" t="s">
        <v>1083</v>
      </c>
      <c r="C402" s="13" t="s">
        <v>773</v>
      </c>
      <c r="D402" s="13" t="s">
        <v>1004</v>
      </c>
      <c r="E402" s="13" t="s">
        <v>775</v>
      </c>
      <c r="F402" s="13" t="s">
        <v>1019</v>
      </c>
      <c r="G402" s="13" t="s">
        <v>1020</v>
      </c>
      <c r="H402" s="17">
        <v>2</v>
      </c>
      <c r="I402" s="17">
        <v>0.96499999999999997</v>
      </c>
      <c r="K402" s="8" t="s">
        <v>965</v>
      </c>
      <c r="L402">
        <v>30680.440999999999</v>
      </c>
    </row>
    <row r="403" spans="1:12" x14ac:dyDescent="0.25">
      <c r="A403" s="13" t="s">
        <v>1080</v>
      </c>
      <c r="B403" s="13" t="s">
        <v>1083</v>
      </c>
      <c r="C403" s="13" t="s">
        <v>773</v>
      </c>
      <c r="D403" s="13" t="s">
        <v>1004</v>
      </c>
      <c r="E403" s="13" t="s">
        <v>775</v>
      </c>
      <c r="F403" s="13" t="s">
        <v>1021</v>
      </c>
      <c r="G403" s="13" t="s">
        <v>1022</v>
      </c>
      <c r="H403" s="17">
        <v>1</v>
      </c>
      <c r="I403" s="17">
        <v>0</v>
      </c>
      <c r="K403" s="8" t="s">
        <v>963</v>
      </c>
      <c r="L403">
        <v>4237.5889999999999</v>
      </c>
    </row>
    <row r="404" spans="1:12" x14ac:dyDescent="0.25">
      <c r="A404" s="13" t="s">
        <v>1080</v>
      </c>
      <c r="B404" s="13" t="s">
        <v>1083</v>
      </c>
      <c r="C404" s="13" t="s">
        <v>773</v>
      </c>
      <c r="D404" s="13" t="s">
        <v>1004</v>
      </c>
      <c r="E404" s="13" t="s">
        <v>815</v>
      </c>
      <c r="F404" s="13" t="s">
        <v>1023</v>
      </c>
      <c r="G404" s="13" t="s">
        <v>1024</v>
      </c>
      <c r="H404" s="17">
        <v>6</v>
      </c>
      <c r="I404" s="17">
        <v>12.374000000000001</v>
      </c>
      <c r="K404" s="8" t="s">
        <v>969</v>
      </c>
      <c r="L404">
        <v>3795.9769999999999</v>
      </c>
    </row>
    <row r="405" spans="1:12" x14ac:dyDescent="0.25">
      <c r="A405" s="13" t="s">
        <v>1080</v>
      </c>
      <c r="B405" s="13" t="s">
        <v>1083</v>
      </c>
      <c r="C405" s="13" t="s">
        <v>773</v>
      </c>
      <c r="D405" s="13" t="s">
        <v>1004</v>
      </c>
      <c r="E405" s="13" t="s">
        <v>815</v>
      </c>
      <c r="F405" s="13" t="s">
        <v>1027</v>
      </c>
      <c r="G405" s="13" t="s">
        <v>1028</v>
      </c>
      <c r="H405" s="17">
        <v>45</v>
      </c>
      <c r="I405" s="17">
        <v>56.600999999999999</v>
      </c>
      <c r="K405" s="8" t="s">
        <v>959</v>
      </c>
      <c r="L405">
        <v>2468.0010000000002</v>
      </c>
    </row>
    <row r="406" spans="1:12" x14ac:dyDescent="0.25">
      <c r="A406" s="13" t="s">
        <v>1080</v>
      </c>
      <c r="B406" s="13" t="s">
        <v>1083</v>
      </c>
      <c r="C406" s="13" t="s">
        <v>773</v>
      </c>
      <c r="D406" s="13" t="s">
        <v>1004</v>
      </c>
      <c r="E406" s="13" t="s">
        <v>815</v>
      </c>
      <c r="F406" s="13" t="s">
        <v>1029</v>
      </c>
      <c r="G406" s="13" t="s">
        <v>1030</v>
      </c>
      <c r="H406" s="17">
        <v>2</v>
      </c>
      <c r="I406" s="17">
        <v>7</v>
      </c>
      <c r="K406" s="8" t="s">
        <v>957</v>
      </c>
      <c r="L406">
        <v>716.96699999999998</v>
      </c>
    </row>
    <row r="407" spans="1:12" x14ac:dyDescent="0.25">
      <c r="A407" s="13" t="s">
        <v>1080</v>
      </c>
      <c r="B407" s="13" t="s">
        <v>1083</v>
      </c>
      <c r="C407" s="13" t="s">
        <v>773</v>
      </c>
      <c r="D407" s="13" t="s">
        <v>1004</v>
      </c>
      <c r="E407" s="13" t="s">
        <v>815</v>
      </c>
      <c r="F407" s="13" t="s">
        <v>1031</v>
      </c>
      <c r="G407" s="13" t="s">
        <v>1032</v>
      </c>
      <c r="H407" s="17">
        <v>3</v>
      </c>
      <c r="I407" s="17">
        <v>1.9650000000000001</v>
      </c>
      <c r="K407" s="8" t="s">
        <v>973</v>
      </c>
      <c r="L407">
        <v>340.00099999999998</v>
      </c>
    </row>
    <row r="408" spans="1:12" x14ac:dyDescent="0.25">
      <c r="A408" s="13" t="s">
        <v>1080</v>
      </c>
      <c r="B408" s="13" t="s">
        <v>1083</v>
      </c>
      <c r="C408" s="13" t="s">
        <v>773</v>
      </c>
      <c r="D408" s="13" t="s">
        <v>1004</v>
      </c>
      <c r="E408" s="13" t="s">
        <v>815</v>
      </c>
      <c r="F408" s="13" t="s">
        <v>1033</v>
      </c>
      <c r="G408" s="13" t="s">
        <v>1034</v>
      </c>
      <c r="H408" s="17">
        <v>4</v>
      </c>
      <c r="I408" s="17">
        <v>3</v>
      </c>
      <c r="K408" s="8" t="s">
        <v>975</v>
      </c>
      <c r="L408">
        <v>147.071</v>
      </c>
    </row>
    <row r="409" spans="1:12" x14ac:dyDescent="0.25">
      <c r="A409" s="13" t="s">
        <v>1080</v>
      </c>
      <c r="B409" s="13" t="s">
        <v>1083</v>
      </c>
      <c r="C409" s="13" t="s">
        <v>773</v>
      </c>
      <c r="D409" s="13" t="s">
        <v>1004</v>
      </c>
      <c r="E409" s="13" t="s">
        <v>815</v>
      </c>
      <c r="F409" s="13" t="s">
        <v>1035</v>
      </c>
      <c r="G409" s="13" t="s">
        <v>1036</v>
      </c>
      <c r="H409" s="17">
        <v>22</v>
      </c>
      <c r="I409" s="17">
        <v>15.413</v>
      </c>
      <c r="K409" s="8" t="s">
        <v>995</v>
      </c>
      <c r="L409">
        <v>4049.355</v>
      </c>
    </row>
    <row r="410" spans="1:12" x14ac:dyDescent="0.25">
      <c r="A410" s="13" t="s">
        <v>1080</v>
      </c>
      <c r="B410" s="13" t="s">
        <v>1083</v>
      </c>
      <c r="C410" s="13" t="s">
        <v>773</v>
      </c>
      <c r="D410" s="13" t="s">
        <v>1004</v>
      </c>
      <c r="E410" s="13" t="s">
        <v>815</v>
      </c>
      <c r="F410" s="13" t="s">
        <v>1037</v>
      </c>
      <c r="G410" s="13" t="s">
        <v>1038</v>
      </c>
      <c r="H410" s="17">
        <v>5</v>
      </c>
      <c r="I410" s="17">
        <v>33</v>
      </c>
      <c r="K410" s="8" t="s">
        <v>949</v>
      </c>
      <c r="L410">
        <v>33.000999999999998</v>
      </c>
    </row>
    <row r="411" spans="1:12" x14ac:dyDescent="0.25">
      <c r="A411" s="13" t="s">
        <v>1080</v>
      </c>
      <c r="B411" s="13" t="s">
        <v>1083</v>
      </c>
      <c r="C411" s="13" t="s">
        <v>773</v>
      </c>
      <c r="D411" s="13" t="s">
        <v>1004</v>
      </c>
      <c r="E411" s="13" t="s">
        <v>815</v>
      </c>
      <c r="F411" s="13" t="s">
        <v>1039</v>
      </c>
      <c r="G411" s="13" t="s">
        <v>1040</v>
      </c>
      <c r="H411" s="17">
        <v>1</v>
      </c>
      <c r="I411" s="17">
        <v>0</v>
      </c>
      <c r="K411" s="6" t="s">
        <v>1089</v>
      </c>
      <c r="L411">
        <v>152527.16099999999</v>
      </c>
    </row>
    <row r="412" spans="1:12" x14ac:dyDescent="0.25">
      <c r="A412" s="13" t="s">
        <v>1080</v>
      </c>
      <c r="B412" s="13" t="s">
        <v>1083</v>
      </c>
      <c r="C412" s="13" t="s">
        <v>773</v>
      </c>
      <c r="D412" s="13" t="s">
        <v>1004</v>
      </c>
      <c r="E412" s="13" t="s">
        <v>815</v>
      </c>
      <c r="F412" s="13" t="s">
        <v>1041</v>
      </c>
      <c r="G412" s="13" t="s">
        <v>1042</v>
      </c>
      <c r="H412" s="17">
        <v>1</v>
      </c>
      <c r="I412" s="17">
        <v>0</v>
      </c>
      <c r="K412" s="7" t="s">
        <v>935</v>
      </c>
      <c r="L412">
        <v>42362.601999999999</v>
      </c>
    </row>
    <row r="413" spans="1:12" x14ac:dyDescent="0.25">
      <c r="A413" s="13" t="s">
        <v>1080</v>
      </c>
      <c r="B413" s="13" t="s">
        <v>1083</v>
      </c>
      <c r="C413" s="13" t="s">
        <v>773</v>
      </c>
      <c r="D413" s="13" t="s">
        <v>1004</v>
      </c>
      <c r="E413" s="13" t="s">
        <v>815</v>
      </c>
      <c r="F413" s="13" t="s">
        <v>1043</v>
      </c>
      <c r="G413" s="13" t="s">
        <v>1044</v>
      </c>
      <c r="H413" s="17">
        <v>24</v>
      </c>
      <c r="I413" s="17">
        <v>42.000999999999998</v>
      </c>
      <c r="K413" s="8" t="s">
        <v>937</v>
      </c>
      <c r="L413">
        <v>28</v>
      </c>
    </row>
    <row r="414" spans="1:12" x14ac:dyDescent="0.25">
      <c r="A414" s="13" t="s">
        <v>1080</v>
      </c>
      <c r="B414" s="13" t="s">
        <v>1083</v>
      </c>
      <c r="C414" s="13" t="s">
        <v>773</v>
      </c>
      <c r="D414" s="13" t="s">
        <v>1004</v>
      </c>
      <c r="E414" s="13" t="s">
        <v>858</v>
      </c>
      <c r="F414" s="13" t="s">
        <v>1045</v>
      </c>
      <c r="G414" s="13" t="s">
        <v>1046</v>
      </c>
      <c r="H414" s="17">
        <v>1</v>
      </c>
      <c r="I414" s="17">
        <v>4</v>
      </c>
      <c r="K414" s="8" t="s">
        <v>946</v>
      </c>
      <c r="L414">
        <v>1109.077</v>
      </c>
    </row>
    <row r="415" spans="1:12" x14ac:dyDescent="0.25">
      <c r="A415" s="13" t="s">
        <v>1080</v>
      </c>
      <c r="B415" s="13" t="s">
        <v>1083</v>
      </c>
      <c r="C415" s="13" t="s">
        <v>773</v>
      </c>
      <c r="D415" s="13" t="s">
        <v>1004</v>
      </c>
      <c r="E415" s="13" t="s">
        <v>858</v>
      </c>
      <c r="F415" s="13" t="s">
        <v>1047</v>
      </c>
      <c r="G415" s="13" t="s">
        <v>1048</v>
      </c>
      <c r="H415" s="17">
        <v>1</v>
      </c>
      <c r="I415" s="17">
        <v>13</v>
      </c>
      <c r="K415" s="8" t="s">
        <v>944</v>
      </c>
      <c r="L415">
        <v>1654.9760000000001</v>
      </c>
    </row>
    <row r="416" spans="1:12" x14ac:dyDescent="0.25">
      <c r="A416" s="13" t="s">
        <v>1080</v>
      </c>
      <c r="B416" s="13" t="s">
        <v>1083</v>
      </c>
      <c r="C416" s="13" t="s">
        <v>773</v>
      </c>
      <c r="D416" s="13" t="s">
        <v>1004</v>
      </c>
      <c r="E416" s="13" t="s">
        <v>858</v>
      </c>
      <c r="F416" s="13" t="s">
        <v>1049</v>
      </c>
      <c r="G416" s="13" t="s">
        <v>1050</v>
      </c>
      <c r="H416" s="17">
        <v>3</v>
      </c>
      <c r="I416" s="17">
        <v>1</v>
      </c>
      <c r="K416" s="8" t="s">
        <v>938</v>
      </c>
      <c r="L416">
        <v>16252.08</v>
      </c>
    </row>
    <row r="417" spans="1:12" x14ac:dyDescent="0.25">
      <c r="A417" s="13" t="s">
        <v>1080</v>
      </c>
      <c r="B417" s="13" t="s">
        <v>1083</v>
      </c>
      <c r="C417" s="13" t="s">
        <v>773</v>
      </c>
      <c r="D417" s="13" t="s">
        <v>1004</v>
      </c>
      <c r="E417" s="13" t="s">
        <v>858</v>
      </c>
      <c r="F417" s="13" t="s">
        <v>1051</v>
      </c>
      <c r="G417" s="13" t="s">
        <v>1052</v>
      </c>
      <c r="H417" s="17">
        <v>2</v>
      </c>
      <c r="I417" s="17">
        <v>1</v>
      </c>
      <c r="K417" s="8" t="s">
        <v>942</v>
      </c>
      <c r="L417">
        <v>18762.527999999998</v>
      </c>
    </row>
    <row r="418" spans="1:12" x14ac:dyDescent="0.25">
      <c r="A418" s="13" t="s">
        <v>1080</v>
      </c>
      <c r="B418" s="13" t="s">
        <v>1083</v>
      </c>
      <c r="C418" s="13" t="s">
        <v>773</v>
      </c>
      <c r="D418" s="13" t="s">
        <v>1004</v>
      </c>
      <c r="E418" s="13" t="s">
        <v>858</v>
      </c>
      <c r="F418" s="13" t="s">
        <v>1053</v>
      </c>
      <c r="G418" s="13" t="s">
        <v>1054</v>
      </c>
      <c r="H418" s="17">
        <v>1</v>
      </c>
      <c r="I418" s="17">
        <v>4</v>
      </c>
      <c r="K418" s="8" t="s">
        <v>940</v>
      </c>
      <c r="L418">
        <v>4555.9409999999998</v>
      </c>
    </row>
    <row r="419" spans="1:12" x14ac:dyDescent="0.25">
      <c r="A419" s="13" t="s">
        <v>1080</v>
      </c>
      <c r="B419" s="13" t="s">
        <v>1083</v>
      </c>
      <c r="C419" s="13" t="s">
        <v>773</v>
      </c>
      <c r="D419" s="13" t="s">
        <v>1004</v>
      </c>
      <c r="E419" s="13" t="s">
        <v>893</v>
      </c>
      <c r="F419" s="13" t="s">
        <v>1055</v>
      </c>
      <c r="G419" s="13" t="s">
        <v>1056</v>
      </c>
      <c r="H419" s="17">
        <v>8</v>
      </c>
      <c r="I419" s="17">
        <v>1</v>
      </c>
      <c r="K419" s="7" t="s">
        <v>947</v>
      </c>
      <c r="L419">
        <v>110164.55900000001</v>
      </c>
    </row>
    <row r="420" spans="1:12" x14ac:dyDescent="0.25">
      <c r="A420" s="13" t="s">
        <v>1080</v>
      </c>
      <c r="B420" s="13" t="s">
        <v>1083</v>
      </c>
      <c r="C420" s="13" t="s">
        <v>773</v>
      </c>
      <c r="D420" s="13" t="s">
        <v>1004</v>
      </c>
      <c r="E420" s="13" t="s">
        <v>893</v>
      </c>
      <c r="F420" s="13" t="s">
        <v>1057</v>
      </c>
      <c r="G420" s="13" t="s">
        <v>1058</v>
      </c>
      <c r="H420" s="17">
        <v>7</v>
      </c>
      <c r="I420" s="17">
        <v>9.9990000000000006</v>
      </c>
      <c r="K420" s="8" t="s">
        <v>951</v>
      </c>
      <c r="L420">
        <v>86</v>
      </c>
    </row>
    <row r="421" spans="1:12" x14ac:dyDescent="0.25">
      <c r="A421" s="13" t="s">
        <v>1080</v>
      </c>
      <c r="B421" s="13" t="s">
        <v>1083</v>
      </c>
      <c r="C421" s="13" t="s">
        <v>773</v>
      </c>
      <c r="D421" s="13" t="s">
        <v>1004</v>
      </c>
      <c r="E421" s="13" t="s">
        <v>893</v>
      </c>
      <c r="F421" s="13" t="s">
        <v>1059</v>
      </c>
      <c r="G421" s="13" t="s">
        <v>1060</v>
      </c>
      <c r="H421" s="17">
        <v>1</v>
      </c>
      <c r="I421" s="17">
        <v>0</v>
      </c>
      <c r="K421" s="8" t="s">
        <v>953</v>
      </c>
      <c r="L421">
        <v>111.009</v>
      </c>
    </row>
    <row r="422" spans="1:12" x14ac:dyDescent="0.25">
      <c r="A422" s="13" t="s">
        <v>1080</v>
      </c>
      <c r="B422" s="13" t="s">
        <v>1083</v>
      </c>
      <c r="C422" s="13" t="s">
        <v>773</v>
      </c>
      <c r="D422" s="13" t="s">
        <v>1004</v>
      </c>
      <c r="E422" s="13" t="s">
        <v>893</v>
      </c>
      <c r="F422" s="13" t="s">
        <v>1061</v>
      </c>
      <c r="G422" s="13" t="s">
        <v>1062</v>
      </c>
      <c r="H422" s="17">
        <v>1</v>
      </c>
      <c r="I422" s="17">
        <v>0</v>
      </c>
      <c r="K422" s="8" t="s">
        <v>987</v>
      </c>
      <c r="L422">
        <v>3439.3910000000001</v>
      </c>
    </row>
    <row r="423" spans="1:12" x14ac:dyDescent="0.25">
      <c r="A423" s="13" t="s">
        <v>1080</v>
      </c>
      <c r="B423" s="13" t="s">
        <v>1083</v>
      </c>
      <c r="C423" s="13" t="s">
        <v>773</v>
      </c>
      <c r="D423" s="13" t="s">
        <v>1004</v>
      </c>
      <c r="E423" s="13" t="s">
        <v>893</v>
      </c>
      <c r="F423" s="13" t="s">
        <v>1063</v>
      </c>
      <c r="G423" s="13" t="s">
        <v>1064</v>
      </c>
      <c r="H423" s="17">
        <v>2</v>
      </c>
      <c r="I423" s="17">
        <v>0</v>
      </c>
      <c r="K423" s="8" t="s">
        <v>989</v>
      </c>
      <c r="L423">
        <v>140.233</v>
      </c>
    </row>
    <row r="424" spans="1:12" x14ac:dyDescent="0.25">
      <c r="A424" s="13" t="s">
        <v>1080</v>
      </c>
      <c r="B424" s="13" t="s">
        <v>1083</v>
      </c>
      <c r="C424" s="13" t="s">
        <v>773</v>
      </c>
      <c r="D424" s="13" t="s">
        <v>1004</v>
      </c>
      <c r="E424" s="13" t="s">
        <v>893</v>
      </c>
      <c r="F424" s="13" t="s">
        <v>1067</v>
      </c>
      <c r="G424" s="13" t="s">
        <v>1068</v>
      </c>
      <c r="H424" s="17">
        <v>1</v>
      </c>
      <c r="I424" s="17">
        <v>0</v>
      </c>
      <c r="K424" s="8" t="s">
        <v>979</v>
      </c>
      <c r="L424">
        <v>47</v>
      </c>
    </row>
    <row r="425" spans="1:12" x14ac:dyDescent="0.25">
      <c r="A425" s="13" t="s">
        <v>1080</v>
      </c>
      <c r="B425" s="13" t="s">
        <v>1083</v>
      </c>
      <c r="C425" s="13" t="s">
        <v>773</v>
      </c>
      <c r="D425" s="13" t="s">
        <v>1004</v>
      </c>
      <c r="E425" s="13" t="s">
        <v>893</v>
      </c>
      <c r="F425" s="13" t="s">
        <v>1069</v>
      </c>
      <c r="G425" s="13" t="s">
        <v>1070</v>
      </c>
      <c r="H425" s="17">
        <v>5</v>
      </c>
      <c r="I425" s="17">
        <v>0</v>
      </c>
      <c r="K425" s="8" t="s">
        <v>1003</v>
      </c>
      <c r="L425">
        <v>17023.548999999999</v>
      </c>
    </row>
    <row r="426" spans="1:12" x14ac:dyDescent="0.25">
      <c r="A426" s="13" t="s">
        <v>1080</v>
      </c>
      <c r="B426" s="13" t="s">
        <v>1083</v>
      </c>
      <c r="C426" s="13" t="s">
        <v>1071</v>
      </c>
      <c r="D426" s="13" t="s">
        <v>922</v>
      </c>
      <c r="E426" s="13" t="s">
        <v>926</v>
      </c>
      <c r="F426" s="13" t="s">
        <v>924</v>
      </c>
      <c r="G426" s="13" t="s">
        <v>925</v>
      </c>
      <c r="H426" s="17">
        <v>9</v>
      </c>
      <c r="I426" s="17"/>
      <c r="K426" s="8" t="s">
        <v>999</v>
      </c>
      <c r="L426">
        <v>523.00599999999997</v>
      </c>
    </row>
    <row r="427" spans="1:12" x14ac:dyDescent="0.25">
      <c r="A427" s="13" t="s">
        <v>1080</v>
      </c>
      <c r="B427" s="13" t="s">
        <v>1083</v>
      </c>
      <c r="C427" s="13" t="s">
        <v>1071</v>
      </c>
      <c r="D427" s="13" t="s">
        <v>1072</v>
      </c>
      <c r="E427" s="13" t="s">
        <v>1072</v>
      </c>
      <c r="F427" s="13" t="s">
        <v>924</v>
      </c>
      <c r="G427" s="13" t="s">
        <v>925</v>
      </c>
      <c r="H427" s="17">
        <v>9</v>
      </c>
      <c r="I427" s="17"/>
      <c r="K427" s="8" t="s">
        <v>991</v>
      </c>
      <c r="L427">
        <v>148</v>
      </c>
    </row>
    <row r="428" spans="1:12" x14ac:dyDescent="0.25">
      <c r="A428" s="13" t="s">
        <v>1080</v>
      </c>
      <c r="B428" s="13" t="s">
        <v>1084</v>
      </c>
      <c r="C428" s="13" t="s">
        <v>773</v>
      </c>
      <c r="D428" s="13" t="s">
        <v>774</v>
      </c>
      <c r="E428" s="13" t="s">
        <v>775</v>
      </c>
      <c r="F428" s="13" t="s">
        <v>776</v>
      </c>
      <c r="G428" s="13" t="s">
        <v>777</v>
      </c>
      <c r="H428" s="17">
        <v>369</v>
      </c>
      <c r="I428" s="17">
        <v>2235.377</v>
      </c>
      <c r="K428" s="8" t="s">
        <v>985</v>
      </c>
      <c r="L428">
        <v>117.006</v>
      </c>
    </row>
    <row r="429" spans="1:12" x14ac:dyDescent="0.25">
      <c r="A429" s="13" t="s">
        <v>1080</v>
      </c>
      <c r="B429" s="13" t="s">
        <v>1084</v>
      </c>
      <c r="C429" s="13" t="s">
        <v>773</v>
      </c>
      <c r="D429" s="13" t="s">
        <v>774</v>
      </c>
      <c r="E429" s="13" t="s">
        <v>775</v>
      </c>
      <c r="F429" s="13" t="s">
        <v>778</v>
      </c>
      <c r="G429" s="13" t="s">
        <v>779</v>
      </c>
      <c r="H429" s="17">
        <v>15216</v>
      </c>
      <c r="I429" s="17">
        <v>8852.5040000000008</v>
      </c>
      <c r="K429" s="8" t="s">
        <v>983</v>
      </c>
      <c r="L429">
        <v>18366.023000000001</v>
      </c>
    </row>
    <row r="430" spans="1:12" x14ac:dyDescent="0.25">
      <c r="A430" s="13" t="s">
        <v>1080</v>
      </c>
      <c r="B430" s="13" t="s">
        <v>1084</v>
      </c>
      <c r="C430" s="13" t="s">
        <v>773</v>
      </c>
      <c r="D430" s="13" t="s">
        <v>774</v>
      </c>
      <c r="E430" s="13" t="s">
        <v>775</v>
      </c>
      <c r="F430" s="13" t="s">
        <v>780</v>
      </c>
      <c r="G430" s="13" t="s">
        <v>781</v>
      </c>
      <c r="H430" s="17">
        <v>128</v>
      </c>
      <c r="I430" s="17">
        <v>926.904</v>
      </c>
      <c r="K430" s="8" t="s">
        <v>967</v>
      </c>
      <c r="L430">
        <v>13714.710999999999</v>
      </c>
    </row>
    <row r="431" spans="1:12" x14ac:dyDescent="0.25">
      <c r="A431" s="13" t="s">
        <v>1080</v>
      </c>
      <c r="B431" s="13" t="s">
        <v>1084</v>
      </c>
      <c r="C431" s="13" t="s">
        <v>773</v>
      </c>
      <c r="D431" s="13" t="s">
        <v>774</v>
      </c>
      <c r="E431" s="13" t="s">
        <v>775</v>
      </c>
      <c r="F431" s="13" t="s">
        <v>782</v>
      </c>
      <c r="G431" s="13" t="s">
        <v>783</v>
      </c>
      <c r="H431" s="17">
        <v>1</v>
      </c>
      <c r="I431" s="17">
        <v>0</v>
      </c>
      <c r="K431" s="8" t="s">
        <v>961</v>
      </c>
      <c r="L431">
        <v>127.64</v>
      </c>
    </row>
    <row r="432" spans="1:12" x14ac:dyDescent="0.25">
      <c r="A432" s="13" t="s">
        <v>1080</v>
      </c>
      <c r="B432" s="13" t="s">
        <v>1084</v>
      </c>
      <c r="C432" s="13" t="s">
        <v>773</v>
      </c>
      <c r="D432" s="13" t="s">
        <v>774</v>
      </c>
      <c r="E432" s="13" t="s">
        <v>775</v>
      </c>
      <c r="F432" s="13" t="s">
        <v>784</v>
      </c>
      <c r="G432" s="13" t="s">
        <v>785</v>
      </c>
      <c r="H432" s="17">
        <v>631</v>
      </c>
      <c r="I432" s="17">
        <v>4628.2960000000003</v>
      </c>
      <c r="K432" s="8" t="s">
        <v>981</v>
      </c>
      <c r="L432">
        <v>22</v>
      </c>
    </row>
    <row r="433" spans="1:12" x14ac:dyDescent="0.25">
      <c r="A433" s="13" t="s">
        <v>1080</v>
      </c>
      <c r="B433" s="13" t="s">
        <v>1084</v>
      </c>
      <c r="C433" s="13" t="s">
        <v>773</v>
      </c>
      <c r="D433" s="13" t="s">
        <v>774</v>
      </c>
      <c r="E433" s="13" t="s">
        <v>775</v>
      </c>
      <c r="F433" s="13" t="s">
        <v>786</v>
      </c>
      <c r="G433" s="13" t="s">
        <v>787</v>
      </c>
      <c r="H433" s="17">
        <v>93</v>
      </c>
      <c r="I433" s="17">
        <v>84.23</v>
      </c>
      <c r="K433" s="8" t="s">
        <v>971</v>
      </c>
      <c r="L433">
        <v>1397.6</v>
      </c>
    </row>
    <row r="434" spans="1:12" x14ac:dyDescent="0.25">
      <c r="A434" s="13" t="s">
        <v>1080</v>
      </c>
      <c r="B434" s="13" t="s">
        <v>1084</v>
      </c>
      <c r="C434" s="13" t="s">
        <v>773</v>
      </c>
      <c r="D434" s="13" t="s">
        <v>774</v>
      </c>
      <c r="E434" s="13" t="s">
        <v>775</v>
      </c>
      <c r="F434" s="13" t="s">
        <v>788</v>
      </c>
      <c r="G434" s="13" t="s">
        <v>789</v>
      </c>
      <c r="H434" s="17">
        <v>4615</v>
      </c>
      <c r="I434" s="17">
        <v>3026.4459999999999</v>
      </c>
      <c r="K434" s="8" t="s">
        <v>997</v>
      </c>
      <c r="L434">
        <v>826.00400000000002</v>
      </c>
    </row>
    <row r="435" spans="1:12" x14ac:dyDescent="0.25">
      <c r="A435" s="13" t="s">
        <v>1080</v>
      </c>
      <c r="B435" s="13" t="s">
        <v>1084</v>
      </c>
      <c r="C435" s="13" t="s">
        <v>773</v>
      </c>
      <c r="D435" s="13" t="s">
        <v>774</v>
      </c>
      <c r="E435" s="13" t="s">
        <v>775</v>
      </c>
      <c r="F435" s="13" t="s">
        <v>790</v>
      </c>
      <c r="G435" s="13" t="s">
        <v>791</v>
      </c>
      <c r="H435" s="17">
        <v>3374</v>
      </c>
      <c r="I435" s="17">
        <v>2634.6559999999999</v>
      </c>
      <c r="K435" s="8" t="s">
        <v>1001</v>
      </c>
      <c r="L435">
        <v>5631.2489999999998</v>
      </c>
    </row>
    <row r="436" spans="1:12" x14ac:dyDescent="0.25">
      <c r="A436" s="13" t="s">
        <v>1080</v>
      </c>
      <c r="B436" s="13" t="s">
        <v>1084</v>
      </c>
      <c r="C436" s="13" t="s">
        <v>773</v>
      </c>
      <c r="D436" s="13" t="s">
        <v>774</v>
      </c>
      <c r="E436" s="13" t="s">
        <v>775</v>
      </c>
      <c r="F436" s="13" t="s">
        <v>792</v>
      </c>
      <c r="G436" s="13" t="s">
        <v>793</v>
      </c>
      <c r="H436" s="17">
        <v>539</v>
      </c>
      <c r="I436" s="17">
        <v>341.26</v>
      </c>
      <c r="K436" s="8" t="s">
        <v>955</v>
      </c>
      <c r="L436">
        <v>378.01100000000002</v>
      </c>
    </row>
    <row r="437" spans="1:12" x14ac:dyDescent="0.25">
      <c r="A437" s="13" t="s">
        <v>1080</v>
      </c>
      <c r="B437" s="13" t="s">
        <v>1084</v>
      </c>
      <c r="C437" s="13" t="s">
        <v>773</v>
      </c>
      <c r="D437" s="13" t="s">
        <v>774</v>
      </c>
      <c r="E437" s="13" t="s">
        <v>775</v>
      </c>
      <c r="F437" s="13" t="s">
        <v>794</v>
      </c>
      <c r="G437" s="13" t="s">
        <v>795</v>
      </c>
      <c r="H437" s="17">
        <v>98</v>
      </c>
      <c r="I437" s="17">
        <v>224.71799999999999</v>
      </c>
      <c r="K437" s="8" t="s">
        <v>977</v>
      </c>
      <c r="L437">
        <v>1568.0160000000001</v>
      </c>
    </row>
    <row r="438" spans="1:12" x14ac:dyDescent="0.25">
      <c r="A438" s="13" t="s">
        <v>1080</v>
      </c>
      <c r="B438" s="13" t="s">
        <v>1084</v>
      </c>
      <c r="C438" s="13" t="s">
        <v>773</v>
      </c>
      <c r="D438" s="13" t="s">
        <v>774</v>
      </c>
      <c r="E438" s="13" t="s">
        <v>775</v>
      </c>
      <c r="F438" s="13" t="s">
        <v>796</v>
      </c>
      <c r="G438" s="13" t="s">
        <v>797</v>
      </c>
      <c r="H438" s="17">
        <v>3274</v>
      </c>
      <c r="I438" s="17">
        <v>1849.1759999999999</v>
      </c>
      <c r="K438" s="8" t="s">
        <v>993</v>
      </c>
      <c r="L438">
        <v>48</v>
      </c>
    </row>
    <row r="439" spans="1:12" x14ac:dyDescent="0.25">
      <c r="A439" s="13" t="s">
        <v>1080</v>
      </c>
      <c r="B439" s="13" t="s">
        <v>1084</v>
      </c>
      <c r="C439" s="13" t="s">
        <v>773</v>
      </c>
      <c r="D439" s="13" t="s">
        <v>774</v>
      </c>
      <c r="E439" s="13" t="s">
        <v>775</v>
      </c>
      <c r="F439" s="13" t="s">
        <v>798</v>
      </c>
      <c r="G439" s="13" t="s">
        <v>799</v>
      </c>
      <c r="H439" s="17">
        <v>861</v>
      </c>
      <c r="I439" s="17">
        <v>562.14</v>
      </c>
      <c r="K439" s="8" t="s">
        <v>965</v>
      </c>
      <c r="L439">
        <v>30706.629000000001</v>
      </c>
    </row>
    <row r="440" spans="1:12" x14ac:dyDescent="0.25">
      <c r="A440" s="13" t="s">
        <v>1080</v>
      </c>
      <c r="B440" s="13" t="s">
        <v>1084</v>
      </c>
      <c r="C440" s="13" t="s">
        <v>773</v>
      </c>
      <c r="D440" s="13" t="s">
        <v>774</v>
      </c>
      <c r="E440" s="13" t="s">
        <v>775</v>
      </c>
      <c r="F440" s="13" t="s">
        <v>800</v>
      </c>
      <c r="G440" s="13" t="s">
        <v>801</v>
      </c>
      <c r="H440" s="17">
        <v>74</v>
      </c>
      <c r="I440" s="17">
        <v>68.436000000000007</v>
      </c>
      <c r="K440" s="8" t="s">
        <v>963</v>
      </c>
      <c r="L440">
        <v>4234.4790000000003</v>
      </c>
    </row>
    <row r="441" spans="1:12" x14ac:dyDescent="0.25">
      <c r="A441" s="13" t="s">
        <v>1080</v>
      </c>
      <c r="B441" s="13" t="s">
        <v>1084</v>
      </c>
      <c r="C441" s="13" t="s">
        <v>773</v>
      </c>
      <c r="D441" s="13" t="s">
        <v>774</v>
      </c>
      <c r="E441" s="13" t="s">
        <v>775</v>
      </c>
      <c r="F441" s="13" t="s">
        <v>802</v>
      </c>
      <c r="G441" s="13" t="s">
        <v>803</v>
      </c>
      <c r="H441" s="17">
        <v>115</v>
      </c>
      <c r="I441" s="17">
        <v>119.59</v>
      </c>
      <c r="K441" s="8" t="s">
        <v>969</v>
      </c>
      <c r="L441">
        <v>3771.5839999999998</v>
      </c>
    </row>
    <row r="442" spans="1:12" x14ac:dyDescent="0.25">
      <c r="A442" s="13" t="s">
        <v>1080</v>
      </c>
      <c r="B442" s="13" t="s">
        <v>1084</v>
      </c>
      <c r="C442" s="13" t="s">
        <v>773</v>
      </c>
      <c r="D442" s="13" t="s">
        <v>774</v>
      </c>
      <c r="E442" s="13" t="s">
        <v>775</v>
      </c>
      <c r="F442" s="13" t="s">
        <v>804</v>
      </c>
      <c r="G442" s="13" t="s">
        <v>805</v>
      </c>
      <c r="H442" s="17">
        <v>4302</v>
      </c>
      <c r="I442" s="17">
        <v>1341.3420000000001</v>
      </c>
      <c r="K442" s="8" t="s">
        <v>959</v>
      </c>
      <c r="L442">
        <v>2467.6350000000002</v>
      </c>
    </row>
    <row r="443" spans="1:12" x14ac:dyDescent="0.25">
      <c r="A443" s="13" t="s">
        <v>1080</v>
      </c>
      <c r="B443" s="13" t="s">
        <v>1084</v>
      </c>
      <c r="C443" s="13" t="s">
        <v>773</v>
      </c>
      <c r="D443" s="13" t="s">
        <v>774</v>
      </c>
      <c r="E443" s="13" t="s">
        <v>775</v>
      </c>
      <c r="F443" s="13" t="s">
        <v>806</v>
      </c>
      <c r="G443" s="13" t="s">
        <v>807</v>
      </c>
      <c r="H443" s="17">
        <v>48</v>
      </c>
      <c r="I443" s="17">
        <v>1</v>
      </c>
      <c r="K443" s="8" t="s">
        <v>957</v>
      </c>
      <c r="L443">
        <v>716.36900000000003</v>
      </c>
    </row>
    <row r="444" spans="1:12" x14ac:dyDescent="0.25">
      <c r="A444" s="13" t="s">
        <v>1080</v>
      </c>
      <c r="B444" s="13" t="s">
        <v>1084</v>
      </c>
      <c r="C444" s="13" t="s">
        <v>773</v>
      </c>
      <c r="D444" s="13" t="s">
        <v>774</v>
      </c>
      <c r="E444" s="13" t="s">
        <v>775</v>
      </c>
      <c r="F444" s="13" t="s">
        <v>808</v>
      </c>
      <c r="G444" s="13" t="s">
        <v>809</v>
      </c>
      <c r="H444" s="17">
        <v>324</v>
      </c>
      <c r="I444" s="17">
        <v>1173.9190000000001</v>
      </c>
      <c r="K444" s="8" t="s">
        <v>973</v>
      </c>
      <c r="L444">
        <v>340.005</v>
      </c>
    </row>
    <row r="445" spans="1:12" x14ac:dyDescent="0.25">
      <c r="A445" s="13" t="s">
        <v>1080</v>
      </c>
      <c r="B445" s="13" t="s">
        <v>1084</v>
      </c>
      <c r="C445" s="13" t="s">
        <v>773</v>
      </c>
      <c r="D445" s="13" t="s">
        <v>774</v>
      </c>
      <c r="E445" s="13" t="s">
        <v>775</v>
      </c>
      <c r="F445" s="13" t="s">
        <v>810</v>
      </c>
      <c r="G445" s="13" t="s">
        <v>811</v>
      </c>
      <c r="H445" s="17">
        <v>7354</v>
      </c>
      <c r="I445" s="17">
        <v>3186.8649999999998</v>
      </c>
      <c r="K445" s="8" t="s">
        <v>975</v>
      </c>
      <c r="L445">
        <v>153.36199999999999</v>
      </c>
    </row>
    <row r="446" spans="1:12" x14ac:dyDescent="0.25">
      <c r="A446" s="13" t="s">
        <v>1080</v>
      </c>
      <c r="B446" s="13" t="s">
        <v>1084</v>
      </c>
      <c r="C446" s="13" t="s">
        <v>773</v>
      </c>
      <c r="D446" s="13" t="s">
        <v>774</v>
      </c>
      <c r="E446" s="13" t="s">
        <v>812</v>
      </c>
      <c r="F446" s="13" t="s">
        <v>813</v>
      </c>
      <c r="G446" s="13" t="s">
        <v>814</v>
      </c>
      <c r="H446" s="17">
        <v>1</v>
      </c>
      <c r="I446" s="17">
        <v>24</v>
      </c>
      <c r="K446" s="8" t="s">
        <v>995</v>
      </c>
      <c r="L446">
        <v>4027.0549999999998</v>
      </c>
    </row>
    <row r="447" spans="1:12" x14ac:dyDescent="0.25">
      <c r="A447" s="13" t="s">
        <v>1080</v>
      </c>
      <c r="B447" s="13" t="s">
        <v>1084</v>
      </c>
      <c r="C447" s="13" t="s">
        <v>773</v>
      </c>
      <c r="D447" s="13" t="s">
        <v>774</v>
      </c>
      <c r="E447" s="13" t="s">
        <v>815</v>
      </c>
      <c r="F447" s="13" t="s">
        <v>816</v>
      </c>
      <c r="G447" s="13" t="s">
        <v>817</v>
      </c>
      <c r="H447" s="17">
        <v>4085</v>
      </c>
      <c r="I447" s="17">
        <v>12843.819</v>
      </c>
      <c r="K447" s="8" t="s">
        <v>949</v>
      </c>
      <c r="L447">
        <v>32.993000000000002</v>
      </c>
    </row>
    <row r="448" spans="1:12" x14ac:dyDescent="0.25">
      <c r="A448" s="13" t="s">
        <v>1080</v>
      </c>
      <c r="B448" s="13" t="s">
        <v>1084</v>
      </c>
      <c r="C448" s="13" t="s">
        <v>773</v>
      </c>
      <c r="D448" s="13" t="s">
        <v>774</v>
      </c>
      <c r="E448" s="13" t="s">
        <v>815</v>
      </c>
      <c r="F448" s="13" t="s">
        <v>818</v>
      </c>
      <c r="G448" s="13" t="s">
        <v>819</v>
      </c>
      <c r="H448" s="17">
        <v>341</v>
      </c>
      <c r="I448" s="17">
        <v>1959.998</v>
      </c>
      <c r="K448" s="6" t="s">
        <v>97</v>
      </c>
      <c r="L448">
        <v>1822903.8950000005</v>
      </c>
    </row>
    <row r="449" spans="1:9" x14ac:dyDescent="0.25">
      <c r="A449" s="13" t="s">
        <v>1080</v>
      </c>
      <c r="B449" s="13" t="s">
        <v>1084</v>
      </c>
      <c r="C449" s="13" t="s">
        <v>773</v>
      </c>
      <c r="D449" s="13" t="s">
        <v>774</v>
      </c>
      <c r="E449" s="13" t="s">
        <v>815</v>
      </c>
      <c r="F449" s="13" t="s">
        <v>820</v>
      </c>
      <c r="G449" s="13" t="s">
        <v>821</v>
      </c>
      <c r="H449" s="17">
        <v>17</v>
      </c>
      <c r="I449" s="17">
        <v>65.001000000000005</v>
      </c>
    </row>
    <row r="450" spans="1:9" x14ac:dyDescent="0.25">
      <c r="A450" s="13" t="s">
        <v>1080</v>
      </c>
      <c r="B450" s="13" t="s">
        <v>1084</v>
      </c>
      <c r="C450" s="13" t="s">
        <v>773</v>
      </c>
      <c r="D450" s="13" t="s">
        <v>774</v>
      </c>
      <c r="E450" s="13" t="s">
        <v>815</v>
      </c>
      <c r="F450" s="13" t="s">
        <v>822</v>
      </c>
      <c r="G450" s="13" t="s">
        <v>823</v>
      </c>
      <c r="H450" s="17">
        <v>2984</v>
      </c>
      <c r="I450" s="17">
        <v>15474.541999999999</v>
      </c>
    </row>
    <row r="451" spans="1:9" x14ac:dyDescent="0.25">
      <c r="A451" s="13" t="s">
        <v>1080</v>
      </c>
      <c r="B451" s="13" t="s">
        <v>1084</v>
      </c>
      <c r="C451" s="13" t="s">
        <v>773</v>
      </c>
      <c r="D451" s="13" t="s">
        <v>774</v>
      </c>
      <c r="E451" s="13" t="s">
        <v>815</v>
      </c>
      <c r="F451" s="13" t="s">
        <v>824</v>
      </c>
      <c r="G451" s="13" t="s">
        <v>825</v>
      </c>
      <c r="H451" s="17">
        <v>3237</v>
      </c>
      <c r="I451" s="17">
        <v>13172.528</v>
      </c>
    </row>
    <row r="452" spans="1:9" x14ac:dyDescent="0.25">
      <c r="A452" s="13" t="s">
        <v>1080</v>
      </c>
      <c r="B452" s="13" t="s">
        <v>1084</v>
      </c>
      <c r="C452" s="13" t="s">
        <v>773</v>
      </c>
      <c r="D452" s="13" t="s">
        <v>774</v>
      </c>
      <c r="E452" s="13" t="s">
        <v>815</v>
      </c>
      <c r="F452" s="13" t="s">
        <v>826</v>
      </c>
      <c r="G452" s="13" t="s">
        <v>827</v>
      </c>
      <c r="H452" s="17">
        <v>1300</v>
      </c>
      <c r="I452" s="17">
        <v>2625.0709999999999</v>
      </c>
    </row>
    <row r="453" spans="1:9" x14ac:dyDescent="0.25">
      <c r="A453" s="13" t="s">
        <v>1080</v>
      </c>
      <c r="B453" s="13" t="s">
        <v>1084</v>
      </c>
      <c r="C453" s="13" t="s">
        <v>773</v>
      </c>
      <c r="D453" s="13" t="s">
        <v>774</v>
      </c>
      <c r="E453" s="13" t="s">
        <v>815</v>
      </c>
      <c r="F453" s="13" t="s">
        <v>828</v>
      </c>
      <c r="G453" s="13" t="s">
        <v>829</v>
      </c>
      <c r="H453" s="17">
        <v>114</v>
      </c>
      <c r="I453" s="17">
        <v>507.12599999999998</v>
      </c>
    </row>
    <row r="454" spans="1:9" x14ac:dyDescent="0.25">
      <c r="A454" s="13" t="s">
        <v>1080</v>
      </c>
      <c r="B454" s="13" t="s">
        <v>1084</v>
      </c>
      <c r="C454" s="13" t="s">
        <v>773</v>
      </c>
      <c r="D454" s="13" t="s">
        <v>774</v>
      </c>
      <c r="E454" s="13" t="s">
        <v>815</v>
      </c>
      <c r="F454" s="13" t="s">
        <v>830</v>
      </c>
      <c r="G454" s="13" t="s">
        <v>831</v>
      </c>
      <c r="H454" s="17">
        <v>558</v>
      </c>
      <c r="I454" s="17">
        <v>3989.1469999999999</v>
      </c>
    </row>
    <row r="455" spans="1:9" x14ac:dyDescent="0.25">
      <c r="A455" s="13" t="s">
        <v>1080</v>
      </c>
      <c r="B455" s="13" t="s">
        <v>1084</v>
      </c>
      <c r="C455" s="13" t="s">
        <v>773</v>
      </c>
      <c r="D455" s="13" t="s">
        <v>774</v>
      </c>
      <c r="E455" s="13" t="s">
        <v>815</v>
      </c>
      <c r="F455" s="13" t="s">
        <v>832</v>
      </c>
      <c r="G455" s="13" t="s">
        <v>833</v>
      </c>
      <c r="H455" s="17">
        <v>536</v>
      </c>
      <c r="I455" s="17">
        <v>1098.1980000000001</v>
      </c>
    </row>
    <row r="456" spans="1:9" x14ac:dyDescent="0.25">
      <c r="A456" s="13" t="s">
        <v>1080</v>
      </c>
      <c r="B456" s="13" t="s">
        <v>1084</v>
      </c>
      <c r="C456" s="13" t="s">
        <v>773</v>
      </c>
      <c r="D456" s="13" t="s">
        <v>774</v>
      </c>
      <c r="E456" s="13" t="s">
        <v>815</v>
      </c>
      <c r="F456" s="13" t="s">
        <v>834</v>
      </c>
      <c r="G456" s="13" t="s">
        <v>835</v>
      </c>
      <c r="H456" s="17">
        <v>321</v>
      </c>
      <c r="I456" s="17">
        <v>3110.7420000000002</v>
      </c>
    </row>
    <row r="457" spans="1:9" x14ac:dyDescent="0.25">
      <c r="A457" s="13" t="s">
        <v>1080</v>
      </c>
      <c r="B457" s="13" t="s">
        <v>1084</v>
      </c>
      <c r="C457" s="13" t="s">
        <v>773</v>
      </c>
      <c r="D457" s="13" t="s">
        <v>774</v>
      </c>
      <c r="E457" s="13" t="s">
        <v>815</v>
      </c>
      <c r="F457" s="13" t="s">
        <v>836</v>
      </c>
      <c r="G457" s="13" t="s">
        <v>837</v>
      </c>
      <c r="H457" s="17">
        <v>8523</v>
      </c>
      <c r="I457" s="17">
        <v>12505.535</v>
      </c>
    </row>
    <row r="458" spans="1:9" x14ac:dyDescent="0.25">
      <c r="A458" s="13" t="s">
        <v>1080</v>
      </c>
      <c r="B458" s="13" t="s">
        <v>1084</v>
      </c>
      <c r="C458" s="13" t="s">
        <v>773</v>
      </c>
      <c r="D458" s="13" t="s">
        <v>774</v>
      </c>
      <c r="E458" s="13" t="s">
        <v>815</v>
      </c>
      <c r="F458" s="13" t="s">
        <v>838</v>
      </c>
      <c r="G458" s="13" t="s">
        <v>839</v>
      </c>
      <c r="H458" s="17">
        <v>563</v>
      </c>
      <c r="I458" s="17">
        <v>2123.1640000000002</v>
      </c>
    </row>
    <row r="459" spans="1:9" x14ac:dyDescent="0.25">
      <c r="A459" s="13" t="s">
        <v>1080</v>
      </c>
      <c r="B459" s="13" t="s">
        <v>1084</v>
      </c>
      <c r="C459" s="13" t="s">
        <v>773</v>
      </c>
      <c r="D459" s="13" t="s">
        <v>774</v>
      </c>
      <c r="E459" s="13" t="s">
        <v>815</v>
      </c>
      <c r="F459" s="13" t="s">
        <v>840</v>
      </c>
      <c r="G459" s="13" t="s">
        <v>841</v>
      </c>
      <c r="H459" s="17">
        <v>16</v>
      </c>
      <c r="I459" s="17">
        <v>40</v>
      </c>
    </row>
    <row r="460" spans="1:9" x14ac:dyDescent="0.25">
      <c r="A460" s="13" t="s">
        <v>1080</v>
      </c>
      <c r="B460" s="13" t="s">
        <v>1084</v>
      </c>
      <c r="C460" s="13" t="s">
        <v>773</v>
      </c>
      <c r="D460" s="13" t="s">
        <v>774</v>
      </c>
      <c r="E460" s="13" t="s">
        <v>815</v>
      </c>
      <c r="F460" s="13" t="s">
        <v>842</v>
      </c>
      <c r="G460" s="13" t="s">
        <v>843</v>
      </c>
      <c r="H460" s="17">
        <v>141</v>
      </c>
      <c r="I460" s="17">
        <v>1499.09</v>
      </c>
    </row>
    <row r="461" spans="1:9" x14ac:dyDescent="0.25">
      <c r="A461" s="13" t="s">
        <v>1080</v>
      </c>
      <c r="B461" s="13" t="s">
        <v>1084</v>
      </c>
      <c r="C461" s="13" t="s">
        <v>773</v>
      </c>
      <c r="D461" s="13" t="s">
        <v>774</v>
      </c>
      <c r="E461" s="13" t="s">
        <v>815</v>
      </c>
      <c r="F461" s="13" t="s">
        <v>844</v>
      </c>
      <c r="G461" s="13" t="s">
        <v>845</v>
      </c>
      <c r="H461" s="17">
        <v>425</v>
      </c>
      <c r="I461" s="17">
        <v>6254.1</v>
      </c>
    </row>
    <row r="462" spans="1:9" x14ac:dyDescent="0.25">
      <c r="A462" s="13" t="s">
        <v>1080</v>
      </c>
      <c r="B462" s="13" t="s">
        <v>1084</v>
      </c>
      <c r="C462" s="13" t="s">
        <v>773</v>
      </c>
      <c r="D462" s="13" t="s">
        <v>774</v>
      </c>
      <c r="E462" s="13" t="s">
        <v>815</v>
      </c>
      <c r="F462" s="13" t="s">
        <v>846</v>
      </c>
      <c r="G462" s="13" t="s">
        <v>847</v>
      </c>
      <c r="H462" s="17">
        <v>13239</v>
      </c>
      <c r="I462" s="17">
        <v>83594.039000000004</v>
      </c>
    </row>
    <row r="463" spans="1:9" x14ac:dyDescent="0.25">
      <c r="A463" s="13" t="s">
        <v>1080</v>
      </c>
      <c r="B463" s="13" t="s">
        <v>1084</v>
      </c>
      <c r="C463" s="13" t="s">
        <v>773</v>
      </c>
      <c r="D463" s="13" t="s">
        <v>774</v>
      </c>
      <c r="E463" s="13" t="s">
        <v>815</v>
      </c>
      <c r="F463" s="13" t="s">
        <v>848</v>
      </c>
      <c r="G463" s="13" t="s">
        <v>849</v>
      </c>
      <c r="H463" s="17">
        <v>1052</v>
      </c>
      <c r="I463" s="17">
        <v>19949.79</v>
      </c>
    </row>
    <row r="464" spans="1:9" x14ac:dyDescent="0.25">
      <c r="A464" s="13" t="s">
        <v>1080</v>
      </c>
      <c r="B464" s="13" t="s">
        <v>1084</v>
      </c>
      <c r="C464" s="13" t="s">
        <v>773</v>
      </c>
      <c r="D464" s="13" t="s">
        <v>774</v>
      </c>
      <c r="E464" s="13" t="s">
        <v>815</v>
      </c>
      <c r="F464" s="13" t="s">
        <v>850</v>
      </c>
      <c r="G464" s="13" t="s">
        <v>851</v>
      </c>
      <c r="H464" s="17">
        <v>11</v>
      </c>
      <c r="I464" s="17">
        <v>51.000999999999998</v>
      </c>
    </row>
    <row r="465" spans="1:9" x14ac:dyDescent="0.25">
      <c r="A465" s="13" t="s">
        <v>1080</v>
      </c>
      <c r="B465" s="13" t="s">
        <v>1084</v>
      </c>
      <c r="C465" s="13" t="s">
        <v>773</v>
      </c>
      <c r="D465" s="13" t="s">
        <v>774</v>
      </c>
      <c r="E465" s="13" t="s">
        <v>815</v>
      </c>
      <c r="F465" s="13" t="s">
        <v>852</v>
      </c>
      <c r="G465" s="13" t="s">
        <v>853</v>
      </c>
      <c r="H465" s="17">
        <v>32</v>
      </c>
      <c r="I465" s="17">
        <v>492.00400000000002</v>
      </c>
    </row>
    <row r="466" spans="1:9" x14ac:dyDescent="0.25">
      <c r="A466" s="13" t="s">
        <v>1080</v>
      </c>
      <c r="B466" s="13" t="s">
        <v>1084</v>
      </c>
      <c r="C466" s="13" t="s">
        <v>773</v>
      </c>
      <c r="D466" s="13" t="s">
        <v>774</v>
      </c>
      <c r="E466" s="13" t="s">
        <v>815</v>
      </c>
      <c r="F466" s="13" t="s">
        <v>854</v>
      </c>
      <c r="G466" s="13" t="s">
        <v>855</v>
      </c>
      <c r="H466" s="17">
        <v>340</v>
      </c>
      <c r="I466" s="17">
        <v>3769.06</v>
      </c>
    </row>
    <row r="467" spans="1:9" x14ac:dyDescent="0.25">
      <c r="A467" s="13" t="s">
        <v>1080</v>
      </c>
      <c r="B467" s="13" t="s">
        <v>1084</v>
      </c>
      <c r="C467" s="13" t="s">
        <v>773</v>
      </c>
      <c r="D467" s="13" t="s">
        <v>774</v>
      </c>
      <c r="E467" s="13" t="s">
        <v>815</v>
      </c>
      <c r="F467" s="13" t="s">
        <v>856</v>
      </c>
      <c r="G467" s="13" t="s">
        <v>857</v>
      </c>
      <c r="H467" s="17">
        <v>139</v>
      </c>
      <c r="I467" s="17">
        <v>2186.6439999999998</v>
      </c>
    </row>
    <row r="468" spans="1:9" x14ac:dyDescent="0.25">
      <c r="A468" s="13" t="s">
        <v>1080</v>
      </c>
      <c r="B468" s="13" t="s">
        <v>1084</v>
      </c>
      <c r="C468" s="13" t="s">
        <v>773</v>
      </c>
      <c r="D468" s="13" t="s">
        <v>774</v>
      </c>
      <c r="E468" s="13" t="s">
        <v>858</v>
      </c>
      <c r="F468" s="13" t="s">
        <v>859</v>
      </c>
      <c r="G468" s="13" t="s">
        <v>860</v>
      </c>
      <c r="H468" s="17">
        <v>15</v>
      </c>
      <c r="I468" s="17">
        <v>190.995</v>
      </c>
    </row>
    <row r="469" spans="1:9" x14ac:dyDescent="0.25">
      <c r="A469" s="13" t="s">
        <v>1080</v>
      </c>
      <c r="B469" s="13" t="s">
        <v>1084</v>
      </c>
      <c r="C469" s="13" t="s">
        <v>773</v>
      </c>
      <c r="D469" s="13" t="s">
        <v>774</v>
      </c>
      <c r="E469" s="13" t="s">
        <v>858</v>
      </c>
      <c r="F469" s="13" t="s">
        <v>861</v>
      </c>
      <c r="G469" s="13" t="s">
        <v>862</v>
      </c>
      <c r="H469" s="17">
        <v>21</v>
      </c>
      <c r="I469" s="17">
        <v>26.004999999999999</v>
      </c>
    </row>
    <row r="470" spans="1:9" x14ac:dyDescent="0.25">
      <c r="A470" s="13" t="s">
        <v>1080</v>
      </c>
      <c r="B470" s="13" t="s">
        <v>1084</v>
      </c>
      <c r="C470" s="13" t="s">
        <v>773</v>
      </c>
      <c r="D470" s="13" t="s">
        <v>774</v>
      </c>
      <c r="E470" s="13" t="s">
        <v>858</v>
      </c>
      <c r="F470" s="13" t="s">
        <v>863</v>
      </c>
      <c r="G470" s="13" t="s">
        <v>864</v>
      </c>
      <c r="H470" s="17">
        <v>294</v>
      </c>
      <c r="I470" s="17">
        <v>2455.6489999999999</v>
      </c>
    </row>
    <row r="471" spans="1:9" x14ac:dyDescent="0.25">
      <c r="A471" s="13" t="s">
        <v>1080</v>
      </c>
      <c r="B471" s="13" t="s">
        <v>1084</v>
      </c>
      <c r="C471" s="13" t="s">
        <v>773</v>
      </c>
      <c r="D471" s="13" t="s">
        <v>774</v>
      </c>
      <c r="E471" s="13" t="s">
        <v>858</v>
      </c>
      <c r="F471" s="13" t="s">
        <v>865</v>
      </c>
      <c r="G471" s="13" t="s">
        <v>866</v>
      </c>
      <c r="H471" s="17">
        <v>44</v>
      </c>
      <c r="I471" s="17">
        <v>172</v>
      </c>
    </row>
    <row r="472" spans="1:9" x14ac:dyDescent="0.25">
      <c r="A472" s="13" t="s">
        <v>1080</v>
      </c>
      <c r="B472" s="13" t="s">
        <v>1084</v>
      </c>
      <c r="C472" s="13" t="s">
        <v>773</v>
      </c>
      <c r="D472" s="13" t="s">
        <v>774</v>
      </c>
      <c r="E472" s="13" t="s">
        <v>858</v>
      </c>
      <c r="F472" s="13" t="s">
        <v>867</v>
      </c>
      <c r="G472" s="13" t="s">
        <v>868</v>
      </c>
      <c r="H472" s="17">
        <v>140</v>
      </c>
      <c r="I472" s="17">
        <v>448.01100000000002</v>
      </c>
    </row>
    <row r="473" spans="1:9" x14ac:dyDescent="0.25">
      <c r="A473" s="13" t="s">
        <v>1080</v>
      </c>
      <c r="B473" s="13" t="s">
        <v>1084</v>
      </c>
      <c r="C473" s="13" t="s">
        <v>773</v>
      </c>
      <c r="D473" s="13" t="s">
        <v>774</v>
      </c>
      <c r="E473" s="13" t="s">
        <v>858</v>
      </c>
      <c r="F473" s="13" t="s">
        <v>869</v>
      </c>
      <c r="G473" s="13" t="s">
        <v>870</v>
      </c>
      <c r="H473" s="17">
        <v>19</v>
      </c>
      <c r="I473" s="17">
        <v>33.003</v>
      </c>
    </row>
    <row r="474" spans="1:9" x14ac:dyDescent="0.25">
      <c r="A474" s="13" t="s">
        <v>1080</v>
      </c>
      <c r="B474" s="13" t="s">
        <v>1084</v>
      </c>
      <c r="C474" s="13" t="s">
        <v>773</v>
      </c>
      <c r="D474" s="13" t="s">
        <v>774</v>
      </c>
      <c r="E474" s="13" t="s">
        <v>858</v>
      </c>
      <c r="F474" s="13" t="s">
        <v>871</v>
      </c>
      <c r="G474" s="13" t="s">
        <v>872</v>
      </c>
      <c r="H474" s="17">
        <v>111</v>
      </c>
      <c r="I474" s="17">
        <v>686.34</v>
      </c>
    </row>
    <row r="475" spans="1:9" x14ac:dyDescent="0.25">
      <c r="A475" s="13" t="s">
        <v>1080</v>
      </c>
      <c r="B475" s="13" t="s">
        <v>1084</v>
      </c>
      <c r="C475" s="13" t="s">
        <v>773</v>
      </c>
      <c r="D475" s="13" t="s">
        <v>774</v>
      </c>
      <c r="E475" s="13" t="s">
        <v>858</v>
      </c>
      <c r="F475" s="13" t="s">
        <v>873</v>
      </c>
      <c r="G475" s="13" t="s">
        <v>874</v>
      </c>
      <c r="H475" s="17">
        <v>241</v>
      </c>
      <c r="I475" s="17">
        <v>2139.3519999999999</v>
      </c>
    </row>
    <row r="476" spans="1:9" x14ac:dyDescent="0.25">
      <c r="A476" s="13" t="s">
        <v>1080</v>
      </c>
      <c r="B476" s="13" t="s">
        <v>1084</v>
      </c>
      <c r="C476" s="13" t="s">
        <v>773</v>
      </c>
      <c r="D476" s="13" t="s">
        <v>774</v>
      </c>
      <c r="E476" s="13" t="s">
        <v>858</v>
      </c>
      <c r="F476" s="13" t="s">
        <v>875</v>
      </c>
      <c r="G476" s="13" t="s">
        <v>876</v>
      </c>
      <c r="H476" s="17">
        <v>101</v>
      </c>
      <c r="I476" s="17">
        <v>211.00299999999999</v>
      </c>
    </row>
    <row r="477" spans="1:9" x14ac:dyDescent="0.25">
      <c r="A477" s="13" t="s">
        <v>1080</v>
      </c>
      <c r="B477" s="13" t="s">
        <v>1084</v>
      </c>
      <c r="C477" s="13" t="s">
        <v>773</v>
      </c>
      <c r="D477" s="13" t="s">
        <v>774</v>
      </c>
      <c r="E477" s="13" t="s">
        <v>858</v>
      </c>
      <c r="F477" s="13" t="s">
        <v>877</v>
      </c>
      <c r="G477" s="13" t="s">
        <v>878</v>
      </c>
      <c r="H477" s="17">
        <v>13</v>
      </c>
      <c r="I477" s="17">
        <v>59.094999999999999</v>
      </c>
    </row>
    <row r="478" spans="1:9" x14ac:dyDescent="0.25">
      <c r="A478" s="13" t="s">
        <v>1080</v>
      </c>
      <c r="B478" s="13" t="s">
        <v>1084</v>
      </c>
      <c r="C478" s="13" t="s">
        <v>773</v>
      </c>
      <c r="D478" s="13" t="s">
        <v>774</v>
      </c>
      <c r="E478" s="13" t="s">
        <v>858</v>
      </c>
      <c r="F478" s="13" t="s">
        <v>879</v>
      </c>
      <c r="G478" s="13" t="s">
        <v>880</v>
      </c>
      <c r="H478" s="17">
        <v>622</v>
      </c>
      <c r="I478" s="17">
        <v>5768.1009999999997</v>
      </c>
    </row>
    <row r="479" spans="1:9" x14ac:dyDescent="0.25">
      <c r="A479" s="13" t="s">
        <v>1080</v>
      </c>
      <c r="B479" s="13" t="s">
        <v>1084</v>
      </c>
      <c r="C479" s="13" t="s">
        <v>773</v>
      </c>
      <c r="D479" s="13" t="s">
        <v>774</v>
      </c>
      <c r="E479" s="13" t="s">
        <v>858</v>
      </c>
      <c r="F479" s="13" t="s">
        <v>881</v>
      </c>
      <c r="G479" s="13" t="s">
        <v>882</v>
      </c>
      <c r="H479" s="17">
        <v>14</v>
      </c>
      <c r="I479" s="17">
        <v>20.242000000000001</v>
      </c>
    </row>
    <row r="480" spans="1:9" x14ac:dyDescent="0.25">
      <c r="A480" s="13" t="s">
        <v>1080</v>
      </c>
      <c r="B480" s="13" t="s">
        <v>1084</v>
      </c>
      <c r="C480" s="13" t="s">
        <v>773</v>
      </c>
      <c r="D480" s="13" t="s">
        <v>774</v>
      </c>
      <c r="E480" s="13" t="s">
        <v>858</v>
      </c>
      <c r="F480" s="13" t="s">
        <v>883</v>
      </c>
      <c r="G480" s="13" t="s">
        <v>884</v>
      </c>
      <c r="H480" s="17">
        <v>404</v>
      </c>
      <c r="I480" s="17">
        <v>1283.675</v>
      </c>
    </row>
    <row r="481" spans="1:9" x14ac:dyDescent="0.25">
      <c r="A481" s="13" t="s">
        <v>1080</v>
      </c>
      <c r="B481" s="13" t="s">
        <v>1084</v>
      </c>
      <c r="C481" s="13" t="s">
        <v>773</v>
      </c>
      <c r="D481" s="13" t="s">
        <v>774</v>
      </c>
      <c r="E481" s="13" t="s">
        <v>858</v>
      </c>
      <c r="F481" s="13" t="s">
        <v>885</v>
      </c>
      <c r="G481" s="13" t="s">
        <v>886</v>
      </c>
      <c r="H481" s="17">
        <v>615</v>
      </c>
      <c r="I481" s="17">
        <v>1601.818</v>
      </c>
    </row>
    <row r="482" spans="1:9" x14ac:dyDescent="0.25">
      <c r="A482" s="13" t="s">
        <v>1080</v>
      </c>
      <c r="B482" s="13" t="s">
        <v>1084</v>
      </c>
      <c r="C482" s="13" t="s">
        <v>773</v>
      </c>
      <c r="D482" s="13" t="s">
        <v>774</v>
      </c>
      <c r="E482" s="13" t="s">
        <v>858</v>
      </c>
      <c r="F482" s="13" t="s">
        <v>887</v>
      </c>
      <c r="G482" s="13" t="s">
        <v>888</v>
      </c>
      <c r="H482" s="17">
        <v>37</v>
      </c>
      <c r="I482" s="17">
        <v>664.90499999999997</v>
      </c>
    </row>
    <row r="483" spans="1:9" x14ac:dyDescent="0.25">
      <c r="A483" s="13" t="s">
        <v>1080</v>
      </c>
      <c r="B483" s="13" t="s">
        <v>1084</v>
      </c>
      <c r="C483" s="13" t="s">
        <v>773</v>
      </c>
      <c r="D483" s="13" t="s">
        <v>774</v>
      </c>
      <c r="E483" s="13" t="s">
        <v>858</v>
      </c>
      <c r="F483" s="13" t="s">
        <v>889</v>
      </c>
      <c r="G483" s="13" t="s">
        <v>890</v>
      </c>
      <c r="H483" s="17">
        <v>139</v>
      </c>
      <c r="I483" s="17">
        <v>3256.7260000000001</v>
      </c>
    </row>
    <row r="484" spans="1:9" x14ac:dyDescent="0.25">
      <c r="A484" s="13" t="s">
        <v>1080</v>
      </c>
      <c r="B484" s="13" t="s">
        <v>1084</v>
      </c>
      <c r="C484" s="13" t="s">
        <v>773</v>
      </c>
      <c r="D484" s="13" t="s">
        <v>774</v>
      </c>
      <c r="E484" s="13" t="s">
        <v>858</v>
      </c>
      <c r="F484" s="13" t="s">
        <v>891</v>
      </c>
      <c r="G484" s="13" t="s">
        <v>892</v>
      </c>
      <c r="H484" s="17">
        <v>66</v>
      </c>
      <c r="I484" s="17">
        <v>1128.0050000000001</v>
      </c>
    </row>
    <row r="485" spans="1:9" x14ac:dyDescent="0.25">
      <c r="A485" s="13" t="s">
        <v>1080</v>
      </c>
      <c r="B485" s="13" t="s">
        <v>1084</v>
      </c>
      <c r="C485" s="13" t="s">
        <v>773</v>
      </c>
      <c r="D485" s="13" t="s">
        <v>774</v>
      </c>
      <c r="E485" s="13" t="s">
        <v>893</v>
      </c>
      <c r="F485" s="13" t="s">
        <v>894</v>
      </c>
      <c r="G485" s="13" t="s">
        <v>895</v>
      </c>
      <c r="H485" s="17">
        <v>751</v>
      </c>
      <c r="I485" s="17">
        <v>201.405</v>
      </c>
    </row>
    <row r="486" spans="1:9" x14ac:dyDescent="0.25">
      <c r="A486" s="13" t="s">
        <v>1080</v>
      </c>
      <c r="B486" s="13" t="s">
        <v>1084</v>
      </c>
      <c r="C486" s="13" t="s">
        <v>773</v>
      </c>
      <c r="D486" s="13" t="s">
        <v>774</v>
      </c>
      <c r="E486" s="13" t="s">
        <v>893</v>
      </c>
      <c r="F486" s="13" t="s">
        <v>896</v>
      </c>
      <c r="G486" s="13" t="s">
        <v>897</v>
      </c>
      <c r="H486" s="17">
        <v>616</v>
      </c>
      <c r="I486" s="17">
        <v>281.70600000000002</v>
      </c>
    </row>
    <row r="487" spans="1:9" x14ac:dyDescent="0.25">
      <c r="A487" s="13" t="s">
        <v>1080</v>
      </c>
      <c r="B487" s="13" t="s">
        <v>1084</v>
      </c>
      <c r="C487" s="13" t="s">
        <v>773</v>
      </c>
      <c r="D487" s="13" t="s">
        <v>774</v>
      </c>
      <c r="E487" s="13" t="s">
        <v>893</v>
      </c>
      <c r="F487" s="13" t="s">
        <v>898</v>
      </c>
      <c r="G487" s="13" t="s">
        <v>899</v>
      </c>
      <c r="H487" s="17">
        <v>7</v>
      </c>
      <c r="I487" s="17">
        <v>3</v>
      </c>
    </row>
    <row r="488" spans="1:9" x14ac:dyDescent="0.25">
      <c r="A488" s="13" t="s">
        <v>1080</v>
      </c>
      <c r="B488" s="13" t="s">
        <v>1084</v>
      </c>
      <c r="C488" s="13" t="s">
        <v>773</v>
      </c>
      <c r="D488" s="13" t="s">
        <v>774</v>
      </c>
      <c r="E488" s="13" t="s">
        <v>893</v>
      </c>
      <c r="F488" s="13" t="s">
        <v>900</v>
      </c>
      <c r="G488" s="13" t="s">
        <v>901</v>
      </c>
      <c r="H488" s="17">
        <v>17</v>
      </c>
      <c r="I488" s="17">
        <v>29</v>
      </c>
    </row>
    <row r="489" spans="1:9" x14ac:dyDescent="0.25">
      <c r="A489" s="13" t="s">
        <v>1080</v>
      </c>
      <c r="B489" s="13" t="s">
        <v>1084</v>
      </c>
      <c r="C489" s="13" t="s">
        <v>773</v>
      </c>
      <c r="D489" s="13" t="s">
        <v>774</v>
      </c>
      <c r="E489" s="13" t="s">
        <v>893</v>
      </c>
      <c r="F489" s="13" t="s">
        <v>902</v>
      </c>
      <c r="G489" s="13" t="s">
        <v>903</v>
      </c>
      <c r="H489" s="17">
        <v>3</v>
      </c>
      <c r="I489" s="17">
        <v>0</v>
      </c>
    </row>
    <row r="490" spans="1:9" x14ac:dyDescent="0.25">
      <c r="A490" s="13" t="s">
        <v>1080</v>
      </c>
      <c r="B490" s="13" t="s">
        <v>1084</v>
      </c>
      <c r="C490" s="13" t="s">
        <v>773</v>
      </c>
      <c r="D490" s="13" t="s">
        <v>774</v>
      </c>
      <c r="E490" s="13" t="s">
        <v>893</v>
      </c>
      <c r="F490" s="13" t="s">
        <v>904</v>
      </c>
      <c r="G490" s="13" t="s">
        <v>905</v>
      </c>
      <c r="H490" s="17">
        <v>46</v>
      </c>
      <c r="I490" s="17">
        <v>139.16399999999999</v>
      </c>
    </row>
    <row r="491" spans="1:9" x14ac:dyDescent="0.25">
      <c r="A491" s="13" t="s">
        <v>1080</v>
      </c>
      <c r="B491" s="13" t="s">
        <v>1084</v>
      </c>
      <c r="C491" s="13" t="s">
        <v>773</v>
      </c>
      <c r="D491" s="13" t="s">
        <v>774</v>
      </c>
      <c r="E491" s="13" t="s">
        <v>893</v>
      </c>
      <c r="F491" s="13" t="s">
        <v>906</v>
      </c>
      <c r="G491" s="13" t="s">
        <v>907</v>
      </c>
      <c r="H491" s="17">
        <v>65</v>
      </c>
      <c r="I491" s="17">
        <v>213.45099999999999</v>
      </c>
    </row>
    <row r="492" spans="1:9" x14ac:dyDescent="0.25">
      <c r="A492" s="13" t="s">
        <v>1080</v>
      </c>
      <c r="B492" s="13" t="s">
        <v>1084</v>
      </c>
      <c r="C492" s="13" t="s">
        <v>773</v>
      </c>
      <c r="D492" s="13" t="s">
        <v>774</v>
      </c>
      <c r="E492" s="13" t="s">
        <v>893</v>
      </c>
      <c r="F492" s="13" t="s">
        <v>908</v>
      </c>
      <c r="G492" s="13" t="s">
        <v>909</v>
      </c>
      <c r="H492" s="17">
        <v>3</v>
      </c>
      <c r="I492" s="17">
        <v>0</v>
      </c>
    </row>
    <row r="493" spans="1:9" x14ac:dyDescent="0.25">
      <c r="A493" s="13" t="s">
        <v>1080</v>
      </c>
      <c r="B493" s="13" t="s">
        <v>1084</v>
      </c>
      <c r="C493" s="13" t="s">
        <v>773</v>
      </c>
      <c r="D493" s="13" t="s">
        <v>774</v>
      </c>
      <c r="E493" s="13" t="s">
        <v>893</v>
      </c>
      <c r="F493" s="13" t="s">
        <v>910</v>
      </c>
      <c r="G493" s="13" t="s">
        <v>911</v>
      </c>
      <c r="H493" s="17">
        <v>40</v>
      </c>
      <c r="I493" s="17">
        <v>6</v>
      </c>
    </row>
    <row r="494" spans="1:9" x14ac:dyDescent="0.25">
      <c r="A494" s="13" t="s">
        <v>1080</v>
      </c>
      <c r="B494" s="13" t="s">
        <v>1084</v>
      </c>
      <c r="C494" s="13" t="s">
        <v>773</v>
      </c>
      <c r="D494" s="13" t="s">
        <v>774</v>
      </c>
      <c r="E494" s="13" t="s">
        <v>893</v>
      </c>
      <c r="F494" s="13" t="s">
        <v>912</v>
      </c>
      <c r="G494" s="13" t="s">
        <v>913</v>
      </c>
      <c r="H494" s="17">
        <v>42</v>
      </c>
      <c r="I494" s="17">
        <v>14.725</v>
      </c>
    </row>
    <row r="495" spans="1:9" x14ac:dyDescent="0.25">
      <c r="A495" s="13" t="s">
        <v>1080</v>
      </c>
      <c r="B495" s="13" t="s">
        <v>1084</v>
      </c>
      <c r="C495" s="13" t="s">
        <v>773</v>
      </c>
      <c r="D495" s="13" t="s">
        <v>774</v>
      </c>
      <c r="E495" s="13" t="s">
        <v>893</v>
      </c>
      <c r="F495" s="13" t="s">
        <v>914</v>
      </c>
      <c r="G495" s="13" t="s">
        <v>915</v>
      </c>
      <c r="H495" s="17">
        <v>79</v>
      </c>
      <c r="I495" s="17">
        <v>30.827999999999999</v>
      </c>
    </row>
    <row r="496" spans="1:9" x14ac:dyDescent="0.25">
      <c r="A496" s="13" t="s">
        <v>1080</v>
      </c>
      <c r="B496" s="13" t="s">
        <v>1084</v>
      </c>
      <c r="C496" s="13" t="s">
        <v>773</v>
      </c>
      <c r="D496" s="13" t="s">
        <v>774</v>
      </c>
      <c r="E496" s="13" t="s">
        <v>893</v>
      </c>
      <c r="F496" s="13" t="s">
        <v>916</v>
      </c>
      <c r="G496" s="13" t="s">
        <v>917</v>
      </c>
      <c r="H496" s="17">
        <v>205</v>
      </c>
      <c r="I496" s="17">
        <v>53.499000000000002</v>
      </c>
    </row>
    <row r="497" spans="1:9" x14ac:dyDescent="0.25">
      <c r="A497" s="13" t="s">
        <v>1080</v>
      </c>
      <c r="B497" s="13" t="s">
        <v>1084</v>
      </c>
      <c r="C497" s="13" t="s">
        <v>773</v>
      </c>
      <c r="D497" s="13" t="s">
        <v>774</v>
      </c>
      <c r="E497" s="13" t="s">
        <v>893</v>
      </c>
      <c r="F497" s="13" t="s">
        <v>918</v>
      </c>
      <c r="G497" s="13" t="s">
        <v>919</v>
      </c>
      <c r="H497" s="17">
        <v>485</v>
      </c>
      <c r="I497" s="17">
        <v>207.07300000000001</v>
      </c>
    </row>
    <row r="498" spans="1:9" x14ac:dyDescent="0.25">
      <c r="A498" s="13" t="s">
        <v>1080</v>
      </c>
      <c r="B498" s="13" t="s">
        <v>1084</v>
      </c>
      <c r="C498" s="13" t="s">
        <v>773</v>
      </c>
      <c r="D498" s="13" t="s">
        <v>774</v>
      </c>
      <c r="E498" s="13" t="s">
        <v>893</v>
      </c>
      <c r="F498" s="13" t="s">
        <v>920</v>
      </c>
      <c r="G498" s="13" t="s">
        <v>921</v>
      </c>
      <c r="H498" s="17">
        <v>542</v>
      </c>
      <c r="I498" s="17">
        <v>278.16399999999999</v>
      </c>
    </row>
    <row r="499" spans="1:9" x14ac:dyDescent="0.25">
      <c r="A499" s="13" t="s">
        <v>1080</v>
      </c>
      <c r="B499" s="13" t="s">
        <v>1084</v>
      </c>
      <c r="C499" s="13" t="s">
        <v>773</v>
      </c>
      <c r="D499" s="13" t="s">
        <v>922</v>
      </c>
      <c r="E499" s="13" t="s">
        <v>923</v>
      </c>
      <c r="F499" s="13" t="s">
        <v>924</v>
      </c>
      <c r="G499" s="13" t="s">
        <v>925</v>
      </c>
      <c r="H499" s="17">
        <v>222</v>
      </c>
      <c r="I499" s="17"/>
    </row>
    <row r="500" spans="1:9" x14ac:dyDescent="0.25">
      <c r="A500" s="13" t="s">
        <v>1080</v>
      </c>
      <c r="B500" s="13" t="s">
        <v>1084</v>
      </c>
      <c r="C500" s="13" t="s">
        <v>773</v>
      </c>
      <c r="D500" s="13" t="s">
        <v>922</v>
      </c>
      <c r="E500" s="13" t="s">
        <v>926</v>
      </c>
      <c r="F500" s="13" t="s">
        <v>924</v>
      </c>
      <c r="G500" s="13" t="s">
        <v>925</v>
      </c>
      <c r="H500" s="17">
        <v>40087</v>
      </c>
      <c r="I500" s="17"/>
    </row>
    <row r="501" spans="1:9" x14ac:dyDescent="0.25">
      <c r="A501" s="13" t="s">
        <v>1080</v>
      </c>
      <c r="B501" s="13" t="s">
        <v>1084</v>
      </c>
      <c r="C501" s="13" t="s">
        <v>773</v>
      </c>
      <c r="D501" s="13" t="s">
        <v>927</v>
      </c>
      <c r="E501" s="13" t="s">
        <v>928</v>
      </c>
      <c r="F501" s="13" t="s">
        <v>929</v>
      </c>
      <c r="G501" s="13" t="s">
        <v>930</v>
      </c>
      <c r="H501" s="17">
        <v>43</v>
      </c>
      <c r="I501" s="17">
        <v>261.00099999999998</v>
      </c>
    </row>
    <row r="502" spans="1:9" x14ac:dyDescent="0.25">
      <c r="A502" s="13" t="s">
        <v>1080</v>
      </c>
      <c r="B502" s="13" t="s">
        <v>1084</v>
      </c>
      <c r="C502" s="13" t="s">
        <v>773</v>
      </c>
      <c r="D502" s="13" t="s">
        <v>927</v>
      </c>
      <c r="E502" s="13" t="s">
        <v>931</v>
      </c>
      <c r="F502" s="13" t="s">
        <v>932</v>
      </c>
      <c r="G502" s="13" t="s">
        <v>933</v>
      </c>
      <c r="H502" s="17">
        <v>9</v>
      </c>
      <c r="I502" s="17">
        <v>10.000999999999999</v>
      </c>
    </row>
    <row r="503" spans="1:9" x14ac:dyDescent="0.25">
      <c r="A503" s="13" t="s">
        <v>1080</v>
      </c>
      <c r="B503" s="13" t="s">
        <v>1084</v>
      </c>
      <c r="C503" s="13" t="s">
        <v>773</v>
      </c>
      <c r="D503" s="13" t="s">
        <v>934</v>
      </c>
      <c r="E503" s="13" t="s">
        <v>935</v>
      </c>
      <c r="F503" s="13" t="s">
        <v>936</v>
      </c>
      <c r="G503" s="13" t="s">
        <v>937</v>
      </c>
      <c r="H503" s="17">
        <v>33</v>
      </c>
      <c r="I503" s="17">
        <v>28.521000000000001</v>
      </c>
    </row>
    <row r="504" spans="1:9" x14ac:dyDescent="0.25">
      <c r="A504" s="13" t="s">
        <v>1080</v>
      </c>
      <c r="B504" s="13" t="s">
        <v>1084</v>
      </c>
      <c r="C504" s="13" t="s">
        <v>773</v>
      </c>
      <c r="D504" s="13" t="s">
        <v>934</v>
      </c>
      <c r="E504" s="13" t="s">
        <v>935</v>
      </c>
      <c r="F504" s="13" t="s">
        <v>936</v>
      </c>
      <c r="G504" s="13" t="s">
        <v>938</v>
      </c>
      <c r="H504" s="17">
        <v>11318</v>
      </c>
      <c r="I504" s="17">
        <v>16496.154999999999</v>
      </c>
    </row>
    <row r="505" spans="1:9" x14ac:dyDescent="0.25">
      <c r="A505" s="13" t="s">
        <v>1080</v>
      </c>
      <c r="B505" s="13" t="s">
        <v>1084</v>
      </c>
      <c r="C505" s="13" t="s">
        <v>773</v>
      </c>
      <c r="D505" s="13" t="s">
        <v>934</v>
      </c>
      <c r="E505" s="13" t="s">
        <v>935</v>
      </c>
      <c r="F505" s="13" t="s">
        <v>939</v>
      </c>
      <c r="G505" s="13" t="s">
        <v>940</v>
      </c>
      <c r="H505" s="17">
        <v>1224</v>
      </c>
      <c r="I505" s="17">
        <v>4511.7709999999997</v>
      </c>
    </row>
    <row r="506" spans="1:9" x14ac:dyDescent="0.25">
      <c r="A506" s="13" t="s">
        <v>1080</v>
      </c>
      <c r="B506" s="13" t="s">
        <v>1084</v>
      </c>
      <c r="C506" s="13" t="s">
        <v>773</v>
      </c>
      <c r="D506" s="13" t="s">
        <v>934</v>
      </c>
      <c r="E506" s="13" t="s">
        <v>935</v>
      </c>
      <c r="F506" s="13" t="s">
        <v>941</v>
      </c>
      <c r="G506" s="13" t="s">
        <v>942</v>
      </c>
      <c r="H506" s="17">
        <v>6693</v>
      </c>
      <c r="I506" s="17">
        <v>18703.507000000001</v>
      </c>
    </row>
    <row r="507" spans="1:9" x14ac:dyDescent="0.25">
      <c r="A507" s="13" t="s">
        <v>1080</v>
      </c>
      <c r="B507" s="13" t="s">
        <v>1084</v>
      </c>
      <c r="C507" s="13" t="s">
        <v>773</v>
      </c>
      <c r="D507" s="13" t="s">
        <v>934</v>
      </c>
      <c r="E507" s="13" t="s">
        <v>935</v>
      </c>
      <c r="F507" s="13" t="s">
        <v>943</v>
      </c>
      <c r="G507" s="13" t="s">
        <v>944</v>
      </c>
      <c r="H507" s="17">
        <v>745</v>
      </c>
      <c r="I507" s="17">
        <v>1667.539</v>
      </c>
    </row>
    <row r="508" spans="1:9" x14ac:dyDescent="0.25">
      <c r="A508" s="13" t="s">
        <v>1080</v>
      </c>
      <c r="B508" s="13" t="s">
        <v>1084</v>
      </c>
      <c r="C508" s="13" t="s">
        <v>773</v>
      </c>
      <c r="D508" s="13" t="s">
        <v>934</v>
      </c>
      <c r="E508" s="13" t="s">
        <v>935</v>
      </c>
      <c r="F508" s="13" t="s">
        <v>945</v>
      </c>
      <c r="G508" s="13" t="s">
        <v>946</v>
      </c>
      <c r="H508" s="17">
        <v>302</v>
      </c>
      <c r="I508" s="17">
        <v>1093.6279999999999</v>
      </c>
    </row>
    <row r="509" spans="1:9" x14ac:dyDescent="0.25">
      <c r="A509" s="13" t="s">
        <v>1080</v>
      </c>
      <c r="B509" s="13" t="s">
        <v>1084</v>
      </c>
      <c r="C509" s="13" t="s">
        <v>773</v>
      </c>
      <c r="D509" s="13" t="s">
        <v>934</v>
      </c>
      <c r="E509" s="13" t="s">
        <v>947</v>
      </c>
      <c r="F509" s="13" t="s">
        <v>948</v>
      </c>
      <c r="G509" s="13" t="s">
        <v>949</v>
      </c>
      <c r="H509" s="17">
        <v>14</v>
      </c>
      <c r="I509" s="17">
        <v>33</v>
      </c>
    </row>
    <row r="510" spans="1:9" x14ac:dyDescent="0.25">
      <c r="A510" s="13" t="s">
        <v>1080</v>
      </c>
      <c r="B510" s="13" t="s">
        <v>1084</v>
      </c>
      <c r="C510" s="13" t="s">
        <v>773</v>
      </c>
      <c r="D510" s="13" t="s">
        <v>934</v>
      </c>
      <c r="E510" s="13" t="s">
        <v>947</v>
      </c>
      <c r="F510" s="13" t="s">
        <v>950</v>
      </c>
      <c r="G510" s="13" t="s">
        <v>951</v>
      </c>
      <c r="H510" s="17">
        <v>27</v>
      </c>
      <c r="I510" s="17">
        <v>87.001999999999995</v>
      </c>
    </row>
    <row r="511" spans="1:9" x14ac:dyDescent="0.25">
      <c r="A511" s="13" t="s">
        <v>1080</v>
      </c>
      <c r="B511" s="13" t="s">
        <v>1084</v>
      </c>
      <c r="C511" s="13" t="s">
        <v>773</v>
      </c>
      <c r="D511" s="13" t="s">
        <v>934</v>
      </c>
      <c r="E511" s="13" t="s">
        <v>947</v>
      </c>
      <c r="F511" s="13" t="s">
        <v>952</v>
      </c>
      <c r="G511" s="13" t="s">
        <v>953</v>
      </c>
      <c r="H511" s="17">
        <v>8</v>
      </c>
      <c r="I511" s="17">
        <v>111.999</v>
      </c>
    </row>
    <row r="512" spans="1:9" x14ac:dyDescent="0.25">
      <c r="A512" s="13" t="s">
        <v>1080</v>
      </c>
      <c r="B512" s="13" t="s">
        <v>1084</v>
      </c>
      <c r="C512" s="13" t="s">
        <v>773</v>
      </c>
      <c r="D512" s="13" t="s">
        <v>934</v>
      </c>
      <c r="E512" s="13" t="s">
        <v>947</v>
      </c>
      <c r="F512" s="13" t="s">
        <v>954</v>
      </c>
      <c r="G512" s="13" t="s">
        <v>955</v>
      </c>
      <c r="H512" s="17">
        <v>78</v>
      </c>
      <c r="I512" s="17">
        <v>372.00299999999999</v>
      </c>
    </row>
    <row r="513" spans="1:9" x14ac:dyDescent="0.25">
      <c r="A513" s="13" t="s">
        <v>1080</v>
      </c>
      <c r="B513" s="13" t="s">
        <v>1084</v>
      </c>
      <c r="C513" s="13" t="s">
        <v>773</v>
      </c>
      <c r="D513" s="13" t="s">
        <v>934</v>
      </c>
      <c r="E513" s="13" t="s">
        <v>947</v>
      </c>
      <c r="F513" s="13" t="s">
        <v>956</v>
      </c>
      <c r="G513" s="13" t="s">
        <v>957</v>
      </c>
      <c r="H513" s="17">
        <v>18</v>
      </c>
      <c r="I513" s="17">
        <v>682.70100000000002</v>
      </c>
    </row>
    <row r="514" spans="1:9" x14ac:dyDescent="0.25">
      <c r="A514" s="13" t="s">
        <v>1080</v>
      </c>
      <c r="B514" s="13" t="s">
        <v>1084</v>
      </c>
      <c r="C514" s="13" t="s">
        <v>773</v>
      </c>
      <c r="D514" s="13" t="s">
        <v>934</v>
      </c>
      <c r="E514" s="13" t="s">
        <v>947</v>
      </c>
      <c r="F514" s="13" t="s">
        <v>958</v>
      </c>
      <c r="G514" s="13" t="s">
        <v>959</v>
      </c>
      <c r="H514" s="17">
        <v>19</v>
      </c>
      <c r="I514" s="17">
        <v>2487.6660000000002</v>
      </c>
    </row>
    <row r="515" spans="1:9" x14ac:dyDescent="0.25">
      <c r="A515" s="13" t="s">
        <v>1080</v>
      </c>
      <c r="B515" s="13" t="s">
        <v>1084</v>
      </c>
      <c r="C515" s="13" t="s">
        <v>773</v>
      </c>
      <c r="D515" s="13" t="s">
        <v>934</v>
      </c>
      <c r="E515" s="13" t="s">
        <v>947</v>
      </c>
      <c r="F515" s="13" t="s">
        <v>960</v>
      </c>
      <c r="G515" s="13" t="s">
        <v>961</v>
      </c>
      <c r="H515" s="17">
        <v>8</v>
      </c>
      <c r="I515" s="17">
        <v>132</v>
      </c>
    </row>
    <row r="516" spans="1:9" x14ac:dyDescent="0.25">
      <c r="A516" s="13" t="s">
        <v>1080</v>
      </c>
      <c r="B516" s="13" t="s">
        <v>1084</v>
      </c>
      <c r="C516" s="13" t="s">
        <v>773</v>
      </c>
      <c r="D516" s="13" t="s">
        <v>934</v>
      </c>
      <c r="E516" s="13" t="s">
        <v>947</v>
      </c>
      <c r="F516" s="13" t="s">
        <v>962</v>
      </c>
      <c r="G516" s="13" t="s">
        <v>963</v>
      </c>
      <c r="H516" s="17">
        <v>592</v>
      </c>
      <c r="I516" s="17">
        <v>4217.8109999999997</v>
      </c>
    </row>
    <row r="517" spans="1:9" x14ac:dyDescent="0.25">
      <c r="A517" s="13" t="s">
        <v>1080</v>
      </c>
      <c r="B517" s="13" t="s">
        <v>1084</v>
      </c>
      <c r="C517" s="13" t="s">
        <v>773</v>
      </c>
      <c r="D517" s="13" t="s">
        <v>934</v>
      </c>
      <c r="E517" s="13" t="s">
        <v>947</v>
      </c>
      <c r="F517" s="13" t="s">
        <v>964</v>
      </c>
      <c r="G517" s="13" t="s">
        <v>965</v>
      </c>
      <c r="H517" s="17">
        <v>1198</v>
      </c>
      <c r="I517" s="17">
        <v>30850.637999999999</v>
      </c>
    </row>
    <row r="518" spans="1:9" x14ac:dyDescent="0.25">
      <c r="A518" s="13" t="s">
        <v>1080</v>
      </c>
      <c r="B518" s="13" t="s">
        <v>1084</v>
      </c>
      <c r="C518" s="13" t="s">
        <v>773</v>
      </c>
      <c r="D518" s="13" t="s">
        <v>934</v>
      </c>
      <c r="E518" s="13" t="s">
        <v>947</v>
      </c>
      <c r="F518" s="13" t="s">
        <v>966</v>
      </c>
      <c r="G518" s="13" t="s">
        <v>967</v>
      </c>
      <c r="H518" s="17">
        <v>1187</v>
      </c>
      <c r="I518" s="17">
        <v>13569.074000000001</v>
      </c>
    </row>
    <row r="519" spans="1:9" x14ac:dyDescent="0.25">
      <c r="A519" s="13" t="s">
        <v>1080</v>
      </c>
      <c r="B519" s="13" t="s">
        <v>1084</v>
      </c>
      <c r="C519" s="13" t="s">
        <v>773</v>
      </c>
      <c r="D519" s="13" t="s">
        <v>934</v>
      </c>
      <c r="E519" s="13" t="s">
        <v>947</v>
      </c>
      <c r="F519" s="13" t="s">
        <v>968</v>
      </c>
      <c r="G519" s="13" t="s">
        <v>969</v>
      </c>
      <c r="H519" s="17">
        <v>510</v>
      </c>
      <c r="I519" s="17">
        <v>3798.4830000000002</v>
      </c>
    </row>
    <row r="520" spans="1:9" x14ac:dyDescent="0.25">
      <c r="A520" s="13" t="s">
        <v>1080</v>
      </c>
      <c r="B520" s="13" t="s">
        <v>1084</v>
      </c>
      <c r="C520" s="13" t="s">
        <v>773</v>
      </c>
      <c r="D520" s="13" t="s">
        <v>934</v>
      </c>
      <c r="E520" s="13" t="s">
        <v>947</v>
      </c>
      <c r="F520" s="13" t="s">
        <v>970</v>
      </c>
      <c r="G520" s="13" t="s">
        <v>971</v>
      </c>
      <c r="H520" s="17">
        <v>107</v>
      </c>
      <c r="I520" s="17">
        <v>1375.9110000000001</v>
      </c>
    </row>
    <row r="521" spans="1:9" x14ac:dyDescent="0.25">
      <c r="A521" s="13" t="s">
        <v>1080</v>
      </c>
      <c r="B521" s="13" t="s">
        <v>1084</v>
      </c>
      <c r="C521" s="13" t="s">
        <v>773</v>
      </c>
      <c r="D521" s="13" t="s">
        <v>934</v>
      </c>
      <c r="E521" s="13" t="s">
        <v>947</v>
      </c>
      <c r="F521" s="13" t="s">
        <v>972</v>
      </c>
      <c r="G521" s="13" t="s">
        <v>973</v>
      </c>
      <c r="H521" s="17">
        <v>5</v>
      </c>
      <c r="I521" s="17">
        <v>341.16699999999997</v>
      </c>
    </row>
    <row r="522" spans="1:9" x14ac:dyDescent="0.25">
      <c r="A522" s="13" t="s">
        <v>1080</v>
      </c>
      <c r="B522" s="13" t="s">
        <v>1084</v>
      </c>
      <c r="C522" s="13" t="s">
        <v>773</v>
      </c>
      <c r="D522" s="13" t="s">
        <v>934</v>
      </c>
      <c r="E522" s="13" t="s">
        <v>947</v>
      </c>
      <c r="F522" s="13" t="s">
        <v>974</v>
      </c>
      <c r="G522" s="13" t="s">
        <v>975</v>
      </c>
      <c r="H522" s="17">
        <v>8</v>
      </c>
      <c r="I522" s="17">
        <v>91</v>
      </c>
    </row>
    <row r="523" spans="1:9" x14ac:dyDescent="0.25">
      <c r="A523" s="13" t="s">
        <v>1080</v>
      </c>
      <c r="B523" s="13" t="s">
        <v>1084</v>
      </c>
      <c r="C523" s="13" t="s">
        <v>773</v>
      </c>
      <c r="D523" s="13" t="s">
        <v>934</v>
      </c>
      <c r="E523" s="13" t="s">
        <v>947</v>
      </c>
      <c r="F523" s="13" t="s">
        <v>976</v>
      </c>
      <c r="G523" s="13" t="s">
        <v>977</v>
      </c>
      <c r="H523" s="17">
        <v>186</v>
      </c>
      <c r="I523" s="17">
        <v>1575.0050000000001</v>
      </c>
    </row>
    <row r="524" spans="1:9" x14ac:dyDescent="0.25">
      <c r="A524" s="13" t="s">
        <v>1080</v>
      </c>
      <c r="B524" s="13" t="s">
        <v>1084</v>
      </c>
      <c r="C524" s="13" t="s">
        <v>773</v>
      </c>
      <c r="D524" s="13" t="s">
        <v>934</v>
      </c>
      <c r="E524" s="13" t="s">
        <v>947</v>
      </c>
      <c r="F524" s="13" t="s">
        <v>978</v>
      </c>
      <c r="G524" s="13" t="s">
        <v>979</v>
      </c>
      <c r="H524" s="17">
        <v>4</v>
      </c>
      <c r="I524" s="17">
        <v>47.000999999999998</v>
      </c>
    </row>
    <row r="525" spans="1:9" x14ac:dyDescent="0.25">
      <c r="A525" s="13" t="s">
        <v>1080</v>
      </c>
      <c r="B525" s="13" t="s">
        <v>1084</v>
      </c>
      <c r="C525" s="13" t="s">
        <v>773</v>
      </c>
      <c r="D525" s="13" t="s">
        <v>934</v>
      </c>
      <c r="E525" s="13" t="s">
        <v>947</v>
      </c>
      <c r="F525" s="13" t="s">
        <v>980</v>
      </c>
      <c r="G525" s="13" t="s">
        <v>981</v>
      </c>
      <c r="H525" s="17">
        <v>9</v>
      </c>
      <c r="I525" s="17">
        <v>22.219000000000001</v>
      </c>
    </row>
    <row r="526" spans="1:9" x14ac:dyDescent="0.25">
      <c r="A526" s="13" t="s">
        <v>1080</v>
      </c>
      <c r="B526" s="13" t="s">
        <v>1084</v>
      </c>
      <c r="C526" s="13" t="s">
        <v>773</v>
      </c>
      <c r="D526" s="13" t="s">
        <v>934</v>
      </c>
      <c r="E526" s="13" t="s">
        <v>947</v>
      </c>
      <c r="F526" s="13" t="s">
        <v>982</v>
      </c>
      <c r="G526" s="13" t="s">
        <v>983</v>
      </c>
      <c r="H526" s="17">
        <v>657</v>
      </c>
      <c r="I526" s="17">
        <v>18175.085999999999</v>
      </c>
    </row>
    <row r="527" spans="1:9" x14ac:dyDescent="0.25">
      <c r="A527" s="13" t="s">
        <v>1080</v>
      </c>
      <c r="B527" s="13" t="s">
        <v>1084</v>
      </c>
      <c r="C527" s="13" t="s">
        <v>773</v>
      </c>
      <c r="D527" s="13" t="s">
        <v>934</v>
      </c>
      <c r="E527" s="13" t="s">
        <v>947</v>
      </c>
      <c r="F527" s="13" t="s">
        <v>984</v>
      </c>
      <c r="G527" s="13" t="s">
        <v>985</v>
      </c>
      <c r="H527" s="17">
        <v>15</v>
      </c>
      <c r="I527" s="17">
        <v>116.999</v>
      </c>
    </row>
    <row r="528" spans="1:9" x14ac:dyDescent="0.25">
      <c r="A528" s="13" t="s">
        <v>1080</v>
      </c>
      <c r="B528" s="13" t="s">
        <v>1084</v>
      </c>
      <c r="C528" s="13" t="s">
        <v>773</v>
      </c>
      <c r="D528" s="13" t="s">
        <v>934</v>
      </c>
      <c r="E528" s="13" t="s">
        <v>947</v>
      </c>
      <c r="F528" s="13" t="s">
        <v>986</v>
      </c>
      <c r="G528" s="13" t="s">
        <v>987</v>
      </c>
      <c r="H528" s="17">
        <v>131</v>
      </c>
      <c r="I528" s="17">
        <v>3356.7359999999999</v>
      </c>
    </row>
    <row r="529" spans="1:9" x14ac:dyDescent="0.25">
      <c r="A529" s="13" t="s">
        <v>1080</v>
      </c>
      <c r="B529" s="13" t="s">
        <v>1084</v>
      </c>
      <c r="C529" s="13" t="s">
        <v>773</v>
      </c>
      <c r="D529" s="13" t="s">
        <v>934</v>
      </c>
      <c r="E529" s="13" t="s">
        <v>947</v>
      </c>
      <c r="F529" s="13" t="s">
        <v>988</v>
      </c>
      <c r="G529" s="13" t="s">
        <v>989</v>
      </c>
      <c r="H529" s="17">
        <v>17</v>
      </c>
      <c r="I529" s="17">
        <v>141.00200000000001</v>
      </c>
    </row>
    <row r="530" spans="1:9" x14ac:dyDescent="0.25">
      <c r="A530" s="13" t="s">
        <v>1080</v>
      </c>
      <c r="B530" s="13" t="s">
        <v>1084</v>
      </c>
      <c r="C530" s="13" t="s">
        <v>773</v>
      </c>
      <c r="D530" s="13" t="s">
        <v>934</v>
      </c>
      <c r="E530" s="13" t="s">
        <v>947</v>
      </c>
      <c r="F530" s="13" t="s">
        <v>990</v>
      </c>
      <c r="G530" s="13" t="s">
        <v>991</v>
      </c>
      <c r="H530" s="17">
        <v>19</v>
      </c>
      <c r="I530" s="17">
        <v>148.001</v>
      </c>
    </row>
    <row r="531" spans="1:9" x14ac:dyDescent="0.25">
      <c r="A531" s="13" t="s">
        <v>1080</v>
      </c>
      <c r="B531" s="13" t="s">
        <v>1084</v>
      </c>
      <c r="C531" s="13" t="s">
        <v>773</v>
      </c>
      <c r="D531" s="13" t="s">
        <v>934</v>
      </c>
      <c r="E531" s="13" t="s">
        <v>947</v>
      </c>
      <c r="F531" s="13" t="s">
        <v>992</v>
      </c>
      <c r="G531" s="13" t="s">
        <v>993</v>
      </c>
      <c r="H531" s="17">
        <v>2</v>
      </c>
      <c r="I531" s="17">
        <v>48</v>
      </c>
    </row>
    <row r="532" spans="1:9" x14ac:dyDescent="0.25">
      <c r="A532" s="13" t="s">
        <v>1080</v>
      </c>
      <c r="B532" s="13" t="s">
        <v>1084</v>
      </c>
      <c r="C532" s="13" t="s">
        <v>773</v>
      </c>
      <c r="D532" s="13" t="s">
        <v>934</v>
      </c>
      <c r="E532" s="13" t="s">
        <v>947</v>
      </c>
      <c r="F532" s="13" t="s">
        <v>994</v>
      </c>
      <c r="G532" s="13" t="s">
        <v>995</v>
      </c>
      <c r="H532" s="17">
        <v>354</v>
      </c>
      <c r="I532" s="17">
        <v>4035.8020000000001</v>
      </c>
    </row>
    <row r="533" spans="1:9" x14ac:dyDescent="0.25">
      <c r="A533" s="13" t="s">
        <v>1080</v>
      </c>
      <c r="B533" s="13" t="s">
        <v>1084</v>
      </c>
      <c r="C533" s="13" t="s">
        <v>773</v>
      </c>
      <c r="D533" s="13" t="s">
        <v>934</v>
      </c>
      <c r="E533" s="13" t="s">
        <v>947</v>
      </c>
      <c r="F533" s="13" t="s">
        <v>996</v>
      </c>
      <c r="G533" s="13" t="s">
        <v>997</v>
      </c>
      <c r="H533" s="17">
        <v>44</v>
      </c>
      <c r="I533" s="17">
        <v>828.54300000000001</v>
      </c>
    </row>
    <row r="534" spans="1:9" x14ac:dyDescent="0.25">
      <c r="A534" s="13" t="s">
        <v>1080</v>
      </c>
      <c r="B534" s="13" t="s">
        <v>1084</v>
      </c>
      <c r="C534" s="13" t="s">
        <v>773</v>
      </c>
      <c r="D534" s="13" t="s">
        <v>934</v>
      </c>
      <c r="E534" s="13" t="s">
        <v>947</v>
      </c>
      <c r="F534" s="13" t="s">
        <v>998</v>
      </c>
      <c r="G534" s="13" t="s">
        <v>999</v>
      </c>
      <c r="H534" s="17">
        <v>41</v>
      </c>
      <c r="I534" s="17">
        <v>503.346</v>
      </c>
    </row>
    <row r="535" spans="1:9" x14ac:dyDescent="0.25">
      <c r="A535" s="13" t="s">
        <v>1080</v>
      </c>
      <c r="B535" s="13" t="s">
        <v>1084</v>
      </c>
      <c r="C535" s="13" t="s">
        <v>773</v>
      </c>
      <c r="D535" s="13" t="s">
        <v>934</v>
      </c>
      <c r="E535" s="13" t="s">
        <v>947</v>
      </c>
      <c r="F535" s="13" t="s">
        <v>1000</v>
      </c>
      <c r="G535" s="13" t="s">
        <v>1001</v>
      </c>
      <c r="H535" s="17">
        <v>515</v>
      </c>
      <c r="I535" s="17">
        <v>5133.6670000000004</v>
      </c>
    </row>
    <row r="536" spans="1:9" x14ac:dyDescent="0.25">
      <c r="A536" s="13" t="s">
        <v>1080</v>
      </c>
      <c r="B536" s="13" t="s">
        <v>1084</v>
      </c>
      <c r="C536" s="13" t="s">
        <v>773</v>
      </c>
      <c r="D536" s="13" t="s">
        <v>934</v>
      </c>
      <c r="E536" s="13" t="s">
        <v>947</v>
      </c>
      <c r="F536" s="13" t="s">
        <v>1002</v>
      </c>
      <c r="G536" s="13" t="s">
        <v>1003</v>
      </c>
      <c r="H536" s="17">
        <v>744</v>
      </c>
      <c r="I536" s="17">
        <v>17073.759999999998</v>
      </c>
    </row>
    <row r="537" spans="1:9" x14ac:dyDescent="0.25">
      <c r="A537" s="13" t="s">
        <v>1080</v>
      </c>
      <c r="B537" s="13" t="s">
        <v>1084</v>
      </c>
      <c r="C537" s="13" t="s">
        <v>773</v>
      </c>
      <c r="D537" s="13" t="s">
        <v>1004</v>
      </c>
      <c r="E537" s="13" t="s">
        <v>775</v>
      </c>
      <c r="F537" s="13" t="s">
        <v>1005</v>
      </c>
      <c r="G537" s="13" t="s">
        <v>1006</v>
      </c>
      <c r="H537" s="17">
        <v>1</v>
      </c>
      <c r="I537" s="17">
        <v>0</v>
      </c>
    </row>
    <row r="538" spans="1:9" x14ac:dyDescent="0.25">
      <c r="A538" s="13" t="s">
        <v>1080</v>
      </c>
      <c r="B538" s="13" t="s">
        <v>1084</v>
      </c>
      <c r="C538" s="13" t="s">
        <v>773</v>
      </c>
      <c r="D538" s="13" t="s">
        <v>1004</v>
      </c>
      <c r="E538" s="13" t="s">
        <v>775</v>
      </c>
      <c r="F538" s="13" t="s">
        <v>1007</v>
      </c>
      <c r="G538" s="13" t="s">
        <v>1008</v>
      </c>
      <c r="H538" s="17">
        <v>3</v>
      </c>
      <c r="I538" s="17">
        <v>0</v>
      </c>
    </row>
    <row r="539" spans="1:9" x14ac:dyDescent="0.25">
      <c r="A539" s="13" t="s">
        <v>1080</v>
      </c>
      <c r="B539" s="13" t="s">
        <v>1084</v>
      </c>
      <c r="C539" s="13" t="s">
        <v>773</v>
      </c>
      <c r="D539" s="13" t="s">
        <v>1004</v>
      </c>
      <c r="E539" s="13" t="s">
        <v>775</v>
      </c>
      <c r="F539" s="13" t="s">
        <v>1009</v>
      </c>
      <c r="G539" s="13" t="s">
        <v>1010</v>
      </c>
      <c r="H539" s="17">
        <v>1</v>
      </c>
      <c r="I539" s="17">
        <v>0</v>
      </c>
    </row>
    <row r="540" spans="1:9" x14ac:dyDescent="0.25">
      <c r="A540" s="13" t="s">
        <v>1080</v>
      </c>
      <c r="B540" s="13" t="s">
        <v>1084</v>
      </c>
      <c r="C540" s="13" t="s">
        <v>773</v>
      </c>
      <c r="D540" s="13" t="s">
        <v>1004</v>
      </c>
      <c r="E540" s="13" t="s">
        <v>775</v>
      </c>
      <c r="F540" s="13" t="s">
        <v>1011</v>
      </c>
      <c r="G540" s="13" t="s">
        <v>1012</v>
      </c>
      <c r="H540" s="17">
        <v>5</v>
      </c>
      <c r="I540" s="17">
        <v>5</v>
      </c>
    </row>
    <row r="541" spans="1:9" x14ac:dyDescent="0.25">
      <c r="A541" s="13" t="s">
        <v>1080</v>
      </c>
      <c r="B541" s="13" t="s">
        <v>1084</v>
      </c>
      <c r="C541" s="13" t="s">
        <v>773</v>
      </c>
      <c r="D541" s="13" t="s">
        <v>1004</v>
      </c>
      <c r="E541" s="13" t="s">
        <v>775</v>
      </c>
      <c r="F541" s="13" t="s">
        <v>1013</v>
      </c>
      <c r="G541" s="13" t="s">
        <v>1014</v>
      </c>
      <c r="H541" s="17">
        <v>1</v>
      </c>
      <c r="I541" s="17">
        <v>0</v>
      </c>
    </row>
    <row r="542" spans="1:9" x14ac:dyDescent="0.25">
      <c r="A542" s="13" t="s">
        <v>1080</v>
      </c>
      <c r="B542" s="13" t="s">
        <v>1084</v>
      </c>
      <c r="C542" s="13" t="s">
        <v>773</v>
      </c>
      <c r="D542" s="13" t="s">
        <v>1004</v>
      </c>
      <c r="E542" s="13" t="s">
        <v>775</v>
      </c>
      <c r="F542" s="13" t="s">
        <v>1015</v>
      </c>
      <c r="G542" s="13" t="s">
        <v>1016</v>
      </c>
      <c r="H542" s="17">
        <v>5</v>
      </c>
      <c r="I542" s="17">
        <v>0</v>
      </c>
    </row>
    <row r="543" spans="1:9" x14ac:dyDescent="0.25">
      <c r="A543" s="13" t="s">
        <v>1080</v>
      </c>
      <c r="B543" s="13" t="s">
        <v>1084</v>
      </c>
      <c r="C543" s="13" t="s">
        <v>773</v>
      </c>
      <c r="D543" s="13" t="s">
        <v>1004</v>
      </c>
      <c r="E543" s="13" t="s">
        <v>775</v>
      </c>
      <c r="F543" s="13" t="s">
        <v>1017</v>
      </c>
      <c r="G543" s="13" t="s">
        <v>1018</v>
      </c>
      <c r="H543" s="17">
        <v>1</v>
      </c>
      <c r="I543" s="17">
        <v>0</v>
      </c>
    </row>
    <row r="544" spans="1:9" x14ac:dyDescent="0.25">
      <c r="A544" s="13" t="s">
        <v>1080</v>
      </c>
      <c r="B544" s="13" t="s">
        <v>1084</v>
      </c>
      <c r="C544" s="13" t="s">
        <v>773</v>
      </c>
      <c r="D544" s="13" t="s">
        <v>1004</v>
      </c>
      <c r="E544" s="13" t="s">
        <v>775</v>
      </c>
      <c r="F544" s="13" t="s">
        <v>1019</v>
      </c>
      <c r="G544" s="13" t="s">
        <v>1020</v>
      </c>
      <c r="H544" s="17">
        <v>2</v>
      </c>
      <c r="I544" s="17">
        <v>0</v>
      </c>
    </row>
    <row r="545" spans="1:9" x14ac:dyDescent="0.25">
      <c r="A545" s="13" t="s">
        <v>1080</v>
      </c>
      <c r="B545" s="13" t="s">
        <v>1084</v>
      </c>
      <c r="C545" s="13" t="s">
        <v>773</v>
      </c>
      <c r="D545" s="13" t="s">
        <v>1004</v>
      </c>
      <c r="E545" s="13" t="s">
        <v>775</v>
      </c>
      <c r="F545" s="13" t="s">
        <v>1021</v>
      </c>
      <c r="G545" s="13" t="s">
        <v>1022</v>
      </c>
      <c r="H545" s="17">
        <v>1</v>
      </c>
      <c r="I545" s="17">
        <v>0</v>
      </c>
    </row>
    <row r="546" spans="1:9" x14ac:dyDescent="0.25">
      <c r="A546" s="13" t="s">
        <v>1080</v>
      </c>
      <c r="B546" s="13" t="s">
        <v>1084</v>
      </c>
      <c r="C546" s="13" t="s">
        <v>773</v>
      </c>
      <c r="D546" s="13" t="s">
        <v>1004</v>
      </c>
      <c r="E546" s="13" t="s">
        <v>815</v>
      </c>
      <c r="F546" s="13" t="s">
        <v>1023</v>
      </c>
      <c r="G546" s="13" t="s">
        <v>1024</v>
      </c>
      <c r="H546" s="17">
        <v>6</v>
      </c>
      <c r="I546" s="17">
        <v>12.996</v>
      </c>
    </row>
    <row r="547" spans="1:9" x14ac:dyDescent="0.25">
      <c r="A547" s="13" t="s">
        <v>1080</v>
      </c>
      <c r="B547" s="13" t="s">
        <v>1084</v>
      </c>
      <c r="C547" s="13" t="s">
        <v>773</v>
      </c>
      <c r="D547" s="13" t="s">
        <v>1004</v>
      </c>
      <c r="E547" s="13" t="s">
        <v>815</v>
      </c>
      <c r="F547" s="13" t="s">
        <v>1025</v>
      </c>
      <c r="G547" s="13" t="s">
        <v>1026</v>
      </c>
      <c r="H547" s="17">
        <v>1</v>
      </c>
      <c r="I547" s="17">
        <v>1.851</v>
      </c>
    </row>
    <row r="548" spans="1:9" x14ac:dyDescent="0.25">
      <c r="A548" s="13" t="s">
        <v>1080</v>
      </c>
      <c r="B548" s="13" t="s">
        <v>1084</v>
      </c>
      <c r="C548" s="13" t="s">
        <v>773</v>
      </c>
      <c r="D548" s="13" t="s">
        <v>1004</v>
      </c>
      <c r="E548" s="13" t="s">
        <v>815</v>
      </c>
      <c r="F548" s="13" t="s">
        <v>1027</v>
      </c>
      <c r="G548" s="13" t="s">
        <v>1028</v>
      </c>
      <c r="H548" s="17">
        <v>45</v>
      </c>
      <c r="I548" s="17">
        <v>38.99</v>
      </c>
    </row>
    <row r="549" spans="1:9" x14ac:dyDescent="0.25">
      <c r="A549" s="13" t="s">
        <v>1080</v>
      </c>
      <c r="B549" s="13" t="s">
        <v>1084</v>
      </c>
      <c r="C549" s="13" t="s">
        <v>773</v>
      </c>
      <c r="D549" s="13" t="s">
        <v>1004</v>
      </c>
      <c r="E549" s="13" t="s">
        <v>815</v>
      </c>
      <c r="F549" s="13" t="s">
        <v>1029</v>
      </c>
      <c r="G549" s="13" t="s">
        <v>1030</v>
      </c>
      <c r="H549" s="17">
        <v>2</v>
      </c>
      <c r="I549" s="17">
        <v>7</v>
      </c>
    </row>
    <row r="550" spans="1:9" x14ac:dyDescent="0.25">
      <c r="A550" s="13" t="s">
        <v>1080</v>
      </c>
      <c r="B550" s="13" t="s">
        <v>1084</v>
      </c>
      <c r="C550" s="13" t="s">
        <v>773</v>
      </c>
      <c r="D550" s="13" t="s">
        <v>1004</v>
      </c>
      <c r="E550" s="13" t="s">
        <v>815</v>
      </c>
      <c r="F550" s="13" t="s">
        <v>1031</v>
      </c>
      <c r="G550" s="13" t="s">
        <v>1032</v>
      </c>
      <c r="H550" s="17">
        <v>3</v>
      </c>
      <c r="I550" s="17">
        <v>1.0009999999999999</v>
      </c>
    </row>
    <row r="551" spans="1:9" x14ac:dyDescent="0.25">
      <c r="A551" s="13" t="s">
        <v>1080</v>
      </c>
      <c r="B551" s="13" t="s">
        <v>1084</v>
      </c>
      <c r="C551" s="13" t="s">
        <v>773</v>
      </c>
      <c r="D551" s="13" t="s">
        <v>1004</v>
      </c>
      <c r="E551" s="13" t="s">
        <v>815</v>
      </c>
      <c r="F551" s="13" t="s">
        <v>1033</v>
      </c>
      <c r="G551" s="13" t="s">
        <v>1034</v>
      </c>
      <c r="H551" s="17">
        <v>4</v>
      </c>
      <c r="I551" s="17">
        <v>3</v>
      </c>
    </row>
    <row r="552" spans="1:9" x14ac:dyDescent="0.25">
      <c r="A552" s="13" t="s">
        <v>1080</v>
      </c>
      <c r="B552" s="13" t="s">
        <v>1084</v>
      </c>
      <c r="C552" s="13" t="s">
        <v>773</v>
      </c>
      <c r="D552" s="13" t="s">
        <v>1004</v>
      </c>
      <c r="E552" s="13" t="s">
        <v>815</v>
      </c>
      <c r="F552" s="13" t="s">
        <v>1035</v>
      </c>
      <c r="G552" s="13" t="s">
        <v>1036</v>
      </c>
      <c r="H552" s="17">
        <v>23</v>
      </c>
      <c r="I552" s="17">
        <v>14.487</v>
      </c>
    </row>
    <row r="553" spans="1:9" x14ac:dyDescent="0.25">
      <c r="A553" s="13" t="s">
        <v>1080</v>
      </c>
      <c r="B553" s="13" t="s">
        <v>1084</v>
      </c>
      <c r="C553" s="13" t="s">
        <v>773</v>
      </c>
      <c r="D553" s="13" t="s">
        <v>1004</v>
      </c>
      <c r="E553" s="13" t="s">
        <v>815</v>
      </c>
      <c r="F553" s="13" t="s">
        <v>1037</v>
      </c>
      <c r="G553" s="13" t="s">
        <v>1038</v>
      </c>
      <c r="H553" s="17">
        <v>7</v>
      </c>
      <c r="I553" s="17">
        <v>37.718000000000004</v>
      </c>
    </row>
    <row r="554" spans="1:9" x14ac:dyDescent="0.25">
      <c r="A554" s="13" t="s">
        <v>1080</v>
      </c>
      <c r="B554" s="13" t="s">
        <v>1084</v>
      </c>
      <c r="C554" s="13" t="s">
        <v>773</v>
      </c>
      <c r="D554" s="13" t="s">
        <v>1004</v>
      </c>
      <c r="E554" s="13" t="s">
        <v>815</v>
      </c>
      <c r="F554" s="13" t="s">
        <v>1039</v>
      </c>
      <c r="G554" s="13" t="s">
        <v>1040</v>
      </c>
      <c r="H554" s="17">
        <v>1</v>
      </c>
      <c r="I554" s="17">
        <v>0</v>
      </c>
    </row>
    <row r="555" spans="1:9" x14ac:dyDescent="0.25">
      <c r="A555" s="13" t="s">
        <v>1080</v>
      </c>
      <c r="B555" s="13" t="s">
        <v>1084</v>
      </c>
      <c r="C555" s="13" t="s">
        <v>773</v>
      </c>
      <c r="D555" s="13" t="s">
        <v>1004</v>
      </c>
      <c r="E555" s="13" t="s">
        <v>815</v>
      </c>
      <c r="F555" s="13" t="s">
        <v>1041</v>
      </c>
      <c r="G555" s="13" t="s">
        <v>1042</v>
      </c>
      <c r="H555" s="17">
        <v>1</v>
      </c>
      <c r="I555" s="17">
        <v>0</v>
      </c>
    </row>
    <row r="556" spans="1:9" x14ac:dyDescent="0.25">
      <c r="A556" s="13" t="s">
        <v>1080</v>
      </c>
      <c r="B556" s="13" t="s">
        <v>1084</v>
      </c>
      <c r="C556" s="13" t="s">
        <v>773</v>
      </c>
      <c r="D556" s="13" t="s">
        <v>1004</v>
      </c>
      <c r="E556" s="13" t="s">
        <v>815</v>
      </c>
      <c r="F556" s="13" t="s">
        <v>1043</v>
      </c>
      <c r="G556" s="13" t="s">
        <v>1044</v>
      </c>
      <c r="H556" s="17">
        <v>24</v>
      </c>
      <c r="I556" s="17">
        <v>42.002000000000002</v>
      </c>
    </row>
    <row r="557" spans="1:9" x14ac:dyDescent="0.25">
      <c r="A557" s="13" t="s">
        <v>1080</v>
      </c>
      <c r="B557" s="13" t="s">
        <v>1084</v>
      </c>
      <c r="C557" s="13" t="s">
        <v>773</v>
      </c>
      <c r="D557" s="13" t="s">
        <v>1004</v>
      </c>
      <c r="E557" s="13" t="s">
        <v>858</v>
      </c>
      <c r="F557" s="13" t="s">
        <v>1045</v>
      </c>
      <c r="G557" s="13" t="s">
        <v>1046</v>
      </c>
      <c r="H557" s="17">
        <v>1</v>
      </c>
      <c r="I557" s="17">
        <v>4</v>
      </c>
    </row>
    <row r="558" spans="1:9" x14ac:dyDescent="0.25">
      <c r="A558" s="13" t="s">
        <v>1080</v>
      </c>
      <c r="B558" s="13" t="s">
        <v>1084</v>
      </c>
      <c r="C558" s="13" t="s">
        <v>773</v>
      </c>
      <c r="D558" s="13" t="s">
        <v>1004</v>
      </c>
      <c r="E558" s="13" t="s">
        <v>858</v>
      </c>
      <c r="F558" s="13" t="s">
        <v>1047</v>
      </c>
      <c r="G558" s="13" t="s">
        <v>1048</v>
      </c>
      <c r="H558" s="17">
        <v>1</v>
      </c>
      <c r="I558" s="17">
        <v>13</v>
      </c>
    </row>
    <row r="559" spans="1:9" x14ac:dyDescent="0.25">
      <c r="A559" s="13" t="s">
        <v>1080</v>
      </c>
      <c r="B559" s="13" t="s">
        <v>1084</v>
      </c>
      <c r="C559" s="13" t="s">
        <v>773</v>
      </c>
      <c r="D559" s="13" t="s">
        <v>1004</v>
      </c>
      <c r="E559" s="13" t="s">
        <v>858</v>
      </c>
      <c r="F559" s="13" t="s">
        <v>1049</v>
      </c>
      <c r="G559" s="13" t="s">
        <v>1050</v>
      </c>
      <c r="H559" s="17">
        <v>3</v>
      </c>
      <c r="I559" s="17">
        <v>1</v>
      </c>
    </row>
    <row r="560" spans="1:9" x14ac:dyDescent="0.25">
      <c r="A560" s="13" t="s">
        <v>1080</v>
      </c>
      <c r="B560" s="13" t="s">
        <v>1084</v>
      </c>
      <c r="C560" s="13" t="s">
        <v>773</v>
      </c>
      <c r="D560" s="13" t="s">
        <v>1004</v>
      </c>
      <c r="E560" s="13" t="s">
        <v>858</v>
      </c>
      <c r="F560" s="13" t="s">
        <v>1051</v>
      </c>
      <c r="G560" s="13" t="s">
        <v>1052</v>
      </c>
      <c r="H560" s="17">
        <v>2</v>
      </c>
      <c r="I560" s="17">
        <v>1</v>
      </c>
    </row>
    <row r="561" spans="1:9" x14ac:dyDescent="0.25">
      <c r="A561" s="13" t="s">
        <v>1080</v>
      </c>
      <c r="B561" s="13" t="s">
        <v>1084</v>
      </c>
      <c r="C561" s="13" t="s">
        <v>773</v>
      </c>
      <c r="D561" s="13" t="s">
        <v>1004</v>
      </c>
      <c r="E561" s="13" t="s">
        <v>858</v>
      </c>
      <c r="F561" s="13" t="s">
        <v>1053</v>
      </c>
      <c r="G561" s="13" t="s">
        <v>1054</v>
      </c>
      <c r="H561" s="17">
        <v>1</v>
      </c>
      <c r="I561" s="17">
        <v>4</v>
      </c>
    </row>
    <row r="562" spans="1:9" x14ac:dyDescent="0.25">
      <c r="A562" s="13" t="s">
        <v>1080</v>
      </c>
      <c r="B562" s="13" t="s">
        <v>1084</v>
      </c>
      <c r="C562" s="13" t="s">
        <v>773</v>
      </c>
      <c r="D562" s="13" t="s">
        <v>1004</v>
      </c>
      <c r="E562" s="13" t="s">
        <v>893</v>
      </c>
      <c r="F562" s="13" t="s">
        <v>1055</v>
      </c>
      <c r="G562" s="13" t="s">
        <v>1056</v>
      </c>
      <c r="H562" s="17">
        <v>8</v>
      </c>
      <c r="I562" s="17">
        <v>1</v>
      </c>
    </row>
    <row r="563" spans="1:9" x14ac:dyDescent="0.25">
      <c r="A563" s="13" t="s">
        <v>1080</v>
      </c>
      <c r="B563" s="13" t="s">
        <v>1084</v>
      </c>
      <c r="C563" s="13" t="s">
        <v>773</v>
      </c>
      <c r="D563" s="13" t="s">
        <v>1004</v>
      </c>
      <c r="E563" s="13" t="s">
        <v>893</v>
      </c>
      <c r="F563" s="13" t="s">
        <v>1057</v>
      </c>
      <c r="G563" s="13" t="s">
        <v>1058</v>
      </c>
      <c r="H563" s="17">
        <v>7</v>
      </c>
      <c r="I563" s="17">
        <v>7.5469999999999997</v>
      </c>
    </row>
    <row r="564" spans="1:9" x14ac:dyDescent="0.25">
      <c r="A564" s="13" t="s">
        <v>1080</v>
      </c>
      <c r="B564" s="13" t="s">
        <v>1084</v>
      </c>
      <c r="C564" s="13" t="s">
        <v>773</v>
      </c>
      <c r="D564" s="13" t="s">
        <v>1004</v>
      </c>
      <c r="E564" s="13" t="s">
        <v>893</v>
      </c>
      <c r="F564" s="13" t="s">
        <v>1059</v>
      </c>
      <c r="G564" s="13" t="s">
        <v>1060</v>
      </c>
      <c r="H564" s="17">
        <v>1</v>
      </c>
      <c r="I564" s="17">
        <v>0</v>
      </c>
    </row>
    <row r="565" spans="1:9" x14ac:dyDescent="0.25">
      <c r="A565" s="13" t="s">
        <v>1080</v>
      </c>
      <c r="B565" s="13" t="s">
        <v>1084</v>
      </c>
      <c r="C565" s="13" t="s">
        <v>773</v>
      </c>
      <c r="D565" s="13" t="s">
        <v>1004</v>
      </c>
      <c r="E565" s="13" t="s">
        <v>893</v>
      </c>
      <c r="F565" s="13" t="s">
        <v>1061</v>
      </c>
      <c r="G565" s="13" t="s">
        <v>1062</v>
      </c>
      <c r="H565" s="17">
        <v>1</v>
      </c>
      <c r="I565" s="17">
        <v>0</v>
      </c>
    </row>
    <row r="566" spans="1:9" x14ac:dyDescent="0.25">
      <c r="A566" s="13" t="s">
        <v>1080</v>
      </c>
      <c r="B566" s="13" t="s">
        <v>1084</v>
      </c>
      <c r="C566" s="13" t="s">
        <v>773</v>
      </c>
      <c r="D566" s="13" t="s">
        <v>1004</v>
      </c>
      <c r="E566" s="13" t="s">
        <v>893</v>
      </c>
      <c r="F566" s="13" t="s">
        <v>1063</v>
      </c>
      <c r="G566" s="13" t="s">
        <v>1064</v>
      </c>
      <c r="H566" s="17">
        <v>2</v>
      </c>
      <c r="I566" s="17">
        <v>0</v>
      </c>
    </row>
    <row r="567" spans="1:9" x14ac:dyDescent="0.25">
      <c r="A567" s="13" t="s">
        <v>1080</v>
      </c>
      <c r="B567" s="13" t="s">
        <v>1084</v>
      </c>
      <c r="C567" s="13" t="s">
        <v>773</v>
      </c>
      <c r="D567" s="13" t="s">
        <v>1004</v>
      </c>
      <c r="E567" s="13" t="s">
        <v>893</v>
      </c>
      <c r="F567" s="13" t="s">
        <v>1065</v>
      </c>
      <c r="G567" s="13" t="s">
        <v>1066</v>
      </c>
      <c r="H567" s="17">
        <v>1</v>
      </c>
      <c r="I567" s="17">
        <v>0</v>
      </c>
    </row>
    <row r="568" spans="1:9" x14ac:dyDescent="0.25">
      <c r="A568" s="13" t="s">
        <v>1080</v>
      </c>
      <c r="B568" s="13" t="s">
        <v>1084</v>
      </c>
      <c r="C568" s="13" t="s">
        <v>773</v>
      </c>
      <c r="D568" s="13" t="s">
        <v>1004</v>
      </c>
      <c r="E568" s="13" t="s">
        <v>893</v>
      </c>
      <c r="F568" s="13" t="s">
        <v>1067</v>
      </c>
      <c r="G568" s="13" t="s">
        <v>1068</v>
      </c>
      <c r="H568" s="17">
        <v>1</v>
      </c>
      <c r="I568" s="17">
        <v>0</v>
      </c>
    </row>
    <row r="569" spans="1:9" x14ac:dyDescent="0.25">
      <c r="A569" s="13" t="s">
        <v>1080</v>
      </c>
      <c r="B569" s="13" t="s">
        <v>1084</v>
      </c>
      <c r="C569" s="13" t="s">
        <v>773</v>
      </c>
      <c r="D569" s="13" t="s">
        <v>1004</v>
      </c>
      <c r="E569" s="13" t="s">
        <v>893</v>
      </c>
      <c r="F569" s="13" t="s">
        <v>1069</v>
      </c>
      <c r="G569" s="13" t="s">
        <v>1070</v>
      </c>
      <c r="H569" s="17">
        <v>5</v>
      </c>
      <c r="I569" s="17">
        <v>0</v>
      </c>
    </row>
    <row r="570" spans="1:9" x14ac:dyDescent="0.25">
      <c r="A570" s="13" t="s">
        <v>1080</v>
      </c>
      <c r="B570" s="13" t="s">
        <v>1084</v>
      </c>
      <c r="C570" s="13" t="s">
        <v>1071</v>
      </c>
      <c r="D570" s="13" t="s">
        <v>922</v>
      </c>
      <c r="E570" s="13" t="s">
        <v>926</v>
      </c>
      <c r="F570" s="13" t="s">
        <v>924</v>
      </c>
      <c r="G570" s="13" t="s">
        <v>925</v>
      </c>
      <c r="H570" s="17">
        <v>11</v>
      </c>
      <c r="I570" s="17"/>
    </row>
    <row r="571" spans="1:9" x14ac:dyDescent="0.25">
      <c r="A571" s="13" t="s">
        <v>1080</v>
      </c>
      <c r="B571" s="13" t="s">
        <v>1084</v>
      </c>
      <c r="C571" s="13" t="s">
        <v>1071</v>
      </c>
      <c r="D571" s="13" t="s">
        <v>1072</v>
      </c>
      <c r="E571" s="13" t="s">
        <v>1072</v>
      </c>
      <c r="F571" s="13" t="s">
        <v>924</v>
      </c>
      <c r="G571" s="13" t="s">
        <v>925</v>
      </c>
      <c r="H571" s="17">
        <v>11</v>
      </c>
      <c r="I571" s="17"/>
    </row>
    <row r="572" spans="1:9" x14ac:dyDescent="0.25">
      <c r="A572" s="13" t="s">
        <v>1080</v>
      </c>
      <c r="B572" s="13" t="s">
        <v>1085</v>
      </c>
      <c r="C572" s="13" t="s">
        <v>773</v>
      </c>
      <c r="D572" s="13" t="s">
        <v>774</v>
      </c>
      <c r="E572" s="13" t="s">
        <v>775</v>
      </c>
      <c r="F572" s="13" t="s">
        <v>776</v>
      </c>
      <c r="G572" s="13" t="s">
        <v>777</v>
      </c>
      <c r="H572" s="17">
        <v>369</v>
      </c>
      <c r="I572" s="17">
        <v>2178.2150000000001</v>
      </c>
    </row>
    <row r="573" spans="1:9" x14ac:dyDescent="0.25">
      <c r="A573" s="13" t="s">
        <v>1080</v>
      </c>
      <c r="B573" s="13" t="s">
        <v>1085</v>
      </c>
      <c r="C573" s="13" t="s">
        <v>773</v>
      </c>
      <c r="D573" s="13" t="s">
        <v>774</v>
      </c>
      <c r="E573" s="13" t="s">
        <v>775</v>
      </c>
      <c r="F573" s="13" t="s">
        <v>778</v>
      </c>
      <c r="G573" s="13" t="s">
        <v>779</v>
      </c>
      <c r="H573" s="17">
        <v>15212</v>
      </c>
      <c r="I573" s="17">
        <v>6884.5309999999999</v>
      </c>
    </row>
    <row r="574" spans="1:9" x14ac:dyDescent="0.25">
      <c r="A574" s="13" t="s">
        <v>1080</v>
      </c>
      <c r="B574" s="13" t="s">
        <v>1085</v>
      </c>
      <c r="C574" s="13" t="s">
        <v>773</v>
      </c>
      <c r="D574" s="13" t="s">
        <v>774</v>
      </c>
      <c r="E574" s="13" t="s">
        <v>775</v>
      </c>
      <c r="F574" s="13" t="s">
        <v>780</v>
      </c>
      <c r="G574" s="13" t="s">
        <v>781</v>
      </c>
      <c r="H574" s="17">
        <v>127</v>
      </c>
      <c r="I574" s="17">
        <v>917.30100000000004</v>
      </c>
    </row>
    <row r="575" spans="1:9" x14ac:dyDescent="0.25">
      <c r="A575" s="13" t="s">
        <v>1080</v>
      </c>
      <c r="B575" s="13" t="s">
        <v>1085</v>
      </c>
      <c r="C575" s="13" t="s">
        <v>773</v>
      </c>
      <c r="D575" s="13" t="s">
        <v>774</v>
      </c>
      <c r="E575" s="13" t="s">
        <v>775</v>
      </c>
      <c r="F575" s="13" t="s">
        <v>782</v>
      </c>
      <c r="G575" s="13" t="s">
        <v>783</v>
      </c>
      <c r="H575" s="17">
        <v>1</v>
      </c>
      <c r="I575" s="17">
        <v>0</v>
      </c>
    </row>
    <row r="576" spans="1:9" x14ac:dyDescent="0.25">
      <c r="A576" s="13" t="s">
        <v>1080</v>
      </c>
      <c r="B576" s="13" t="s">
        <v>1085</v>
      </c>
      <c r="C576" s="13" t="s">
        <v>773</v>
      </c>
      <c r="D576" s="13" t="s">
        <v>774</v>
      </c>
      <c r="E576" s="13" t="s">
        <v>775</v>
      </c>
      <c r="F576" s="13" t="s">
        <v>784</v>
      </c>
      <c r="G576" s="13" t="s">
        <v>785</v>
      </c>
      <c r="H576" s="17">
        <v>632</v>
      </c>
      <c r="I576" s="17">
        <v>4592.683</v>
      </c>
    </row>
    <row r="577" spans="1:9" x14ac:dyDescent="0.25">
      <c r="A577" s="13" t="s">
        <v>1080</v>
      </c>
      <c r="B577" s="13" t="s">
        <v>1085</v>
      </c>
      <c r="C577" s="13" t="s">
        <v>773</v>
      </c>
      <c r="D577" s="13" t="s">
        <v>774</v>
      </c>
      <c r="E577" s="13" t="s">
        <v>775</v>
      </c>
      <c r="F577" s="13" t="s">
        <v>786</v>
      </c>
      <c r="G577" s="13" t="s">
        <v>787</v>
      </c>
      <c r="H577" s="17">
        <v>93</v>
      </c>
      <c r="I577" s="17">
        <v>82.953999999999994</v>
      </c>
    </row>
    <row r="578" spans="1:9" x14ac:dyDescent="0.25">
      <c r="A578" s="13" t="s">
        <v>1080</v>
      </c>
      <c r="B578" s="13" t="s">
        <v>1085</v>
      </c>
      <c r="C578" s="13" t="s">
        <v>773</v>
      </c>
      <c r="D578" s="13" t="s">
        <v>774</v>
      </c>
      <c r="E578" s="13" t="s">
        <v>775</v>
      </c>
      <c r="F578" s="13" t="s">
        <v>788</v>
      </c>
      <c r="G578" s="13" t="s">
        <v>789</v>
      </c>
      <c r="H578" s="17">
        <v>4612</v>
      </c>
      <c r="I578" s="17">
        <v>2521.857</v>
      </c>
    </row>
    <row r="579" spans="1:9" x14ac:dyDescent="0.25">
      <c r="A579" s="13" t="s">
        <v>1080</v>
      </c>
      <c r="B579" s="13" t="s">
        <v>1085</v>
      </c>
      <c r="C579" s="13" t="s">
        <v>773</v>
      </c>
      <c r="D579" s="13" t="s">
        <v>774</v>
      </c>
      <c r="E579" s="13" t="s">
        <v>775</v>
      </c>
      <c r="F579" s="13" t="s">
        <v>790</v>
      </c>
      <c r="G579" s="13" t="s">
        <v>791</v>
      </c>
      <c r="H579" s="17">
        <v>3375</v>
      </c>
      <c r="I579" s="17">
        <v>2094.2959999999998</v>
      </c>
    </row>
    <row r="580" spans="1:9" x14ac:dyDescent="0.25">
      <c r="A580" s="13" t="s">
        <v>1080</v>
      </c>
      <c r="B580" s="13" t="s">
        <v>1085</v>
      </c>
      <c r="C580" s="13" t="s">
        <v>773</v>
      </c>
      <c r="D580" s="13" t="s">
        <v>774</v>
      </c>
      <c r="E580" s="13" t="s">
        <v>775</v>
      </c>
      <c r="F580" s="13" t="s">
        <v>792</v>
      </c>
      <c r="G580" s="13" t="s">
        <v>793</v>
      </c>
      <c r="H580" s="17">
        <v>539</v>
      </c>
      <c r="I580" s="17">
        <v>359.53800000000001</v>
      </c>
    </row>
    <row r="581" spans="1:9" x14ac:dyDescent="0.25">
      <c r="A581" s="13" t="s">
        <v>1080</v>
      </c>
      <c r="B581" s="13" t="s">
        <v>1085</v>
      </c>
      <c r="C581" s="13" t="s">
        <v>773</v>
      </c>
      <c r="D581" s="13" t="s">
        <v>774</v>
      </c>
      <c r="E581" s="13" t="s">
        <v>775</v>
      </c>
      <c r="F581" s="13" t="s">
        <v>794</v>
      </c>
      <c r="G581" s="13" t="s">
        <v>795</v>
      </c>
      <c r="H581" s="17">
        <v>97</v>
      </c>
      <c r="I581" s="17">
        <v>136.59899999999999</v>
      </c>
    </row>
    <row r="582" spans="1:9" x14ac:dyDescent="0.25">
      <c r="A582" s="13" t="s">
        <v>1080</v>
      </c>
      <c r="B582" s="13" t="s">
        <v>1085</v>
      </c>
      <c r="C582" s="13" t="s">
        <v>773</v>
      </c>
      <c r="D582" s="13" t="s">
        <v>774</v>
      </c>
      <c r="E582" s="13" t="s">
        <v>775</v>
      </c>
      <c r="F582" s="13" t="s">
        <v>796</v>
      </c>
      <c r="G582" s="13" t="s">
        <v>797</v>
      </c>
      <c r="H582" s="17">
        <v>3270</v>
      </c>
      <c r="I582" s="17">
        <v>1487.5730000000001</v>
      </c>
    </row>
    <row r="583" spans="1:9" x14ac:dyDescent="0.25">
      <c r="A583" s="13" t="s">
        <v>1080</v>
      </c>
      <c r="B583" s="13" t="s">
        <v>1085</v>
      </c>
      <c r="C583" s="13" t="s">
        <v>773</v>
      </c>
      <c r="D583" s="13" t="s">
        <v>774</v>
      </c>
      <c r="E583" s="13" t="s">
        <v>775</v>
      </c>
      <c r="F583" s="13" t="s">
        <v>798</v>
      </c>
      <c r="G583" s="13" t="s">
        <v>799</v>
      </c>
      <c r="H583" s="17">
        <v>860</v>
      </c>
      <c r="I583" s="17">
        <v>500.221</v>
      </c>
    </row>
    <row r="584" spans="1:9" x14ac:dyDescent="0.25">
      <c r="A584" s="13" t="s">
        <v>1080</v>
      </c>
      <c r="B584" s="13" t="s">
        <v>1085</v>
      </c>
      <c r="C584" s="13" t="s">
        <v>773</v>
      </c>
      <c r="D584" s="13" t="s">
        <v>774</v>
      </c>
      <c r="E584" s="13" t="s">
        <v>775</v>
      </c>
      <c r="F584" s="13" t="s">
        <v>800</v>
      </c>
      <c r="G584" s="13" t="s">
        <v>801</v>
      </c>
      <c r="H584" s="17">
        <v>74</v>
      </c>
      <c r="I584" s="17">
        <v>66.186000000000007</v>
      </c>
    </row>
    <row r="585" spans="1:9" x14ac:dyDescent="0.25">
      <c r="A585" s="13" t="s">
        <v>1080</v>
      </c>
      <c r="B585" s="13" t="s">
        <v>1085</v>
      </c>
      <c r="C585" s="13" t="s">
        <v>773</v>
      </c>
      <c r="D585" s="13" t="s">
        <v>774</v>
      </c>
      <c r="E585" s="13" t="s">
        <v>775</v>
      </c>
      <c r="F585" s="13" t="s">
        <v>802</v>
      </c>
      <c r="G585" s="13" t="s">
        <v>803</v>
      </c>
      <c r="H585" s="17">
        <v>115</v>
      </c>
      <c r="I585" s="17">
        <v>111.57299999999999</v>
      </c>
    </row>
    <row r="586" spans="1:9" x14ac:dyDescent="0.25">
      <c r="A586" s="13" t="s">
        <v>1080</v>
      </c>
      <c r="B586" s="13" t="s">
        <v>1085</v>
      </c>
      <c r="C586" s="13" t="s">
        <v>773</v>
      </c>
      <c r="D586" s="13" t="s">
        <v>774</v>
      </c>
      <c r="E586" s="13" t="s">
        <v>775</v>
      </c>
      <c r="F586" s="13" t="s">
        <v>804</v>
      </c>
      <c r="G586" s="13" t="s">
        <v>805</v>
      </c>
      <c r="H586" s="17">
        <v>4299</v>
      </c>
      <c r="I586" s="17">
        <v>1062.7660000000001</v>
      </c>
    </row>
    <row r="587" spans="1:9" x14ac:dyDescent="0.25">
      <c r="A587" s="13" t="s">
        <v>1080</v>
      </c>
      <c r="B587" s="13" t="s">
        <v>1085</v>
      </c>
      <c r="C587" s="13" t="s">
        <v>773</v>
      </c>
      <c r="D587" s="13" t="s">
        <v>774</v>
      </c>
      <c r="E587" s="13" t="s">
        <v>775</v>
      </c>
      <c r="F587" s="13" t="s">
        <v>806</v>
      </c>
      <c r="G587" s="13" t="s">
        <v>807</v>
      </c>
      <c r="H587" s="17">
        <v>48</v>
      </c>
      <c r="I587" s="17">
        <v>1</v>
      </c>
    </row>
    <row r="588" spans="1:9" x14ac:dyDescent="0.25">
      <c r="A588" s="13" t="s">
        <v>1080</v>
      </c>
      <c r="B588" s="13" t="s">
        <v>1085</v>
      </c>
      <c r="C588" s="13" t="s">
        <v>773</v>
      </c>
      <c r="D588" s="13" t="s">
        <v>774</v>
      </c>
      <c r="E588" s="13" t="s">
        <v>775</v>
      </c>
      <c r="F588" s="13" t="s">
        <v>808</v>
      </c>
      <c r="G588" s="13" t="s">
        <v>809</v>
      </c>
      <c r="H588" s="17">
        <v>322</v>
      </c>
      <c r="I588" s="17">
        <v>1139.5809999999999</v>
      </c>
    </row>
    <row r="589" spans="1:9" x14ac:dyDescent="0.25">
      <c r="A589" s="13" t="s">
        <v>1080</v>
      </c>
      <c r="B589" s="13" t="s">
        <v>1085</v>
      </c>
      <c r="C589" s="13" t="s">
        <v>773</v>
      </c>
      <c r="D589" s="13" t="s">
        <v>774</v>
      </c>
      <c r="E589" s="13" t="s">
        <v>775</v>
      </c>
      <c r="F589" s="13" t="s">
        <v>810</v>
      </c>
      <c r="G589" s="13" t="s">
        <v>811</v>
      </c>
      <c r="H589" s="17">
        <v>7356</v>
      </c>
      <c r="I589" s="17">
        <v>2194.4490000000001</v>
      </c>
    </row>
    <row r="590" spans="1:9" x14ac:dyDescent="0.25">
      <c r="A590" s="13" t="s">
        <v>1080</v>
      </c>
      <c r="B590" s="13" t="s">
        <v>1085</v>
      </c>
      <c r="C590" s="13" t="s">
        <v>773</v>
      </c>
      <c r="D590" s="13" t="s">
        <v>774</v>
      </c>
      <c r="E590" s="13" t="s">
        <v>812</v>
      </c>
      <c r="F590" s="13" t="s">
        <v>813</v>
      </c>
      <c r="G590" s="13" t="s">
        <v>814</v>
      </c>
      <c r="H590" s="17">
        <v>1</v>
      </c>
      <c r="I590" s="17">
        <v>24</v>
      </c>
    </row>
    <row r="591" spans="1:9" x14ac:dyDescent="0.25">
      <c r="A591" s="13" t="s">
        <v>1080</v>
      </c>
      <c r="B591" s="13" t="s">
        <v>1085</v>
      </c>
      <c r="C591" s="13" t="s">
        <v>773</v>
      </c>
      <c r="D591" s="13" t="s">
        <v>774</v>
      </c>
      <c r="E591" s="13" t="s">
        <v>815</v>
      </c>
      <c r="F591" s="13" t="s">
        <v>816</v>
      </c>
      <c r="G591" s="13" t="s">
        <v>817</v>
      </c>
      <c r="H591" s="17">
        <v>4350</v>
      </c>
      <c r="I591" s="17">
        <v>13316.521000000001</v>
      </c>
    </row>
    <row r="592" spans="1:9" x14ac:dyDescent="0.25">
      <c r="A592" s="13" t="s">
        <v>1080</v>
      </c>
      <c r="B592" s="13" t="s">
        <v>1085</v>
      </c>
      <c r="C592" s="13" t="s">
        <v>773</v>
      </c>
      <c r="D592" s="13" t="s">
        <v>774</v>
      </c>
      <c r="E592" s="13" t="s">
        <v>815</v>
      </c>
      <c r="F592" s="13" t="s">
        <v>818</v>
      </c>
      <c r="G592" s="13" t="s">
        <v>819</v>
      </c>
      <c r="H592" s="17">
        <v>343</v>
      </c>
      <c r="I592" s="17">
        <v>2055.6460000000002</v>
      </c>
    </row>
    <row r="593" spans="1:9" x14ac:dyDescent="0.25">
      <c r="A593" s="13" t="s">
        <v>1080</v>
      </c>
      <c r="B593" s="13" t="s">
        <v>1085</v>
      </c>
      <c r="C593" s="13" t="s">
        <v>773</v>
      </c>
      <c r="D593" s="13" t="s">
        <v>774</v>
      </c>
      <c r="E593" s="13" t="s">
        <v>815</v>
      </c>
      <c r="F593" s="13" t="s">
        <v>820</v>
      </c>
      <c r="G593" s="13" t="s">
        <v>821</v>
      </c>
      <c r="H593" s="17">
        <v>16</v>
      </c>
      <c r="I593" s="17">
        <v>81.421000000000006</v>
      </c>
    </row>
    <row r="594" spans="1:9" x14ac:dyDescent="0.25">
      <c r="A594" s="13" t="s">
        <v>1080</v>
      </c>
      <c r="B594" s="13" t="s">
        <v>1085</v>
      </c>
      <c r="C594" s="13" t="s">
        <v>773</v>
      </c>
      <c r="D594" s="13" t="s">
        <v>774</v>
      </c>
      <c r="E594" s="13" t="s">
        <v>815</v>
      </c>
      <c r="F594" s="13" t="s">
        <v>822</v>
      </c>
      <c r="G594" s="13" t="s">
        <v>823</v>
      </c>
      <c r="H594" s="17">
        <v>3107</v>
      </c>
      <c r="I594" s="17">
        <v>16036.986999999999</v>
      </c>
    </row>
    <row r="595" spans="1:9" x14ac:dyDescent="0.25">
      <c r="A595" s="13" t="s">
        <v>1080</v>
      </c>
      <c r="B595" s="13" t="s">
        <v>1085</v>
      </c>
      <c r="C595" s="13" t="s">
        <v>773</v>
      </c>
      <c r="D595" s="13" t="s">
        <v>774</v>
      </c>
      <c r="E595" s="13" t="s">
        <v>815</v>
      </c>
      <c r="F595" s="13" t="s">
        <v>824</v>
      </c>
      <c r="G595" s="13" t="s">
        <v>825</v>
      </c>
      <c r="H595" s="17">
        <v>3332</v>
      </c>
      <c r="I595" s="17">
        <v>13469.349</v>
      </c>
    </row>
    <row r="596" spans="1:9" x14ac:dyDescent="0.25">
      <c r="A596" s="13" t="s">
        <v>1080</v>
      </c>
      <c r="B596" s="13" t="s">
        <v>1085</v>
      </c>
      <c r="C596" s="13" t="s">
        <v>773</v>
      </c>
      <c r="D596" s="13" t="s">
        <v>774</v>
      </c>
      <c r="E596" s="13" t="s">
        <v>815</v>
      </c>
      <c r="F596" s="13" t="s">
        <v>826</v>
      </c>
      <c r="G596" s="13" t="s">
        <v>827</v>
      </c>
      <c r="H596" s="17">
        <v>1328</v>
      </c>
      <c r="I596" s="17">
        <v>2675.6930000000002</v>
      </c>
    </row>
    <row r="597" spans="1:9" x14ac:dyDescent="0.25">
      <c r="A597" s="13" t="s">
        <v>1080</v>
      </c>
      <c r="B597" s="13" t="s">
        <v>1085</v>
      </c>
      <c r="C597" s="13" t="s">
        <v>773</v>
      </c>
      <c r="D597" s="13" t="s">
        <v>774</v>
      </c>
      <c r="E597" s="13" t="s">
        <v>815</v>
      </c>
      <c r="F597" s="13" t="s">
        <v>828</v>
      </c>
      <c r="G597" s="13" t="s">
        <v>829</v>
      </c>
      <c r="H597" s="17">
        <v>115</v>
      </c>
      <c r="I597" s="17">
        <v>536.02099999999996</v>
      </c>
    </row>
    <row r="598" spans="1:9" x14ac:dyDescent="0.25">
      <c r="A598" s="13" t="s">
        <v>1080</v>
      </c>
      <c r="B598" s="13" t="s">
        <v>1085</v>
      </c>
      <c r="C598" s="13" t="s">
        <v>773</v>
      </c>
      <c r="D598" s="13" t="s">
        <v>774</v>
      </c>
      <c r="E598" s="13" t="s">
        <v>815</v>
      </c>
      <c r="F598" s="13" t="s">
        <v>830</v>
      </c>
      <c r="G598" s="13" t="s">
        <v>831</v>
      </c>
      <c r="H598" s="17">
        <v>565</v>
      </c>
      <c r="I598" s="17">
        <v>4116.1549999999997</v>
      </c>
    </row>
    <row r="599" spans="1:9" x14ac:dyDescent="0.25">
      <c r="A599" s="13" t="s">
        <v>1080</v>
      </c>
      <c r="B599" s="13" t="s">
        <v>1085</v>
      </c>
      <c r="C599" s="13" t="s">
        <v>773</v>
      </c>
      <c r="D599" s="13" t="s">
        <v>774</v>
      </c>
      <c r="E599" s="13" t="s">
        <v>815</v>
      </c>
      <c r="F599" s="13" t="s">
        <v>832</v>
      </c>
      <c r="G599" s="13" t="s">
        <v>833</v>
      </c>
      <c r="H599" s="17">
        <v>539</v>
      </c>
      <c r="I599" s="17">
        <v>1101.4970000000001</v>
      </c>
    </row>
    <row r="600" spans="1:9" x14ac:dyDescent="0.25">
      <c r="A600" s="13" t="s">
        <v>1080</v>
      </c>
      <c r="B600" s="13" t="s">
        <v>1085</v>
      </c>
      <c r="C600" s="13" t="s">
        <v>773</v>
      </c>
      <c r="D600" s="13" t="s">
        <v>774</v>
      </c>
      <c r="E600" s="13" t="s">
        <v>815</v>
      </c>
      <c r="F600" s="13" t="s">
        <v>834</v>
      </c>
      <c r="G600" s="13" t="s">
        <v>835</v>
      </c>
      <c r="H600" s="17">
        <v>326</v>
      </c>
      <c r="I600" s="17">
        <v>3144.6419999999998</v>
      </c>
    </row>
    <row r="601" spans="1:9" x14ac:dyDescent="0.25">
      <c r="A601" s="13" t="s">
        <v>1080</v>
      </c>
      <c r="B601" s="13" t="s">
        <v>1085</v>
      </c>
      <c r="C601" s="13" t="s">
        <v>773</v>
      </c>
      <c r="D601" s="13" t="s">
        <v>774</v>
      </c>
      <c r="E601" s="13" t="s">
        <v>815</v>
      </c>
      <c r="F601" s="13" t="s">
        <v>836</v>
      </c>
      <c r="G601" s="13" t="s">
        <v>837</v>
      </c>
      <c r="H601" s="17">
        <v>9136</v>
      </c>
      <c r="I601" s="17">
        <v>13797.46</v>
      </c>
    </row>
    <row r="602" spans="1:9" x14ac:dyDescent="0.25">
      <c r="A602" s="13" t="s">
        <v>1080</v>
      </c>
      <c r="B602" s="13" t="s">
        <v>1085</v>
      </c>
      <c r="C602" s="13" t="s">
        <v>773</v>
      </c>
      <c r="D602" s="13" t="s">
        <v>774</v>
      </c>
      <c r="E602" s="13" t="s">
        <v>815</v>
      </c>
      <c r="F602" s="13" t="s">
        <v>838</v>
      </c>
      <c r="G602" s="13" t="s">
        <v>839</v>
      </c>
      <c r="H602" s="17">
        <v>569</v>
      </c>
      <c r="I602" s="17">
        <v>2186.8380000000002</v>
      </c>
    </row>
    <row r="603" spans="1:9" x14ac:dyDescent="0.25">
      <c r="A603" s="13" t="s">
        <v>1080</v>
      </c>
      <c r="B603" s="13" t="s">
        <v>1085</v>
      </c>
      <c r="C603" s="13" t="s">
        <v>773</v>
      </c>
      <c r="D603" s="13" t="s">
        <v>774</v>
      </c>
      <c r="E603" s="13" t="s">
        <v>815</v>
      </c>
      <c r="F603" s="13" t="s">
        <v>840</v>
      </c>
      <c r="G603" s="13" t="s">
        <v>841</v>
      </c>
      <c r="H603" s="17">
        <v>17</v>
      </c>
      <c r="I603" s="17">
        <v>56.347999999999999</v>
      </c>
    </row>
    <row r="604" spans="1:9" x14ac:dyDescent="0.25">
      <c r="A604" s="13" t="s">
        <v>1080</v>
      </c>
      <c r="B604" s="13" t="s">
        <v>1085</v>
      </c>
      <c r="C604" s="13" t="s">
        <v>773</v>
      </c>
      <c r="D604" s="13" t="s">
        <v>774</v>
      </c>
      <c r="E604" s="13" t="s">
        <v>815</v>
      </c>
      <c r="F604" s="13" t="s">
        <v>842</v>
      </c>
      <c r="G604" s="13" t="s">
        <v>843</v>
      </c>
      <c r="H604" s="17">
        <v>141</v>
      </c>
      <c r="I604" s="17">
        <v>1512.2270000000001</v>
      </c>
    </row>
    <row r="605" spans="1:9" x14ac:dyDescent="0.25">
      <c r="A605" s="13" t="s">
        <v>1080</v>
      </c>
      <c r="B605" s="13" t="s">
        <v>1085</v>
      </c>
      <c r="C605" s="13" t="s">
        <v>773</v>
      </c>
      <c r="D605" s="13" t="s">
        <v>774</v>
      </c>
      <c r="E605" s="13" t="s">
        <v>815</v>
      </c>
      <c r="F605" s="13" t="s">
        <v>844</v>
      </c>
      <c r="G605" s="13" t="s">
        <v>845</v>
      </c>
      <c r="H605" s="17">
        <v>428</v>
      </c>
      <c r="I605" s="17">
        <v>6315.0820000000003</v>
      </c>
    </row>
    <row r="606" spans="1:9" x14ac:dyDescent="0.25">
      <c r="A606" s="13" t="s">
        <v>1080</v>
      </c>
      <c r="B606" s="13" t="s">
        <v>1085</v>
      </c>
      <c r="C606" s="13" t="s">
        <v>773</v>
      </c>
      <c r="D606" s="13" t="s">
        <v>774</v>
      </c>
      <c r="E606" s="13" t="s">
        <v>815</v>
      </c>
      <c r="F606" s="13" t="s">
        <v>846</v>
      </c>
      <c r="G606" s="13" t="s">
        <v>847</v>
      </c>
      <c r="H606" s="17">
        <v>14045</v>
      </c>
      <c r="I606" s="17">
        <v>85600.65</v>
      </c>
    </row>
    <row r="607" spans="1:9" x14ac:dyDescent="0.25">
      <c r="A607" s="13" t="s">
        <v>1080</v>
      </c>
      <c r="B607" s="13" t="s">
        <v>1085</v>
      </c>
      <c r="C607" s="13" t="s">
        <v>773</v>
      </c>
      <c r="D607" s="13" t="s">
        <v>774</v>
      </c>
      <c r="E607" s="13" t="s">
        <v>815</v>
      </c>
      <c r="F607" s="13" t="s">
        <v>848</v>
      </c>
      <c r="G607" s="13" t="s">
        <v>849</v>
      </c>
      <c r="H607" s="17">
        <v>1055</v>
      </c>
      <c r="I607" s="17">
        <v>20125.107</v>
      </c>
    </row>
    <row r="608" spans="1:9" x14ac:dyDescent="0.25">
      <c r="A608" s="13" t="s">
        <v>1080</v>
      </c>
      <c r="B608" s="13" t="s">
        <v>1085</v>
      </c>
      <c r="C608" s="13" t="s">
        <v>773</v>
      </c>
      <c r="D608" s="13" t="s">
        <v>774</v>
      </c>
      <c r="E608" s="13" t="s">
        <v>815</v>
      </c>
      <c r="F608" s="13" t="s">
        <v>850</v>
      </c>
      <c r="G608" s="13" t="s">
        <v>851</v>
      </c>
      <c r="H608" s="17">
        <v>11</v>
      </c>
      <c r="I608" s="17">
        <v>50.667999999999999</v>
      </c>
    </row>
    <row r="609" spans="1:9" x14ac:dyDescent="0.25">
      <c r="A609" s="13" t="s">
        <v>1080</v>
      </c>
      <c r="B609" s="13" t="s">
        <v>1085</v>
      </c>
      <c r="C609" s="13" t="s">
        <v>773</v>
      </c>
      <c r="D609" s="13" t="s">
        <v>774</v>
      </c>
      <c r="E609" s="13" t="s">
        <v>815</v>
      </c>
      <c r="F609" s="13" t="s">
        <v>852</v>
      </c>
      <c r="G609" s="13" t="s">
        <v>853</v>
      </c>
      <c r="H609" s="17">
        <v>32</v>
      </c>
      <c r="I609" s="17">
        <v>491.03100000000001</v>
      </c>
    </row>
    <row r="610" spans="1:9" x14ac:dyDescent="0.25">
      <c r="A610" s="13" t="s">
        <v>1080</v>
      </c>
      <c r="B610" s="13" t="s">
        <v>1085</v>
      </c>
      <c r="C610" s="13" t="s">
        <v>773</v>
      </c>
      <c r="D610" s="13" t="s">
        <v>774</v>
      </c>
      <c r="E610" s="13" t="s">
        <v>815</v>
      </c>
      <c r="F610" s="13" t="s">
        <v>854</v>
      </c>
      <c r="G610" s="13" t="s">
        <v>855</v>
      </c>
      <c r="H610" s="17">
        <v>345</v>
      </c>
      <c r="I610" s="17">
        <v>3816.7649999999999</v>
      </c>
    </row>
    <row r="611" spans="1:9" x14ac:dyDescent="0.25">
      <c r="A611" s="13" t="s">
        <v>1080</v>
      </c>
      <c r="B611" s="13" t="s">
        <v>1085</v>
      </c>
      <c r="C611" s="13" t="s">
        <v>773</v>
      </c>
      <c r="D611" s="13" t="s">
        <v>774</v>
      </c>
      <c r="E611" s="13" t="s">
        <v>815</v>
      </c>
      <c r="F611" s="13" t="s">
        <v>856</v>
      </c>
      <c r="G611" s="13" t="s">
        <v>857</v>
      </c>
      <c r="H611" s="17">
        <v>139</v>
      </c>
      <c r="I611" s="17">
        <v>2184.143</v>
      </c>
    </row>
    <row r="612" spans="1:9" x14ac:dyDescent="0.25">
      <c r="A612" s="13" t="s">
        <v>1080</v>
      </c>
      <c r="B612" s="13" t="s">
        <v>1085</v>
      </c>
      <c r="C612" s="13" t="s">
        <v>773</v>
      </c>
      <c r="D612" s="13" t="s">
        <v>774</v>
      </c>
      <c r="E612" s="13" t="s">
        <v>858</v>
      </c>
      <c r="F612" s="13" t="s">
        <v>859</v>
      </c>
      <c r="G612" s="13" t="s">
        <v>860</v>
      </c>
      <c r="H612" s="17">
        <v>14</v>
      </c>
      <c r="I612" s="17">
        <v>189.85900000000001</v>
      </c>
    </row>
    <row r="613" spans="1:9" x14ac:dyDescent="0.25">
      <c r="A613" s="13" t="s">
        <v>1080</v>
      </c>
      <c r="B613" s="13" t="s">
        <v>1085</v>
      </c>
      <c r="C613" s="13" t="s">
        <v>773</v>
      </c>
      <c r="D613" s="13" t="s">
        <v>774</v>
      </c>
      <c r="E613" s="13" t="s">
        <v>858</v>
      </c>
      <c r="F613" s="13" t="s">
        <v>861</v>
      </c>
      <c r="G613" s="13" t="s">
        <v>862</v>
      </c>
      <c r="H613" s="17">
        <v>21</v>
      </c>
      <c r="I613" s="17">
        <v>25.992999999999999</v>
      </c>
    </row>
    <row r="614" spans="1:9" x14ac:dyDescent="0.25">
      <c r="A614" s="13" t="s">
        <v>1080</v>
      </c>
      <c r="B614" s="13" t="s">
        <v>1085</v>
      </c>
      <c r="C614" s="13" t="s">
        <v>773</v>
      </c>
      <c r="D614" s="13" t="s">
        <v>774</v>
      </c>
      <c r="E614" s="13" t="s">
        <v>858</v>
      </c>
      <c r="F614" s="13" t="s">
        <v>863</v>
      </c>
      <c r="G614" s="13" t="s">
        <v>864</v>
      </c>
      <c r="H614" s="17">
        <v>294</v>
      </c>
      <c r="I614" s="17">
        <v>2446.7600000000002</v>
      </c>
    </row>
    <row r="615" spans="1:9" x14ac:dyDescent="0.25">
      <c r="A615" s="13" t="s">
        <v>1080</v>
      </c>
      <c r="B615" s="13" t="s">
        <v>1085</v>
      </c>
      <c r="C615" s="13" t="s">
        <v>773</v>
      </c>
      <c r="D615" s="13" t="s">
        <v>774</v>
      </c>
      <c r="E615" s="13" t="s">
        <v>858</v>
      </c>
      <c r="F615" s="13" t="s">
        <v>865</v>
      </c>
      <c r="G615" s="13" t="s">
        <v>866</v>
      </c>
      <c r="H615" s="17">
        <v>43</v>
      </c>
      <c r="I615" s="17">
        <v>159</v>
      </c>
    </row>
    <row r="616" spans="1:9" x14ac:dyDescent="0.25">
      <c r="A616" s="13" t="s">
        <v>1080</v>
      </c>
      <c r="B616" s="13" t="s">
        <v>1085</v>
      </c>
      <c r="C616" s="13" t="s">
        <v>773</v>
      </c>
      <c r="D616" s="13" t="s">
        <v>774</v>
      </c>
      <c r="E616" s="13" t="s">
        <v>858</v>
      </c>
      <c r="F616" s="13" t="s">
        <v>867</v>
      </c>
      <c r="G616" s="13" t="s">
        <v>868</v>
      </c>
      <c r="H616" s="17">
        <v>140</v>
      </c>
      <c r="I616" s="17">
        <v>447.79700000000003</v>
      </c>
    </row>
    <row r="617" spans="1:9" x14ac:dyDescent="0.25">
      <c r="A617" s="13" t="s">
        <v>1080</v>
      </c>
      <c r="B617" s="13" t="s">
        <v>1085</v>
      </c>
      <c r="C617" s="13" t="s">
        <v>773</v>
      </c>
      <c r="D617" s="13" t="s">
        <v>774</v>
      </c>
      <c r="E617" s="13" t="s">
        <v>858</v>
      </c>
      <c r="F617" s="13" t="s">
        <v>869</v>
      </c>
      <c r="G617" s="13" t="s">
        <v>870</v>
      </c>
      <c r="H617" s="17">
        <v>19</v>
      </c>
      <c r="I617" s="17">
        <v>33.003</v>
      </c>
    </row>
    <row r="618" spans="1:9" x14ac:dyDescent="0.25">
      <c r="A618" s="13" t="s">
        <v>1080</v>
      </c>
      <c r="B618" s="13" t="s">
        <v>1085</v>
      </c>
      <c r="C618" s="13" t="s">
        <v>773</v>
      </c>
      <c r="D618" s="13" t="s">
        <v>774</v>
      </c>
      <c r="E618" s="13" t="s">
        <v>858</v>
      </c>
      <c r="F618" s="13" t="s">
        <v>871</v>
      </c>
      <c r="G618" s="13" t="s">
        <v>872</v>
      </c>
      <c r="H618" s="17">
        <v>110</v>
      </c>
      <c r="I618" s="17">
        <v>675.39499999999998</v>
      </c>
    </row>
    <row r="619" spans="1:9" x14ac:dyDescent="0.25">
      <c r="A619" s="13" t="s">
        <v>1080</v>
      </c>
      <c r="B619" s="13" t="s">
        <v>1085</v>
      </c>
      <c r="C619" s="13" t="s">
        <v>773</v>
      </c>
      <c r="D619" s="13" t="s">
        <v>774</v>
      </c>
      <c r="E619" s="13" t="s">
        <v>858</v>
      </c>
      <c r="F619" s="13" t="s">
        <v>873</v>
      </c>
      <c r="G619" s="13" t="s">
        <v>874</v>
      </c>
      <c r="H619" s="17">
        <v>239</v>
      </c>
      <c r="I619" s="17">
        <v>2136.0140000000001</v>
      </c>
    </row>
    <row r="620" spans="1:9" x14ac:dyDescent="0.25">
      <c r="A620" s="13" t="s">
        <v>1080</v>
      </c>
      <c r="B620" s="13" t="s">
        <v>1085</v>
      </c>
      <c r="C620" s="13" t="s">
        <v>773</v>
      </c>
      <c r="D620" s="13" t="s">
        <v>774</v>
      </c>
      <c r="E620" s="13" t="s">
        <v>858</v>
      </c>
      <c r="F620" s="13" t="s">
        <v>875</v>
      </c>
      <c r="G620" s="13" t="s">
        <v>876</v>
      </c>
      <c r="H620" s="17">
        <v>101</v>
      </c>
      <c r="I620" s="17">
        <v>212.00700000000001</v>
      </c>
    </row>
    <row r="621" spans="1:9" x14ac:dyDescent="0.25">
      <c r="A621" s="13" t="s">
        <v>1080</v>
      </c>
      <c r="B621" s="13" t="s">
        <v>1085</v>
      </c>
      <c r="C621" s="13" t="s">
        <v>773</v>
      </c>
      <c r="D621" s="13" t="s">
        <v>774</v>
      </c>
      <c r="E621" s="13" t="s">
        <v>858</v>
      </c>
      <c r="F621" s="13" t="s">
        <v>877</v>
      </c>
      <c r="G621" s="13" t="s">
        <v>878</v>
      </c>
      <c r="H621" s="17">
        <v>13</v>
      </c>
      <c r="I621" s="17">
        <v>59.000999999999998</v>
      </c>
    </row>
    <row r="622" spans="1:9" x14ac:dyDescent="0.25">
      <c r="A622" s="13" t="s">
        <v>1080</v>
      </c>
      <c r="B622" s="13" t="s">
        <v>1085</v>
      </c>
      <c r="C622" s="13" t="s">
        <v>773</v>
      </c>
      <c r="D622" s="13" t="s">
        <v>774</v>
      </c>
      <c r="E622" s="13" t="s">
        <v>858</v>
      </c>
      <c r="F622" s="13" t="s">
        <v>879</v>
      </c>
      <c r="G622" s="13" t="s">
        <v>880</v>
      </c>
      <c r="H622" s="17">
        <v>622</v>
      </c>
      <c r="I622" s="17">
        <v>5705.308</v>
      </c>
    </row>
    <row r="623" spans="1:9" x14ac:dyDescent="0.25">
      <c r="A623" s="13" t="s">
        <v>1080</v>
      </c>
      <c r="B623" s="13" t="s">
        <v>1085</v>
      </c>
      <c r="C623" s="13" t="s">
        <v>773</v>
      </c>
      <c r="D623" s="13" t="s">
        <v>774</v>
      </c>
      <c r="E623" s="13" t="s">
        <v>858</v>
      </c>
      <c r="F623" s="13" t="s">
        <v>881</v>
      </c>
      <c r="G623" s="13" t="s">
        <v>882</v>
      </c>
      <c r="H623" s="17">
        <v>14</v>
      </c>
      <c r="I623" s="17">
        <v>20.3</v>
      </c>
    </row>
    <row r="624" spans="1:9" x14ac:dyDescent="0.25">
      <c r="A624" s="13" t="s">
        <v>1080</v>
      </c>
      <c r="B624" s="13" t="s">
        <v>1085</v>
      </c>
      <c r="C624" s="13" t="s">
        <v>773</v>
      </c>
      <c r="D624" s="13" t="s">
        <v>774</v>
      </c>
      <c r="E624" s="13" t="s">
        <v>858</v>
      </c>
      <c r="F624" s="13" t="s">
        <v>883</v>
      </c>
      <c r="G624" s="13" t="s">
        <v>884</v>
      </c>
      <c r="H624" s="17">
        <v>403</v>
      </c>
      <c r="I624" s="17">
        <v>1281.4949999999999</v>
      </c>
    </row>
    <row r="625" spans="1:9" x14ac:dyDescent="0.25">
      <c r="A625" s="13" t="s">
        <v>1080</v>
      </c>
      <c r="B625" s="13" t="s">
        <v>1085</v>
      </c>
      <c r="C625" s="13" t="s">
        <v>773</v>
      </c>
      <c r="D625" s="13" t="s">
        <v>774</v>
      </c>
      <c r="E625" s="13" t="s">
        <v>858</v>
      </c>
      <c r="F625" s="13" t="s">
        <v>885</v>
      </c>
      <c r="G625" s="13" t="s">
        <v>886</v>
      </c>
      <c r="H625" s="17">
        <v>613</v>
      </c>
      <c r="I625" s="17">
        <v>1592.837</v>
      </c>
    </row>
    <row r="626" spans="1:9" x14ac:dyDescent="0.25">
      <c r="A626" s="13" t="s">
        <v>1080</v>
      </c>
      <c r="B626" s="13" t="s">
        <v>1085</v>
      </c>
      <c r="C626" s="13" t="s">
        <v>773</v>
      </c>
      <c r="D626" s="13" t="s">
        <v>774</v>
      </c>
      <c r="E626" s="13" t="s">
        <v>858</v>
      </c>
      <c r="F626" s="13" t="s">
        <v>887</v>
      </c>
      <c r="G626" s="13" t="s">
        <v>888</v>
      </c>
      <c r="H626" s="17">
        <v>37</v>
      </c>
      <c r="I626" s="17">
        <v>665.00400000000002</v>
      </c>
    </row>
    <row r="627" spans="1:9" x14ac:dyDescent="0.25">
      <c r="A627" s="13" t="s">
        <v>1080</v>
      </c>
      <c r="B627" s="13" t="s">
        <v>1085</v>
      </c>
      <c r="C627" s="13" t="s">
        <v>773</v>
      </c>
      <c r="D627" s="13" t="s">
        <v>774</v>
      </c>
      <c r="E627" s="13" t="s">
        <v>858</v>
      </c>
      <c r="F627" s="13" t="s">
        <v>889</v>
      </c>
      <c r="G627" s="13" t="s">
        <v>890</v>
      </c>
      <c r="H627" s="17">
        <v>139</v>
      </c>
      <c r="I627" s="17">
        <v>3256.009</v>
      </c>
    </row>
    <row r="628" spans="1:9" x14ac:dyDescent="0.25">
      <c r="A628" s="13" t="s">
        <v>1080</v>
      </c>
      <c r="B628" s="13" t="s">
        <v>1085</v>
      </c>
      <c r="C628" s="13" t="s">
        <v>773</v>
      </c>
      <c r="D628" s="13" t="s">
        <v>774</v>
      </c>
      <c r="E628" s="13" t="s">
        <v>858</v>
      </c>
      <c r="F628" s="13" t="s">
        <v>891</v>
      </c>
      <c r="G628" s="13" t="s">
        <v>892</v>
      </c>
      <c r="H628" s="17">
        <v>66</v>
      </c>
      <c r="I628" s="17">
        <v>1125.624</v>
      </c>
    </row>
    <row r="629" spans="1:9" x14ac:dyDescent="0.25">
      <c r="A629" s="13" t="s">
        <v>1080</v>
      </c>
      <c r="B629" s="13" t="s">
        <v>1085</v>
      </c>
      <c r="C629" s="13" t="s">
        <v>773</v>
      </c>
      <c r="D629" s="13" t="s">
        <v>774</v>
      </c>
      <c r="E629" s="13" t="s">
        <v>893</v>
      </c>
      <c r="F629" s="13" t="s">
        <v>894</v>
      </c>
      <c r="G629" s="13" t="s">
        <v>895</v>
      </c>
      <c r="H629" s="17">
        <v>746</v>
      </c>
      <c r="I629" s="17">
        <v>190.95500000000001</v>
      </c>
    </row>
    <row r="630" spans="1:9" x14ac:dyDescent="0.25">
      <c r="A630" s="13" t="s">
        <v>1080</v>
      </c>
      <c r="B630" s="13" t="s">
        <v>1085</v>
      </c>
      <c r="C630" s="13" t="s">
        <v>773</v>
      </c>
      <c r="D630" s="13" t="s">
        <v>774</v>
      </c>
      <c r="E630" s="13" t="s">
        <v>893</v>
      </c>
      <c r="F630" s="13" t="s">
        <v>896</v>
      </c>
      <c r="G630" s="13" t="s">
        <v>897</v>
      </c>
      <c r="H630" s="17">
        <v>613</v>
      </c>
      <c r="I630" s="17">
        <v>259.64</v>
      </c>
    </row>
    <row r="631" spans="1:9" x14ac:dyDescent="0.25">
      <c r="A631" s="13" t="s">
        <v>1080</v>
      </c>
      <c r="B631" s="13" t="s">
        <v>1085</v>
      </c>
      <c r="C631" s="13" t="s">
        <v>773</v>
      </c>
      <c r="D631" s="13" t="s">
        <v>774</v>
      </c>
      <c r="E631" s="13" t="s">
        <v>893</v>
      </c>
      <c r="F631" s="13" t="s">
        <v>898</v>
      </c>
      <c r="G631" s="13" t="s">
        <v>899</v>
      </c>
      <c r="H631" s="17">
        <v>7</v>
      </c>
      <c r="I631" s="17">
        <v>3.0009999999999999</v>
      </c>
    </row>
    <row r="632" spans="1:9" x14ac:dyDescent="0.25">
      <c r="A632" s="13" t="s">
        <v>1080</v>
      </c>
      <c r="B632" s="13" t="s">
        <v>1085</v>
      </c>
      <c r="C632" s="13" t="s">
        <v>773</v>
      </c>
      <c r="D632" s="13" t="s">
        <v>774</v>
      </c>
      <c r="E632" s="13" t="s">
        <v>893</v>
      </c>
      <c r="F632" s="13" t="s">
        <v>900</v>
      </c>
      <c r="G632" s="13" t="s">
        <v>901</v>
      </c>
      <c r="H632" s="17">
        <v>17</v>
      </c>
      <c r="I632" s="17">
        <v>29</v>
      </c>
    </row>
    <row r="633" spans="1:9" x14ac:dyDescent="0.25">
      <c r="A633" s="13" t="s">
        <v>1080</v>
      </c>
      <c r="B633" s="13" t="s">
        <v>1085</v>
      </c>
      <c r="C633" s="13" t="s">
        <v>773</v>
      </c>
      <c r="D633" s="13" t="s">
        <v>774</v>
      </c>
      <c r="E633" s="13" t="s">
        <v>893</v>
      </c>
      <c r="F633" s="13" t="s">
        <v>902</v>
      </c>
      <c r="G633" s="13" t="s">
        <v>903</v>
      </c>
      <c r="H633" s="17">
        <v>3</v>
      </c>
      <c r="I633" s="17">
        <v>0</v>
      </c>
    </row>
    <row r="634" spans="1:9" x14ac:dyDescent="0.25">
      <c r="A634" s="13" t="s">
        <v>1080</v>
      </c>
      <c r="B634" s="13" t="s">
        <v>1085</v>
      </c>
      <c r="C634" s="13" t="s">
        <v>773</v>
      </c>
      <c r="D634" s="13" t="s">
        <v>774</v>
      </c>
      <c r="E634" s="13" t="s">
        <v>893</v>
      </c>
      <c r="F634" s="13" t="s">
        <v>904</v>
      </c>
      <c r="G634" s="13" t="s">
        <v>905</v>
      </c>
      <c r="H634" s="17">
        <v>46</v>
      </c>
      <c r="I634" s="17">
        <v>128.83600000000001</v>
      </c>
    </row>
    <row r="635" spans="1:9" x14ac:dyDescent="0.25">
      <c r="A635" s="13" t="s">
        <v>1080</v>
      </c>
      <c r="B635" s="13" t="s">
        <v>1085</v>
      </c>
      <c r="C635" s="13" t="s">
        <v>773</v>
      </c>
      <c r="D635" s="13" t="s">
        <v>774</v>
      </c>
      <c r="E635" s="13" t="s">
        <v>893</v>
      </c>
      <c r="F635" s="13" t="s">
        <v>906</v>
      </c>
      <c r="G635" s="13" t="s">
        <v>907</v>
      </c>
      <c r="H635" s="17">
        <v>65</v>
      </c>
      <c r="I635" s="17">
        <v>207.54599999999999</v>
      </c>
    </row>
    <row r="636" spans="1:9" x14ac:dyDescent="0.25">
      <c r="A636" s="13" t="s">
        <v>1080</v>
      </c>
      <c r="B636" s="13" t="s">
        <v>1085</v>
      </c>
      <c r="C636" s="13" t="s">
        <v>773</v>
      </c>
      <c r="D636" s="13" t="s">
        <v>774</v>
      </c>
      <c r="E636" s="13" t="s">
        <v>893</v>
      </c>
      <c r="F636" s="13" t="s">
        <v>908</v>
      </c>
      <c r="G636" s="13" t="s">
        <v>909</v>
      </c>
      <c r="H636" s="17">
        <v>3</v>
      </c>
      <c r="I636" s="17">
        <v>0</v>
      </c>
    </row>
    <row r="637" spans="1:9" x14ac:dyDescent="0.25">
      <c r="A637" s="13" t="s">
        <v>1080</v>
      </c>
      <c r="B637" s="13" t="s">
        <v>1085</v>
      </c>
      <c r="C637" s="13" t="s">
        <v>773</v>
      </c>
      <c r="D637" s="13" t="s">
        <v>774</v>
      </c>
      <c r="E637" s="13" t="s">
        <v>893</v>
      </c>
      <c r="F637" s="13" t="s">
        <v>910</v>
      </c>
      <c r="G637" s="13" t="s">
        <v>911</v>
      </c>
      <c r="H637" s="17">
        <v>40</v>
      </c>
      <c r="I637" s="17">
        <v>5.2089999999999996</v>
      </c>
    </row>
    <row r="638" spans="1:9" x14ac:dyDescent="0.25">
      <c r="A638" s="13" t="s">
        <v>1080</v>
      </c>
      <c r="B638" s="13" t="s">
        <v>1085</v>
      </c>
      <c r="C638" s="13" t="s">
        <v>773</v>
      </c>
      <c r="D638" s="13" t="s">
        <v>774</v>
      </c>
      <c r="E638" s="13" t="s">
        <v>893</v>
      </c>
      <c r="F638" s="13" t="s">
        <v>912</v>
      </c>
      <c r="G638" s="13" t="s">
        <v>913</v>
      </c>
      <c r="H638" s="17">
        <v>42</v>
      </c>
      <c r="I638" s="17">
        <v>13.233000000000001</v>
      </c>
    </row>
    <row r="639" spans="1:9" x14ac:dyDescent="0.25">
      <c r="A639" s="13" t="s">
        <v>1080</v>
      </c>
      <c r="B639" s="13" t="s">
        <v>1085</v>
      </c>
      <c r="C639" s="13" t="s">
        <v>773</v>
      </c>
      <c r="D639" s="13" t="s">
        <v>774</v>
      </c>
      <c r="E639" s="13" t="s">
        <v>893</v>
      </c>
      <c r="F639" s="13" t="s">
        <v>914</v>
      </c>
      <c r="G639" s="13" t="s">
        <v>915</v>
      </c>
      <c r="H639" s="17">
        <v>79</v>
      </c>
      <c r="I639" s="17">
        <v>27.992999999999999</v>
      </c>
    </row>
    <row r="640" spans="1:9" x14ac:dyDescent="0.25">
      <c r="A640" s="13" t="s">
        <v>1080</v>
      </c>
      <c r="B640" s="13" t="s">
        <v>1085</v>
      </c>
      <c r="C640" s="13" t="s">
        <v>773</v>
      </c>
      <c r="D640" s="13" t="s">
        <v>774</v>
      </c>
      <c r="E640" s="13" t="s">
        <v>893</v>
      </c>
      <c r="F640" s="13" t="s">
        <v>916</v>
      </c>
      <c r="G640" s="13" t="s">
        <v>917</v>
      </c>
      <c r="H640" s="17">
        <v>203</v>
      </c>
      <c r="I640" s="17">
        <v>43.54</v>
      </c>
    </row>
    <row r="641" spans="1:9" x14ac:dyDescent="0.25">
      <c r="A641" s="13" t="s">
        <v>1080</v>
      </c>
      <c r="B641" s="13" t="s">
        <v>1085</v>
      </c>
      <c r="C641" s="13" t="s">
        <v>773</v>
      </c>
      <c r="D641" s="13" t="s">
        <v>774</v>
      </c>
      <c r="E641" s="13" t="s">
        <v>893</v>
      </c>
      <c r="F641" s="13" t="s">
        <v>918</v>
      </c>
      <c r="G641" s="13" t="s">
        <v>919</v>
      </c>
      <c r="H641" s="17">
        <v>481</v>
      </c>
      <c r="I641" s="17">
        <v>181.73400000000001</v>
      </c>
    </row>
    <row r="642" spans="1:9" x14ac:dyDescent="0.25">
      <c r="A642" s="13" t="s">
        <v>1080</v>
      </c>
      <c r="B642" s="13" t="s">
        <v>1085</v>
      </c>
      <c r="C642" s="13" t="s">
        <v>773</v>
      </c>
      <c r="D642" s="13" t="s">
        <v>774</v>
      </c>
      <c r="E642" s="13" t="s">
        <v>893</v>
      </c>
      <c r="F642" s="13" t="s">
        <v>920</v>
      </c>
      <c r="G642" s="13" t="s">
        <v>921</v>
      </c>
      <c r="H642" s="17">
        <v>542</v>
      </c>
      <c r="I642" s="17">
        <v>296.01799999999997</v>
      </c>
    </row>
    <row r="643" spans="1:9" x14ac:dyDescent="0.25">
      <c r="A643" s="13" t="s">
        <v>1080</v>
      </c>
      <c r="B643" s="13" t="s">
        <v>1085</v>
      </c>
      <c r="C643" s="13" t="s">
        <v>773</v>
      </c>
      <c r="D643" s="13" t="s">
        <v>922</v>
      </c>
      <c r="E643" s="13" t="s">
        <v>923</v>
      </c>
      <c r="F643" s="13" t="s">
        <v>924</v>
      </c>
      <c r="G643" s="13" t="s">
        <v>925</v>
      </c>
      <c r="H643" s="17">
        <v>222</v>
      </c>
      <c r="I643" s="17"/>
    </row>
    <row r="644" spans="1:9" x14ac:dyDescent="0.25">
      <c r="A644" s="13" t="s">
        <v>1080</v>
      </c>
      <c r="B644" s="13" t="s">
        <v>1085</v>
      </c>
      <c r="C644" s="13" t="s">
        <v>773</v>
      </c>
      <c r="D644" s="13" t="s">
        <v>922</v>
      </c>
      <c r="E644" s="13" t="s">
        <v>926</v>
      </c>
      <c r="F644" s="13" t="s">
        <v>924</v>
      </c>
      <c r="G644" s="13" t="s">
        <v>925</v>
      </c>
      <c r="H644" s="17">
        <v>40093</v>
      </c>
      <c r="I644" s="17"/>
    </row>
    <row r="645" spans="1:9" x14ac:dyDescent="0.25">
      <c r="A645" s="13" t="s">
        <v>1080</v>
      </c>
      <c r="B645" s="13" t="s">
        <v>1085</v>
      </c>
      <c r="C645" s="13" t="s">
        <v>773</v>
      </c>
      <c r="D645" s="13" t="s">
        <v>927</v>
      </c>
      <c r="E645" s="13" t="s">
        <v>928</v>
      </c>
      <c r="F645" s="13" t="s">
        <v>929</v>
      </c>
      <c r="G645" s="13" t="s">
        <v>930</v>
      </c>
      <c r="H645" s="17">
        <v>43</v>
      </c>
      <c r="I645" s="17">
        <v>261.00200000000001</v>
      </c>
    </row>
    <row r="646" spans="1:9" x14ac:dyDescent="0.25">
      <c r="A646" s="13" t="s">
        <v>1080</v>
      </c>
      <c r="B646" s="13" t="s">
        <v>1085</v>
      </c>
      <c r="C646" s="13" t="s">
        <v>773</v>
      </c>
      <c r="D646" s="13" t="s">
        <v>927</v>
      </c>
      <c r="E646" s="13" t="s">
        <v>931</v>
      </c>
      <c r="F646" s="13" t="s">
        <v>932</v>
      </c>
      <c r="G646" s="13" t="s">
        <v>933</v>
      </c>
      <c r="H646" s="17">
        <v>9</v>
      </c>
      <c r="I646" s="17">
        <v>10.002000000000001</v>
      </c>
    </row>
    <row r="647" spans="1:9" x14ac:dyDescent="0.25">
      <c r="A647" s="13" t="s">
        <v>1080</v>
      </c>
      <c r="B647" s="13" t="s">
        <v>1085</v>
      </c>
      <c r="C647" s="13" t="s">
        <v>773</v>
      </c>
      <c r="D647" s="13" t="s">
        <v>934</v>
      </c>
      <c r="E647" s="13" t="s">
        <v>935</v>
      </c>
      <c r="F647" s="13" t="s">
        <v>936</v>
      </c>
      <c r="G647" s="13" t="s">
        <v>937</v>
      </c>
      <c r="H647" s="17">
        <v>33</v>
      </c>
      <c r="I647" s="17">
        <v>29.001999999999999</v>
      </c>
    </row>
    <row r="648" spans="1:9" x14ac:dyDescent="0.25">
      <c r="A648" s="13" t="s">
        <v>1080</v>
      </c>
      <c r="B648" s="13" t="s">
        <v>1085</v>
      </c>
      <c r="C648" s="13" t="s">
        <v>773</v>
      </c>
      <c r="D648" s="13" t="s">
        <v>934</v>
      </c>
      <c r="E648" s="13" t="s">
        <v>935</v>
      </c>
      <c r="F648" s="13" t="s">
        <v>936</v>
      </c>
      <c r="G648" s="13" t="s">
        <v>938</v>
      </c>
      <c r="H648" s="17">
        <v>11310</v>
      </c>
      <c r="I648" s="17">
        <v>16502.025000000001</v>
      </c>
    </row>
    <row r="649" spans="1:9" x14ac:dyDescent="0.25">
      <c r="A649" s="13" t="s">
        <v>1080</v>
      </c>
      <c r="B649" s="13" t="s">
        <v>1085</v>
      </c>
      <c r="C649" s="13" t="s">
        <v>773</v>
      </c>
      <c r="D649" s="13" t="s">
        <v>934</v>
      </c>
      <c r="E649" s="13" t="s">
        <v>935</v>
      </c>
      <c r="F649" s="13" t="s">
        <v>939</v>
      </c>
      <c r="G649" s="13" t="s">
        <v>940</v>
      </c>
      <c r="H649" s="17">
        <v>1221</v>
      </c>
      <c r="I649" s="17">
        <v>4472.6189999999997</v>
      </c>
    </row>
    <row r="650" spans="1:9" x14ac:dyDescent="0.25">
      <c r="A650" s="13" t="s">
        <v>1080</v>
      </c>
      <c r="B650" s="13" t="s">
        <v>1085</v>
      </c>
      <c r="C650" s="13" t="s">
        <v>773</v>
      </c>
      <c r="D650" s="13" t="s">
        <v>934</v>
      </c>
      <c r="E650" s="13" t="s">
        <v>935</v>
      </c>
      <c r="F650" s="13" t="s">
        <v>941</v>
      </c>
      <c r="G650" s="13" t="s">
        <v>942</v>
      </c>
      <c r="H650" s="17">
        <v>6711</v>
      </c>
      <c r="I650" s="17">
        <v>18680.001</v>
      </c>
    </row>
    <row r="651" spans="1:9" x14ac:dyDescent="0.25">
      <c r="A651" s="13" t="s">
        <v>1080</v>
      </c>
      <c r="B651" s="13" t="s">
        <v>1085</v>
      </c>
      <c r="C651" s="13" t="s">
        <v>773</v>
      </c>
      <c r="D651" s="13" t="s">
        <v>934</v>
      </c>
      <c r="E651" s="13" t="s">
        <v>935</v>
      </c>
      <c r="F651" s="13" t="s">
        <v>943</v>
      </c>
      <c r="G651" s="13" t="s">
        <v>944</v>
      </c>
      <c r="H651" s="17">
        <v>740</v>
      </c>
      <c r="I651" s="17">
        <v>1663.1579999999999</v>
      </c>
    </row>
    <row r="652" spans="1:9" x14ac:dyDescent="0.25">
      <c r="A652" s="13" t="s">
        <v>1080</v>
      </c>
      <c r="B652" s="13" t="s">
        <v>1085</v>
      </c>
      <c r="C652" s="13" t="s">
        <v>773</v>
      </c>
      <c r="D652" s="13" t="s">
        <v>934</v>
      </c>
      <c r="E652" s="13" t="s">
        <v>935</v>
      </c>
      <c r="F652" s="13" t="s">
        <v>945</v>
      </c>
      <c r="G652" s="13" t="s">
        <v>946</v>
      </c>
      <c r="H652" s="17">
        <v>302</v>
      </c>
      <c r="I652" s="17">
        <v>1095.181</v>
      </c>
    </row>
    <row r="653" spans="1:9" x14ac:dyDescent="0.25">
      <c r="A653" s="13" t="s">
        <v>1080</v>
      </c>
      <c r="B653" s="13" t="s">
        <v>1085</v>
      </c>
      <c r="C653" s="13" t="s">
        <v>773</v>
      </c>
      <c r="D653" s="13" t="s">
        <v>934</v>
      </c>
      <c r="E653" s="13" t="s">
        <v>947</v>
      </c>
      <c r="F653" s="13" t="s">
        <v>948</v>
      </c>
      <c r="G653" s="13" t="s">
        <v>949</v>
      </c>
      <c r="H653" s="17">
        <v>14</v>
      </c>
      <c r="I653" s="17">
        <v>33.002000000000002</v>
      </c>
    </row>
    <row r="654" spans="1:9" x14ac:dyDescent="0.25">
      <c r="A654" s="13" t="s">
        <v>1080</v>
      </c>
      <c r="B654" s="13" t="s">
        <v>1085</v>
      </c>
      <c r="C654" s="13" t="s">
        <v>773</v>
      </c>
      <c r="D654" s="13" t="s">
        <v>934</v>
      </c>
      <c r="E654" s="13" t="s">
        <v>947</v>
      </c>
      <c r="F654" s="13" t="s">
        <v>950</v>
      </c>
      <c r="G654" s="13" t="s">
        <v>951</v>
      </c>
      <c r="H654" s="17">
        <v>27</v>
      </c>
      <c r="I654" s="17">
        <v>87.001999999999995</v>
      </c>
    </row>
    <row r="655" spans="1:9" x14ac:dyDescent="0.25">
      <c r="A655" s="13" t="s">
        <v>1080</v>
      </c>
      <c r="B655" s="13" t="s">
        <v>1085</v>
      </c>
      <c r="C655" s="13" t="s">
        <v>773</v>
      </c>
      <c r="D655" s="13" t="s">
        <v>934</v>
      </c>
      <c r="E655" s="13" t="s">
        <v>947</v>
      </c>
      <c r="F655" s="13" t="s">
        <v>952</v>
      </c>
      <c r="G655" s="13" t="s">
        <v>953</v>
      </c>
      <c r="H655" s="17">
        <v>8</v>
      </c>
      <c r="I655" s="17">
        <v>112.003</v>
      </c>
    </row>
    <row r="656" spans="1:9" x14ac:dyDescent="0.25">
      <c r="A656" s="13" t="s">
        <v>1080</v>
      </c>
      <c r="B656" s="13" t="s">
        <v>1085</v>
      </c>
      <c r="C656" s="13" t="s">
        <v>773</v>
      </c>
      <c r="D656" s="13" t="s">
        <v>934</v>
      </c>
      <c r="E656" s="13" t="s">
        <v>947</v>
      </c>
      <c r="F656" s="13" t="s">
        <v>954</v>
      </c>
      <c r="G656" s="13" t="s">
        <v>955</v>
      </c>
      <c r="H656" s="17">
        <v>78</v>
      </c>
      <c r="I656" s="17">
        <v>372</v>
      </c>
    </row>
    <row r="657" spans="1:9" x14ac:dyDescent="0.25">
      <c r="A657" s="13" t="s">
        <v>1080</v>
      </c>
      <c r="B657" s="13" t="s">
        <v>1085</v>
      </c>
      <c r="C657" s="13" t="s">
        <v>773</v>
      </c>
      <c r="D657" s="13" t="s">
        <v>934</v>
      </c>
      <c r="E657" s="13" t="s">
        <v>947</v>
      </c>
      <c r="F657" s="13" t="s">
        <v>956</v>
      </c>
      <c r="G657" s="13" t="s">
        <v>957</v>
      </c>
      <c r="H657" s="17">
        <v>18</v>
      </c>
      <c r="I657" s="17">
        <v>686.89599999999996</v>
      </c>
    </row>
    <row r="658" spans="1:9" x14ac:dyDescent="0.25">
      <c r="A658" s="13" t="s">
        <v>1080</v>
      </c>
      <c r="B658" s="13" t="s">
        <v>1085</v>
      </c>
      <c r="C658" s="13" t="s">
        <v>773</v>
      </c>
      <c r="D658" s="13" t="s">
        <v>934</v>
      </c>
      <c r="E658" s="13" t="s">
        <v>947</v>
      </c>
      <c r="F658" s="13" t="s">
        <v>958</v>
      </c>
      <c r="G658" s="13" t="s">
        <v>959</v>
      </c>
      <c r="H658" s="17">
        <v>18</v>
      </c>
      <c r="I658" s="17">
        <v>2481.7600000000002</v>
      </c>
    </row>
    <row r="659" spans="1:9" x14ac:dyDescent="0.25">
      <c r="A659" s="13" t="s">
        <v>1080</v>
      </c>
      <c r="B659" s="13" t="s">
        <v>1085</v>
      </c>
      <c r="C659" s="13" t="s">
        <v>773</v>
      </c>
      <c r="D659" s="13" t="s">
        <v>934</v>
      </c>
      <c r="E659" s="13" t="s">
        <v>947</v>
      </c>
      <c r="F659" s="13" t="s">
        <v>960</v>
      </c>
      <c r="G659" s="13" t="s">
        <v>961</v>
      </c>
      <c r="H659" s="17">
        <v>7</v>
      </c>
      <c r="I659" s="17">
        <v>132.00200000000001</v>
      </c>
    </row>
    <row r="660" spans="1:9" x14ac:dyDescent="0.25">
      <c r="A660" s="13" t="s">
        <v>1080</v>
      </c>
      <c r="B660" s="13" t="s">
        <v>1085</v>
      </c>
      <c r="C660" s="13" t="s">
        <v>773</v>
      </c>
      <c r="D660" s="13" t="s">
        <v>934</v>
      </c>
      <c r="E660" s="13" t="s">
        <v>947</v>
      </c>
      <c r="F660" s="13" t="s">
        <v>962</v>
      </c>
      <c r="G660" s="13" t="s">
        <v>963</v>
      </c>
      <c r="H660" s="17">
        <v>592</v>
      </c>
      <c r="I660" s="17">
        <v>4200.2629999999999</v>
      </c>
    </row>
    <row r="661" spans="1:9" x14ac:dyDescent="0.25">
      <c r="A661" s="13" t="s">
        <v>1080</v>
      </c>
      <c r="B661" s="13" t="s">
        <v>1085</v>
      </c>
      <c r="C661" s="13" t="s">
        <v>773</v>
      </c>
      <c r="D661" s="13" t="s">
        <v>934</v>
      </c>
      <c r="E661" s="13" t="s">
        <v>947</v>
      </c>
      <c r="F661" s="13" t="s">
        <v>964</v>
      </c>
      <c r="G661" s="13" t="s">
        <v>965</v>
      </c>
      <c r="H661" s="17">
        <v>1197</v>
      </c>
      <c r="I661" s="17">
        <v>30782.83</v>
      </c>
    </row>
    <row r="662" spans="1:9" x14ac:dyDescent="0.25">
      <c r="A662" s="13" t="s">
        <v>1080</v>
      </c>
      <c r="B662" s="13" t="s">
        <v>1085</v>
      </c>
      <c r="C662" s="13" t="s">
        <v>773</v>
      </c>
      <c r="D662" s="13" t="s">
        <v>934</v>
      </c>
      <c r="E662" s="13" t="s">
        <v>947</v>
      </c>
      <c r="F662" s="13" t="s">
        <v>966</v>
      </c>
      <c r="G662" s="13" t="s">
        <v>967</v>
      </c>
      <c r="H662" s="17">
        <v>1190</v>
      </c>
      <c r="I662" s="17">
        <v>13707.002</v>
      </c>
    </row>
    <row r="663" spans="1:9" x14ac:dyDescent="0.25">
      <c r="A663" s="13" t="s">
        <v>1080</v>
      </c>
      <c r="B663" s="13" t="s">
        <v>1085</v>
      </c>
      <c r="C663" s="13" t="s">
        <v>773</v>
      </c>
      <c r="D663" s="13" t="s">
        <v>934</v>
      </c>
      <c r="E663" s="13" t="s">
        <v>947</v>
      </c>
      <c r="F663" s="13" t="s">
        <v>968</v>
      </c>
      <c r="G663" s="13" t="s">
        <v>969</v>
      </c>
      <c r="H663" s="17">
        <v>509</v>
      </c>
      <c r="I663" s="17">
        <v>3769.48</v>
      </c>
    </row>
    <row r="664" spans="1:9" x14ac:dyDescent="0.25">
      <c r="A664" s="13" t="s">
        <v>1080</v>
      </c>
      <c r="B664" s="13" t="s">
        <v>1085</v>
      </c>
      <c r="C664" s="13" t="s">
        <v>773</v>
      </c>
      <c r="D664" s="13" t="s">
        <v>934</v>
      </c>
      <c r="E664" s="13" t="s">
        <v>947</v>
      </c>
      <c r="F664" s="13" t="s">
        <v>970</v>
      </c>
      <c r="G664" s="13" t="s">
        <v>971</v>
      </c>
      <c r="H664" s="17">
        <v>107</v>
      </c>
      <c r="I664" s="17">
        <v>1381.595</v>
      </c>
    </row>
    <row r="665" spans="1:9" x14ac:dyDescent="0.25">
      <c r="A665" s="13" t="s">
        <v>1080</v>
      </c>
      <c r="B665" s="13" t="s">
        <v>1085</v>
      </c>
      <c r="C665" s="13" t="s">
        <v>773</v>
      </c>
      <c r="D665" s="13" t="s">
        <v>934</v>
      </c>
      <c r="E665" s="13" t="s">
        <v>947</v>
      </c>
      <c r="F665" s="13" t="s">
        <v>972</v>
      </c>
      <c r="G665" s="13" t="s">
        <v>973</v>
      </c>
      <c r="H665" s="17">
        <v>5</v>
      </c>
      <c r="I665" s="17">
        <v>341.37599999999998</v>
      </c>
    </row>
    <row r="666" spans="1:9" x14ac:dyDescent="0.25">
      <c r="A666" s="13" t="s">
        <v>1080</v>
      </c>
      <c r="B666" s="13" t="s">
        <v>1085</v>
      </c>
      <c r="C666" s="13" t="s">
        <v>773</v>
      </c>
      <c r="D666" s="13" t="s">
        <v>934</v>
      </c>
      <c r="E666" s="13" t="s">
        <v>947</v>
      </c>
      <c r="F666" s="13" t="s">
        <v>974</v>
      </c>
      <c r="G666" s="13" t="s">
        <v>975</v>
      </c>
      <c r="H666" s="17">
        <v>8</v>
      </c>
      <c r="I666" s="17">
        <v>109.627</v>
      </c>
    </row>
    <row r="667" spans="1:9" x14ac:dyDescent="0.25">
      <c r="A667" s="13" t="s">
        <v>1080</v>
      </c>
      <c r="B667" s="13" t="s">
        <v>1085</v>
      </c>
      <c r="C667" s="13" t="s">
        <v>773</v>
      </c>
      <c r="D667" s="13" t="s">
        <v>934</v>
      </c>
      <c r="E667" s="13" t="s">
        <v>947</v>
      </c>
      <c r="F667" s="13" t="s">
        <v>976</v>
      </c>
      <c r="G667" s="13" t="s">
        <v>977</v>
      </c>
      <c r="H667" s="17">
        <v>184</v>
      </c>
      <c r="I667" s="17">
        <v>1541.1780000000001</v>
      </c>
    </row>
    <row r="668" spans="1:9" x14ac:dyDescent="0.25">
      <c r="A668" s="13" t="s">
        <v>1080</v>
      </c>
      <c r="B668" s="13" t="s">
        <v>1085</v>
      </c>
      <c r="C668" s="13" t="s">
        <v>773</v>
      </c>
      <c r="D668" s="13" t="s">
        <v>934</v>
      </c>
      <c r="E668" s="13" t="s">
        <v>947</v>
      </c>
      <c r="F668" s="13" t="s">
        <v>978</v>
      </c>
      <c r="G668" s="13" t="s">
        <v>979</v>
      </c>
      <c r="H668" s="17">
        <v>4</v>
      </c>
      <c r="I668" s="17">
        <v>47</v>
      </c>
    </row>
    <row r="669" spans="1:9" x14ac:dyDescent="0.25">
      <c r="A669" s="13" t="s">
        <v>1080</v>
      </c>
      <c r="B669" s="13" t="s">
        <v>1085</v>
      </c>
      <c r="C669" s="13" t="s">
        <v>773</v>
      </c>
      <c r="D669" s="13" t="s">
        <v>934</v>
      </c>
      <c r="E669" s="13" t="s">
        <v>947</v>
      </c>
      <c r="F669" s="13" t="s">
        <v>980</v>
      </c>
      <c r="G669" s="13" t="s">
        <v>981</v>
      </c>
      <c r="H669" s="17">
        <v>9</v>
      </c>
      <c r="I669" s="17">
        <v>22.033999999999999</v>
      </c>
    </row>
    <row r="670" spans="1:9" x14ac:dyDescent="0.25">
      <c r="A670" s="13" t="s">
        <v>1080</v>
      </c>
      <c r="B670" s="13" t="s">
        <v>1085</v>
      </c>
      <c r="C670" s="13" t="s">
        <v>773</v>
      </c>
      <c r="D670" s="13" t="s">
        <v>934</v>
      </c>
      <c r="E670" s="13" t="s">
        <v>947</v>
      </c>
      <c r="F670" s="13" t="s">
        <v>982</v>
      </c>
      <c r="G670" s="13" t="s">
        <v>983</v>
      </c>
      <c r="H670" s="17">
        <v>657</v>
      </c>
      <c r="I670" s="17">
        <v>18149.865000000002</v>
      </c>
    </row>
    <row r="671" spans="1:9" x14ac:dyDescent="0.25">
      <c r="A671" s="13" t="s">
        <v>1080</v>
      </c>
      <c r="B671" s="13" t="s">
        <v>1085</v>
      </c>
      <c r="C671" s="13" t="s">
        <v>773</v>
      </c>
      <c r="D671" s="13" t="s">
        <v>934</v>
      </c>
      <c r="E671" s="13" t="s">
        <v>947</v>
      </c>
      <c r="F671" s="13" t="s">
        <v>984</v>
      </c>
      <c r="G671" s="13" t="s">
        <v>985</v>
      </c>
      <c r="H671" s="17">
        <v>15</v>
      </c>
      <c r="I671" s="17">
        <v>116.99299999999999</v>
      </c>
    </row>
    <row r="672" spans="1:9" x14ac:dyDescent="0.25">
      <c r="A672" s="13" t="s">
        <v>1080</v>
      </c>
      <c r="B672" s="13" t="s">
        <v>1085</v>
      </c>
      <c r="C672" s="13" t="s">
        <v>773</v>
      </c>
      <c r="D672" s="13" t="s">
        <v>934</v>
      </c>
      <c r="E672" s="13" t="s">
        <v>947</v>
      </c>
      <c r="F672" s="13" t="s">
        <v>986</v>
      </c>
      <c r="G672" s="13" t="s">
        <v>987</v>
      </c>
      <c r="H672" s="17">
        <v>131</v>
      </c>
      <c r="I672" s="17">
        <v>3374.0740000000001</v>
      </c>
    </row>
    <row r="673" spans="1:9" x14ac:dyDescent="0.25">
      <c r="A673" s="13" t="s">
        <v>1080</v>
      </c>
      <c r="B673" s="13" t="s">
        <v>1085</v>
      </c>
      <c r="C673" s="13" t="s">
        <v>773</v>
      </c>
      <c r="D673" s="13" t="s">
        <v>934</v>
      </c>
      <c r="E673" s="13" t="s">
        <v>947</v>
      </c>
      <c r="F673" s="13" t="s">
        <v>988</v>
      </c>
      <c r="G673" s="13" t="s">
        <v>989</v>
      </c>
      <c r="H673" s="17">
        <v>17</v>
      </c>
      <c r="I673" s="17">
        <v>141.001</v>
      </c>
    </row>
    <row r="674" spans="1:9" x14ac:dyDescent="0.25">
      <c r="A674" s="13" t="s">
        <v>1080</v>
      </c>
      <c r="B674" s="13" t="s">
        <v>1085</v>
      </c>
      <c r="C674" s="13" t="s">
        <v>773</v>
      </c>
      <c r="D674" s="13" t="s">
        <v>934</v>
      </c>
      <c r="E674" s="13" t="s">
        <v>947</v>
      </c>
      <c r="F674" s="13" t="s">
        <v>990</v>
      </c>
      <c r="G674" s="13" t="s">
        <v>991</v>
      </c>
      <c r="H674" s="17">
        <v>19</v>
      </c>
      <c r="I674" s="17">
        <v>148.001</v>
      </c>
    </row>
    <row r="675" spans="1:9" x14ac:dyDescent="0.25">
      <c r="A675" s="13" t="s">
        <v>1080</v>
      </c>
      <c r="B675" s="13" t="s">
        <v>1085</v>
      </c>
      <c r="C675" s="13" t="s">
        <v>773</v>
      </c>
      <c r="D675" s="13" t="s">
        <v>934</v>
      </c>
      <c r="E675" s="13" t="s">
        <v>947</v>
      </c>
      <c r="F675" s="13" t="s">
        <v>992</v>
      </c>
      <c r="G675" s="13" t="s">
        <v>993</v>
      </c>
      <c r="H675" s="17">
        <v>2</v>
      </c>
      <c r="I675" s="17">
        <v>48</v>
      </c>
    </row>
    <row r="676" spans="1:9" x14ac:dyDescent="0.25">
      <c r="A676" s="13" t="s">
        <v>1080</v>
      </c>
      <c r="B676" s="13" t="s">
        <v>1085</v>
      </c>
      <c r="C676" s="13" t="s">
        <v>773</v>
      </c>
      <c r="D676" s="13" t="s">
        <v>934</v>
      </c>
      <c r="E676" s="13" t="s">
        <v>947</v>
      </c>
      <c r="F676" s="13" t="s">
        <v>994</v>
      </c>
      <c r="G676" s="13" t="s">
        <v>995</v>
      </c>
      <c r="H676" s="17">
        <v>353</v>
      </c>
      <c r="I676" s="17">
        <v>4046.4769999999999</v>
      </c>
    </row>
    <row r="677" spans="1:9" x14ac:dyDescent="0.25">
      <c r="A677" s="13" t="s">
        <v>1080</v>
      </c>
      <c r="B677" s="13" t="s">
        <v>1085</v>
      </c>
      <c r="C677" s="13" t="s">
        <v>773</v>
      </c>
      <c r="D677" s="13" t="s">
        <v>934</v>
      </c>
      <c r="E677" s="13" t="s">
        <v>947</v>
      </c>
      <c r="F677" s="13" t="s">
        <v>996</v>
      </c>
      <c r="G677" s="13" t="s">
        <v>997</v>
      </c>
      <c r="H677" s="17">
        <v>44</v>
      </c>
      <c r="I677" s="17">
        <v>829.00400000000002</v>
      </c>
    </row>
    <row r="678" spans="1:9" x14ac:dyDescent="0.25">
      <c r="A678" s="13" t="s">
        <v>1080</v>
      </c>
      <c r="B678" s="13" t="s">
        <v>1085</v>
      </c>
      <c r="C678" s="13" t="s">
        <v>773</v>
      </c>
      <c r="D678" s="13" t="s">
        <v>934</v>
      </c>
      <c r="E678" s="13" t="s">
        <v>947</v>
      </c>
      <c r="F678" s="13" t="s">
        <v>998</v>
      </c>
      <c r="G678" s="13" t="s">
        <v>999</v>
      </c>
      <c r="H678" s="17">
        <v>40</v>
      </c>
      <c r="I678" s="17">
        <v>522.99400000000003</v>
      </c>
    </row>
    <row r="679" spans="1:9" x14ac:dyDescent="0.25">
      <c r="A679" s="13" t="s">
        <v>1080</v>
      </c>
      <c r="B679" s="13" t="s">
        <v>1085</v>
      </c>
      <c r="C679" s="13" t="s">
        <v>773</v>
      </c>
      <c r="D679" s="13" t="s">
        <v>934</v>
      </c>
      <c r="E679" s="13" t="s">
        <v>947</v>
      </c>
      <c r="F679" s="13" t="s">
        <v>1000</v>
      </c>
      <c r="G679" s="13" t="s">
        <v>1001</v>
      </c>
      <c r="H679" s="17">
        <v>521</v>
      </c>
      <c r="I679" s="17">
        <v>5294.1819999999998</v>
      </c>
    </row>
    <row r="680" spans="1:9" x14ac:dyDescent="0.25">
      <c r="A680" s="13" t="s">
        <v>1080</v>
      </c>
      <c r="B680" s="13" t="s">
        <v>1085</v>
      </c>
      <c r="C680" s="13" t="s">
        <v>773</v>
      </c>
      <c r="D680" s="13" t="s">
        <v>934</v>
      </c>
      <c r="E680" s="13" t="s">
        <v>947</v>
      </c>
      <c r="F680" s="13" t="s">
        <v>1002</v>
      </c>
      <c r="G680" s="13" t="s">
        <v>1003</v>
      </c>
      <c r="H680" s="17">
        <v>744</v>
      </c>
      <c r="I680" s="17">
        <v>17062.999</v>
      </c>
    </row>
    <row r="681" spans="1:9" x14ac:dyDescent="0.25">
      <c r="A681" s="13" t="s">
        <v>1080</v>
      </c>
      <c r="B681" s="13" t="s">
        <v>1085</v>
      </c>
      <c r="C681" s="13" t="s">
        <v>773</v>
      </c>
      <c r="D681" s="13" t="s">
        <v>1004</v>
      </c>
      <c r="E681" s="13" t="s">
        <v>775</v>
      </c>
      <c r="F681" s="13" t="s">
        <v>1005</v>
      </c>
      <c r="G681" s="13" t="s">
        <v>1006</v>
      </c>
      <c r="H681" s="17">
        <v>1</v>
      </c>
      <c r="I681" s="17">
        <v>0</v>
      </c>
    </row>
    <row r="682" spans="1:9" x14ac:dyDescent="0.25">
      <c r="A682" s="13" t="s">
        <v>1080</v>
      </c>
      <c r="B682" s="13" t="s">
        <v>1085</v>
      </c>
      <c r="C682" s="13" t="s">
        <v>773</v>
      </c>
      <c r="D682" s="13" t="s">
        <v>1004</v>
      </c>
      <c r="E682" s="13" t="s">
        <v>775</v>
      </c>
      <c r="F682" s="13" t="s">
        <v>1007</v>
      </c>
      <c r="G682" s="13" t="s">
        <v>1008</v>
      </c>
      <c r="H682" s="17">
        <v>3</v>
      </c>
      <c r="I682" s="17">
        <v>0</v>
      </c>
    </row>
    <row r="683" spans="1:9" x14ac:dyDescent="0.25">
      <c r="A683" s="13" t="s">
        <v>1080</v>
      </c>
      <c r="B683" s="13" t="s">
        <v>1085</v>
      </c>
      <c r="C683" s="13" t="s">
        <v>773</v>
      </c>
      <c r="D683" s="13" t="s">
        <v>1004</v>
      </c>
      <c r="E683" s="13" t="s">
        <v>775</v>
      </c>
      <c r="F683" s="13" t="s">
        <v>1009</v>
      </c>
      <c r="G683" s="13" t="s">
        <v>1010</v>
      </c>
      <c r="H683" s="17">
        <v>1</v>
      </c>
      <c r="I683" s="17">
        <v>0</v>
      </c>
    </row>
    <row r="684" spans="1:9" x14ac:dyDescent="0.25">
      <c r="A684" s="13" t="s">
        <v>1080</v>
      </c>
      <c r="B684" s="13" t="s">
        <v>1085</v>
      </c>
      <c r="C684" s="13" t="s">
        <v>773</v>
      </c>
      <c r="D684" s="13" t="s">
        <v>1004</v>
      </c>
      <c r="E684" s="13" t="s">
        <v>775</v>
      </c>
      <c r="F684" s="13" t="s">
        <v>1011</v>
      </c>
      <c r="G684" s="13" t="s">
        <v>1012</v>
      </c>
      <c r="H684" s="17">
        <v>5</v>
      </c>
      <c r="I684" s="17">
        <v>5.0010000000000003</v>
      </c>
    </row>
    <row r="685" spans="1:9" x14ac:dyDescent="0.25">
      <c r="A685" s="13" t="s">
        <v>1080</v>
      </c>
      <c r="B685" s="13" t="s">
        <v>1085</v>
      </c>
      <c r="C685" s="13" t="s">
        <v>773</v>
      </c>
      <c r="D685" s="13" t="s">
        <v>1004</v>
      </c>
      <c r="E685" s="13" t="s">
        <v>775</v>
      </c>
      <c r="F685" s="13" t="s">
        <v>1013</v>
      </c>
      <c r="G685" s="13" t="s">
        <v>1014</v>
      </c>
      <c r="H685" s="17">
        <v>1</v>
      </c>
      <c r="I685" s="17">
        <v>0</v>
      </c>
    </row>
    <row r="686" spans="1:9" x14ac:dyDescent="0.25">
      <c r="A686" s="13" t="s">
        <v>1080</v>
      </c>
      <c r="B686" s="13" t="s">
        <v>1085</v>
      </c>
      <c r="C686" s="13" t="s">
        <v>773</v>
      </c>
      <c r="D686" s="13" t="s">
        <v>1004</v>
      </c>
      <c r="E686" s="13" t="s">
        <v>775</v>
      </c>
      <c r="F686" s="13" t="s">
        <v>1015</v>
      </c>
      <c r="G686" s="13" t="s">
        <v>1016</v>
      </c>
      <c r="H686" s="17">
        <v>5</v>
      </c>
      <c r="I686" s="17">
        <v>0</v>
      </c>
    </row>
    <row r="687" spans="1:9" x14ac:dyDescent="0.25">
      <c r="A687" s="13" t="s">
        <v>1080</v>
      </c>
      <c r="B687" s="13" t="s">
        <v>1085</v>
      </c>
      <c r="C687" s="13" t="s">
        <v>773</v>
      </c>
      <c r="D687" s="13" t="s">
        <v>1004</v>
      </c>
      <c r="E687" s="13" t="s">
        <v>775</v>
      </c>
      <c r="F687" s="13" t="s">
        <v>1017</v>
      </c>
      <c r="G687" s="13" t="s">
        <v>1018</v>
      </c>
      <c r="H687" s="17">
        <v>1</v>
      </c>
      <c r="I687" s="17">
        <v>0</v>
      </c>
    </row>
    <row r="688" spans="1:9" x14ac:dyDescent="0.25">
      <c r="A688" s="13" t="s">
        <v>1080</v>
      </c>
      <c r="B688" s="13" t="s">
        <v>1085</v>
      </c>
      <c r="C688" s="13" t="s">
        <v>773</v>
      </c>
      <c r="D688" s="13" t="s">
        <v>1004</v>
      </c>
      <c r="E688" s="13" t="s">
        <v>775</v>
      </c>
      <c r="F688" s="13" t="s">
        <v>1019</v>
      </c>
      <c r="G688" s="13" t="s">
        <v>1020</v>
      </c>
      <c r="H688" s="17">
        <v>2</v>
      </c>
      <c r="I688" s="17">
        <v>0</v>
      </c>
    </row>
    <row r="689" spans="1:9" x14ac:dyDescent="0.25">
      <c r="A689" s="13" t="s">
        <v>1080</v>
      </c>
      <c r="B689" s="13" t="s">
        <v>1085</v>
      </c>
      <c r="C689" s="13" t="s">
        <v>773</v>
      </c>
      <c r="D689" s="13" t="s">
        <v>1004</v>
      </c>
      <c r="E689" s="13" t="s">
        <v>775</v>
      </c>
      <c r="F689" s="13" t="s">
        <v>1021</v>
      </c>
      <c r="G689" s="13" t="s">
        <v>1022</v>
      </c>
      <c r="H689" s="17">
        <v>1</v>
      </c>
      <c r="I689" s="17">
        <v>0</v>
      </c>
    </row>
    <row r="690" spans="1:9" x14ac:dyDescent="0.25">
      <c r="A690" s="13" t="s">
        <v>1080</v>
      </c>
      <c r="B690" s="13" t="s">
        <v>1085</v>
      </c>
      <c r="C690" s="13" t="s">
        <v>773</v>
      </c>
      <c r="D690" s="13" t="s">
        <v>1004</v>
      </c>
      <c r="E690" s="13" t="s">
        <v>815</v>
      </c>
      <c r="F690" s="13" t="s">
        <v>1023</v>
      </c>
      <c r="G690" s="13" t="s">
        <v>1024</v>
      </c>
      <c r="H690" s="17">
        <v>6</v>
      </c>
      <c r="I690" s="17">
        <v>12.991</v>
      </c>
    </row>
    <row r="691" spans="1:9" x14ac:dyDescent="0.25">
      <c r="A691" s="13" t="s">
        <v>1080</v>
      </c>
      <c r="B691" s="13" t="s">
        <v>1085</v>
      </c>
      <c r="C691" s="13" t="s">
        <v>773</v>
      </c>
      <c r="D691" s="13" t="s">
        <v>1004</v>
      </c>
      <c r="E691" s="13" t="s">
        <v>815</v>
      </c>
      <c r="F691" s="13" t="s">
        <v>1025</v>
      </c>
      <c r="G691" s="13" t="s">
        <v>1026</v>
      </c>
      <c r="H691" s="17">
        <v>1</v>
      </c>
      <c r="I691" s="17">
        <v>1</v>
      </c>
    </row>
    <row r="692" spans="1:9" x14ac:dyDescent="0.25">
      <c r="A692" s="13" t="s">
        <v>1080</v>
      </c>
      <c r="B692" s="13" t="s">
        <v>1085</v>
      </c>
      <c r="C692" s="13" t="s">
        <v>773</v>
      </c>
      <c r="D692" s="13" t="s">
        <v>1004</v>
      </c>
      <c r="E692" s="13" t="s">
        <v>815</v>
      </c>
      <c r="F692" s="13" t="s">
        <v>1027</v>
      </c>
      <c r="G692" s="13" t="s">
        <v>1028</v>
      </c>
      <c r="H692" s="17">
        <v>46</v>
      </c>
      <c r="I692" s="17">
        <v>38.326000000000001</v>
      </c>
    </row>
    <row r="693" spans="1:9" x14ac:dyDescent="0.25">
      <c r="A693" s="13" t="s">
        <v>1080</v>
      </c>
      <c r="B693" s="13" t="s">
        <v>1085</v>
      </c>
      <c r="C693" s="13" t="s">
        <v>773</v>
      </c>
      <c r="D693" s="13" t="s">
        <v>1004</v>
      </c>
      <c r="E693" s="13" t="s">
        <v>815</v>
      </c>
      <c r="F693" s="13" t="s">
        <v>1029</v>
      </c>
      <c r="G693" s="13" t="s">
        <v>1030</v>
      </c>
      <c r="H693" s="17">
        <v>2</v>
      </c>
      <c r="I693" s="17">
        <v>7</v>
      </c>
    </row>
    <row r="694" spans="1:9" x14ac:dyDescent="0.25">
      <c r="A694" s="13" t="s">
        <v>1080</v>
      </c>
      <c r="B694" s="13" t="s">
        <v>1085</v>
      </c>
      <c r="C694" s="13" t="s">
        <v>773</v>
      </c>
      <c r="D694" s="13" t="s">
        <v>1004</v>
      </c>
      <c r="E694" s="13" t="s">
        <v>815</v>
      </c>
      <c r="F694" s="13" t="s">
        <v>1031</v>
      </c>
      <c r="G694" s="13" t="s">
        <v>1032</v>
      </c>
      <c r="H694" s="17">
        <v>3</v>
      </c>
      <c r="I694" s="17">
        <v>1</v>
      </c>
    </row>
    <row r="695" spans="1:9" x14ac:dyDescent="0.25">
      <c r="A695" s="13" t="s">
        <v>1080</v>
      </c>
      <c r="B695" s="13" t="s">
        <v>1085</v>
      </c>
      <c r="C695" s="13" t="s">
        <v>773</v>
      </c>
      <c r="D695" s="13" t="s">
        <v>1004</v>
      </c>
      <c r="E695" s="13" t="s">
        <v>815</v>
      </c>
      <c r="F695" s="13" t="s">
        <v>1033</v>
      </c>
      <c r="G695" s="13" t="s">
        <v>1034</v>
      </c>
      <c r="H695" s="17">
        <v>4</v>
      </c>
      <c r="I695" s="17">
        <v>3</v>
      </c>
    </row>
    <row r="696" spans="1:9" x14ac:dyDescent="0.25">
      <c r="A696" s="13" t="s">
        <v>1080</v>
      </c>
      <c r="B696" s="13" t="s">
        <v>1085</v>
      </c>
      <c r="C696" s="13" t="s">
        <v>773</v>
      </c>
      <c r="D696" s="13" t="s">
        <v>1004</v>
      </c>
      <c r="E696" s="13" t="s">
        <v>815</v>
      </c>
      <c r="F696" s="13" t="s">
        <v>1035</v>
      </c>
      <c r="G696" s="13" t="s">
        <v>1036</v>
      </c>
      <c r="H696" s="17">
        <v>23</v>
      </c>
      <c r="I696" s="17">
        <v>14.997999999999999</v>
      </c>
    </row>
    <row r="697" spans="1:9" x14ac:dyDescent="0.25">
      <c r="A697" s="13" t="s">
        <v>1080</v>
      </c>
      <c r="B697" s="13" t="s">
        <v>1085</v>
      </c>
      <c r="C697" s="13" t="s">
        <v>773</v>
      </c>
      <c r="D697" s="13" t="s">
        <v>1004</v>
      </c>
      <c r="E697" s="13" t="s">
        <v>815</v>
      </c>
      <c r="F697" s="13" t="s">
        <v>1037</v>
      </c>
      <c r="G697" s="13" t="s">
        <v>1038</v>
      </c>
      <c r="H697" s="17">
        <v>7</v>
      </c>
      <c r="I697" s="17">
        <v>43.484000000000002</v>
      </c>
    </row>
    <row r="698" spans="1:9" x14ac:dyDescent="0.25">
      <c r="A698" s="13" t="s">
        <v>1080</v>
      </c>
      <c r="B698" s="13" t="s">
        <v>1085</v>
      </c>
      <c r="C698" s="13" t="s">
        <v>773</v>
      </c>
      <c r="D698" s="13" t="s">
        <v>1004</v>
      </c>
      <c r="E698" s="13" t="s">
        <v>815</v>
      </c>
      <c r="F698" s="13" t="s">
        <v>1039</v>
      </c>
      <c r="G698" s="13" t="s">
        <v>1040</v>
      </c>
      <c r="H698" s="17">
        <v>1</v>
      </c>
      <c r="I698" s="17">
        <v>0</v>
      </c>
    </row>
    <row r="699" spans="1:9" x14ac:dyDescent="0.25">
      <c r="A699" s="13" t="s">
        <v>1080</v>
      </c>
      <c r="B699" s="13" t="s">
        <v>1085</v>
      </c>
      <c r="C699" s="13" t="s">
        <v>773</v>
      </c>
      <c r="D699" s="13" t="s">
        <v>1004</v>
      </c>
      <c r="E699" s="13" t="s">
        <v>815</v>
      </c>
      <c r="F699" s="13" t="s">
        <v>1041</v>
      </c>
      <c r="G699" s="13" t="s">
        <v>1042</v>
      </c>
      <c r="H699" s="17">
        <v>1</v>
      </c>
      <c r="I699" s="17">
        <v>0</v>
      </c>
    </row>
    <row r="700" spans="1:9" x14ac:dyDescent="0.25">
      <c r="A700" s="13" t="s">
        <v>1080</v>
      </c>
      <c r="B700" s="13" t="s">
        <v>1085</v>
      </c>
      <c r="C700" s="13" t="s">
        <v>773</v>
      </c>
      <c r="D700" s="13" t="s">
        <v>1004</v>
      </c>
      <c r="E700" s="13" t="s">
        <v>815</v>
      </c>
      <c r="F700" s="13" t="s">
        <v>1043</v>
      </c>
      <c r="G700" s="13" t="s">
        <v>1044</v>
      </c>
      <c r="H700" s="17">
        <v>24</v>
      </c>
      <c r="I700" s="17">
        <v>42.005000000000003</v>
      </c>
    </row>
    <row r="701" spans="1:9" x14ac:dyDescent="0.25">
      <c r="A701" s="13" t="s">
        <v>1080</v>
      </c>
      <c r="B701" s="13" t="s">
        <v>1085</v>
      </c>
      <c r="C701" s="13" t="s">
        <v>773</v>
      </c>
      <c r="D701" s="13" t="s">
        <v>1004</v>
      </c>
      <c r="E701" s="13" t="s">
        <v>858</v>
      </c>
      <c r="F701" s="13" t="s">
        <v>1045</v>
      </c>
      <c r="G701" s="13" t="s">
        <v>1046</v>
      </c>
      <c r="H701" s="17">
        <v>1</v>
      </c>
      <c r="I701" s="17">
        <v>4</v>
      </c>
    </row>
    <row r="702" spans="1:9" x14ac:dyDescent="0.25">
      <c r="A702" s="13" t="s">
        <v>1080</v>
      </c>
      <c r="B702" s="13" t="s">
        <v>1085</v>
      </c>
      <c r="C702" s="13" t="s">
        <v>773</v>
      </c>
      <c r="D702" s="13" t="s">
        <v>1004</v>
      </c>
      <c r="E702" s="13" t="s">
        <v>858</v>
      </c>
      <c r="F702" s="13" t="s">
        <v>1047</v>
      </c>
      <c r="G702" s="13" t="s">
        <v>1048</v>
      </c>
      <c r="H702" s="17">
        <v>1</v>
      </c>
      <c r="I702" s="17">
        <v>13</v>
      </c>
    </row>
    <row r="703" spans="1:9" x14ac:dyDescent="0.25">
      <c r="A703" s="13" t="s">
        <v>1080</v>
      </c>
      <c r="B703" s="13" t="s">
        <v>1085</v>
      </c>
      <c r="C703" s="13" t="s">
        <v>773</v>
      </c>
      <c r="D703" s="13" t="s">
        <v>1004</v>
      </c>
      <c r="E703" s="13" t="s">
        <v>858</v>
      </c>
      <c r="F703" s="13" t="s">
        <v>1049</v>
      </c>
      <c r="G703" s="13" t="s">
        <v>1050</v>
      </c>
      <c r="H703" s="17">
        <v>3</v>
      </c>
      <c r="I703" s="17">
        <v>1</v>
      </c>
    </row>
    <row r="704" spans="1:9" x14ac:dyDescent="0.25">
      <c r="A704" s="13" t="s">
        <v>1080</v>
      </c>
      <c r="B704" s="13" t="s">
        <v>1085</v>
      </c>
      <c r="C704" s="13" t="s">
        <v>773</v>
      </c>
      <c r="D704" s="13" t="s">
        <v>1004</v>
      </c>
      <c r="E704" s="13" t="s">
        <v>858</v>
      </c>
      <c r="F704" s="13" t="s">
        <v>1051</v>
      </c>
      <c r="G704" s="13" t="s">
        <v>1052</v>
      </c>
      <c r="H704" s="17">
        <v>2</v>
      </c>
      <c r="I704" s="17">
        <v>1</v>
      </c>
    </row>
    <row r="705" spans="1:9" x14ac:dyDescent="0.25">
      <c r="A705" s="13" t="s">
        <v>1080</v>
      </c>
      <c r="B705" s="13" t="s">
        <v>1085</v>
      </c>
      <c r="C705" s="13" t="s">
        <v>773</v>
      </c>
      <c r="D705" s="13" t="s">
        <v>1004</v>
      </c>
      <c r="E705" s="13" t="s">
        <v>858</v>
      </c>
      <c r="F705" s="13" t="s">
        <v>1053</v>
      </c>
      <c r="G705" s="13" t="s">
        <v>1054</v>
      </c>
      <c r="H705" s="17">
        <v>1</v>
      </c>
      <c r="I705" s="17">
        <v>4</v>
      </c>
    </row>
    <row r="706" spans="1:9" x14ac:dyDescent="0.25">
      <c r="A706" s="13" t="s">
        <v>1080</v>
      </c>
      <c r="B706" s="13" t="s">
        <v>1085</v>
      </c>
      <c r="C706" s="13" t="s">
        <v>773</v>
      </c>
      <c r="D706" s="13" t="s">
        <v>1004</v>
      </c>
      <c r="E706" s="13" t="s">
        <v>893</v>
      </c>
      <c r="F706" s="13" t="s">
        <v>1055</v>
      </c>
      <c r="G706" s="13" t="s">
        <v>1056</v>
      </c>
      <c r="H706" s="17">
        <v>8</v>
      </c>
      <c r="I706" s="17">
        <v>1</v>
      </c>
    </row>
    <row r="707" spans="1:9" x14ac:dyDescent="0.25">
      <c r="A707" s="13" t="s">
        <v>1080</v>
      </c>
      <c r="B707" s="13" t="s">
        <v>1085</v>
      </c>
      <c r="C707" s="13" t="s">
        <v>773</v>
      </c>
      <c r="D707" s="13" t="s">
        <v>1004</v>
      </c>
      <c r="E707" s="13" t="s">
        <v>893</v>
      </c>
      <c r="F707" s="13" t="s">
        <v>1057</v>
      </c>
      <c r="G707" s="13" t="s">
        <v>1058</v>
      </c>
      <c r="H707" s="17">
        <v>7</v>
      </c>
      <c r="I707" s="17">
        <v>4.0960000000000001</v>
      </c>
    </row>
    <row r="708" spans="1:9" x14ac:dyDescent="0.25">
      <c r="A708" s="13" t="s">
        <v>1080</v>
      </c>
      <c r="B708" s="13" t="s">
        <v>1085</v>
      </c>
      <c r="C708" s="13" t="s">
        <v>773</v>
      </c>
      <c r="D708" s="13" t="s">
        <v>1004</v>
      </c>
      <c r="E708" s="13" t="s">
        <v>893</v>
      </c>
      <c r="F708" s="13" t="s">
        <v>1059</v>
      </c>
      <c r="G708" s="13" t="s">
        <v>1060</v>
      </c>
      <c r="H708" s="17">
        <v>1</v>
      </c>
      <c r="I708" s="17">
        <v>0</v>
      </c>
    </row>
    <row r="709" spans="1:9" x14ac:dyDescent="0.25">
      <c r="A709" s="13" t="s">
        <v>1080</v>
      </c>
      <c r="B709" s="13" t="s">
        <v>1085</v>
      </c>
      <c r="C709" s="13" t="s">
        <v>773</v>
      </c>
      <c r="D709" s="13" t="s">
        <v>1004</v>
      </c>
      <c r="E709" s="13" t="s">
        <v>893</v>
      </c>
      <c r="F709" s="13" t="s">
        <v>1061</v>
      </c>
      <c r="G709" s="13" t="s">
        <v>1062</v>
      </c>
      <c r="H709" s="17">
        <v>1</v>
      </c>
      <c r="I709" s="17">
        <v>0</v>
      </c>
    </row>
    <row r="710" spans="1:9" x14ac:dyDescent="0.25">
      <c r="A710" s="13" t="s">
        <v>1080</v>
      </c>
      <c r="B710" s="13" t="s">
        <v>1085</v>
      </c>
      <c r="C710" s="13" t="s">
        <v>773</v>
      </c>
      <c r="D710" s="13" t="s">
        <v>1004</v>
      </c>
      <c r="E710" s="13" t="s">
        <v>893</v>
      </c>
      <c r="F710" s="13" t="s">
        <v>1063</v>
      </c>
      <c r="G710" s="13" t="s">
        <v>1064</v>
      </c>
      <c r="H710" s="17">
        <v>2</v>
      </c>
      <c r="I710" s="17">
        <v>0</v>
      </c>
    </row>
    <row r="711" spans="1:9" x14ac:dyDescent="0.25">
      <c r="A711" s="13" t="s">
        <v>1080</v>
      </c>
      <c r="B711" s="13" t="s">
        <v>1085</v>
      </c>
      <c r="C711" s="13" t="s">
        <v>773</v>
      </c>
      <c r="D711" s="13" t="s">
        <v>1004</v>
      </c>
      <c r="E711" s="13" t="s">
        <v>893</v>
      </c>
      <c r="F711" s="13" t="s">
        <v>1065</v>
      </c>
      <c r="G711" s="13" t="s">
        <v>1066</v>
      </c>
      <c r="H711" s="17">
        <v>1</v>
      </c>
      <c r="I711" s="17">
        <v>0</v>
      </c>
    </row>
    <row r="712" spans="1:9" x14ac:dyDescent="0.25">
      <c r="A712" s="13" t="s">
        <v>1080</v>
      </c>
      <c r="B712" s="13" t="s">
        <v>1085</v>
      </c>
      <c r="C712" s="13" t="s">
        <v>773</v>
      </c>
      <c r="D712" s="13" t="s">
        <v>1004</v>
      </c>
      <c r="E712" s="13" t="s">
        <v>893</v>
      </c>
      <c r="F712" s="13" t="s">
        <v>1069</v>
      </c>
      <c r="G712" s="13" t="s">
        <v>1070</v>
      </c>
      <c r="H712" s="17">
        <v>5</v>
      </c>
      <c r="I712" s="17">
        <v>0</v>
      </c>
    </row>
    <row r="713" spans="1:9" x14ac:dyDescent="0.25">
      <c r="A713" s="13" t="s">
        <v>1080</v>
      </c>
      <c r="B713" s="13" t="s">
        <v>1085</v>
      </c>
      <c r="C713" s="13" t="s">
        <v>1071</v>
      </c>
      <c r="D713" s="13" t="s">
        <v>922</v>
      </c>
      <c r="E713" s="13" t="s">
        <v>926</v>
      </c>
      <c r="F713" s="13" t="s">
        <v>924</v>
      </c>
      <c r="G713" s="13" t="s">
        <v>925</v>
      </c>
      <c r="H713" s="17">
        <v>13</v>
      </c>
      <c r="I713" s="17"/>
    </row>
    <row r="714" spans="1:9" x14ac:dyDescent="0.25">
      <c r="A714" s="13" t="s">
        <v>1080</v>
      </c>
      <c r="B714" s="13" t="s">
        <v>1085</v>
      </c>
      <c r="C714" s="13" t="s">
        <v>1071</v>
      </c>
      <c r="D714" s="13" t="s">
        <v>1072</v>
      </c>
      <c r="E714" s="13" t="s">
        <v>1072</v>
      </c>
      <c r="F714" s="13" t="s">
        <v>924</v>
      </c>
      <c r="G714" s="13" t="s">
        <v>925</v>
      </c>
      <c r="H714" s="17">
        <v>13</v>
      </c>
      <c r="I714" s="17"/>
    </row>
    <row r="715" spans="1:9" x14ac:dyDescent="0.25">
      <c r="A715" s="13" t="s">
        <v>1080</v>
      </c>
      <c r="B715" s="13" t="s">
        <v>1086</v>
      </c>
      <c r="C715" s="13" t="s">
        <v>773</v>
      </c>
      <c r="D715" s="13" t="s">
        <v>774</v>
      </c>
      <c r="E715" s="13" t="s">
        <v>775</v>
      </c>
      <c r="F715" s="13" t="s">
        <v>776</v>
      </c>
      <c r="G715" s="13" t="s">
        <v>777</v>
      </c>
      <c r="H715" s="17">
        <v>369</v>
      </c>
      <c r="I715" s="17">
        <v>2139.7840000000001</v>
      </c>
    </row>
    <row r="716" spans="1:9" x14ac:dyDescent="0.25">
      <c r="A716" s="13" t="s">
        <v>1080</v>
      </c>
      <c r="B716" s="13" t="s">
        <v>1086</v>
      </c>
      <c r="C716" s="13" t="s">
        <v>773</v>
      </c>
      <c r="D716" s="13" t="s">
        <v>774</v>
      </c>
      <c r="E716" s="13" t="s">
        <v>775</v>
      </c>
      <c r="F716" s="13" t="s">
        <v>778</v>
      </c>
      <c r="G716" s="13" t="s">
        <v>779</v>
      </c>
      <c r="H716" s="17">
        <v>15193</v>
      </c>
      <c r="I716" s="17">
        <v>4573.1239999999998</v>
      </c>
    </row>
    <row r="717" spans="1:9" x14ac:dyDescent="0.25">
      <c r="A717" s="13" t="s">
        <v>1080</v>
      </c>
      <c r="B717" s="13" t="s">
        <v>1086</v>
      </c>
      <c r="C717" s="13" t="s">
        <v>773</v>
      </c>
      <c r="D717" s="13" t="s">
        <v>774</v>
      </c>
      <c r="E717" s="13" t="s">
        <v>775</v>
      </c>
      <c r="F717" s="13" t="s">
        <v>780</v>
      </c>
      <c r="G717" s="13" t="s">
        <v>781</v>
      </c>
      <c r="H717" s="17">
        <v>127</v>
      </c>
      <c r="I717" s="17">
        <v>910.03899999999999</v>
      </c>
    </row>
    <row r="718" spans="1:9" x14ac:dyDescent="0.25">
      <c r="A718" s="13" t="s">
        <v>1080</v>
      </c>
      <c r="B718" s="13" t="s">
        <v>1086</v>
      </c>
      <c r="C718" s="13" t="s">
        <v>773</v>
      </c>
      <c r="D718" s="13" t="s">
        <v>774</v>
      </c>
      <c r="E718" s="13" t="s">
        <v>775</v>
      </c>
      <c r="F718" s="13" t="s">
        <v>782</v>
      </c>
      <c r="G718" s="13" t="s">
        <v>783</v>
      </c>
      <c r="H718" s="17">
        <v>1</v>
      </c>
      <c r="I718" s="17">
        <v>0</v>
      </c>
    </row>
    <row r="719" spans="1:9" x14ac:dyDescent="0.25">
      <c r="A719" s="13" t="s">
        <v>1080</v>
      </c>
      <c r="B719" s="13" t="s">
        <v>1086</v>
      </c>
      <c r="C719" s="13" t="s">
        <v>773</v>
      </c>
      <c r="D719" s="13" t="s">
        <v>774</v>
      </c>
      <c r="E719" s="13" t="s">
        <v>775</v>
      </c>
      <c r="F719" s="13" t="s">
        <v>784</v>
      </c>
      <c r="G719" s="13" t="s">
        <v>785</v>
      </c>
      <c r="H719" s="17">
        <v>632</v>
      </c>
      <c r="I719" s="17">
        <v>4560.7640000000001</v>
      </c>
    </row>
    <row r="720" spans="1:9" x14ac:dyDescent="0.25">
      <c r="A720" s="13" t="s">
        <v>1080</v>
      </c>
      <c r="B720" s="13" t="s">
        <v>1086</v>
      </c>
      <c r="C720" s="13" t="s">
        <v>773</v>
      </c>
      <c r="D720" s="13" t="s">
        <v>774</v>
      </c>
      <c r="E720" s="13" t="s">
        <v>775</v>
      </c>
      <c r="F720" s="13" t="s">
        <v>786</v>
      </c>
      <c r="G720" s="13" t="s">
        <v>787</v>
      </c>
      <c r="H720" s="17">
        <v>93</v>
      </c>
      <c r="I720" s="17">
        <v>73.763000000000005</v>
      </c>
    </row>
    <row r="721" spans="1:9" x14ac:dyDescent="0.25">
      <c r="A721" s="13" t="s">
        <v>1080</v>
      </c>
      <c r="B721" s="13" t="s">
        <v>1086</v>
      </c>
      <c r="C721" s="13" t="s">
        <v>773</v>
      </c>
      <c r="D721" s="13" t="s">
        <v>774</v>
      </c>
      <c r="E721" s="13" t="s">
        <v>775</v>
      </c>
      <c r="F721" s="13" t="s">
        <v>788</v>
      </c>
      <c r="G721" s="13" t="s">
        <v>789</v>
      </c>
      <c r="H721" s="17">
        <v>4618</v>
      </c>
      <c r="I721" s="17">
        <v>1868.903</v>
      </c>
    </row>
    <row r="722" spans="1:9" x14ac:dyDescent="0.25">
      <c r="A722" s="13" t="s">
        <v>1080</v>
      </c>
      <c r="B722" s="13" t="s">
        <v>1086</v>
      </c>
      <c r="C722" s="13" t="s">
        <v>773</v>
      </c>
      <c r="D722" s="13" t="s">
        <v>774</v>
      </c>
      <c r="E722" s="13" t="s">
        <v>775</v>
      </c>
      <c r="F722" s="13" t="s">
        <v>790</v>
      </c>
      <c r="G722" s="13" t="s">
        <v>791</v>
      </c>
      <c r="H722" s="17">
        <v>3377</v>
      </c>
      <c r="I722" s="17">
        <v>1712.3589999999999</v>
      </c>
    </row>
    <row r="723" spans="1:9" x14ac:dyDescent="0.25">
      <c r="A723" s="13" t="s">
        <v>1080</v>
      </c>
      <c r="B723" s="13" t="s">
        <v>1086</v>
      </c>
      <c r="C723" s="13" t="s">
        <v>773</v>
      </c>
      <c r="D723" s="13" t="s">
        <v>774</v>
      </c>
      <c r="E723" s="13" t="s">
        <v>775</v>
      </c>
      <c r="F723" s="13" t="s">
        <v>792</v>
      </c>
      <c r="G723" s="13" t="s">
        <v>793</v>
      </c>
      <c r="H723" s="17">
        <v>543</v>
      </c>
      <c r="I723" s="17">
        <v>251.01</v>
      </c>
    </row>
    <row r="724" spans="1:9" x14ac:dyDescent="0.25">
      <c r="A724" s="13" t="s">
        <v>1080</v>
      </c>
      <c r="B724" s="13" t="s">
        <v>1086</v>
      </c>
      <c r="C724" s="13" t="s">
        <v>773</v>
      </c>
      <c r="D724" s="13" t="s">
        <v>774</v>
      </c>
      <c r="E724" s="13" t="s">
        <v>775</v>
      </c>
      <c r="F724" s="13" t="s">
        <v>794</v>
      </c>
      <c r="G724" s="13" t="s">
        <v>795</v>
      </c>
      <c r="H724" s="17">
        <v>98</v>
      </c>
      <c r="I724" s="17">
        <v>109.45399999999999</v>
      </c>
    </row>
    <row r="725" spans="1:9" x14ac:dyDescent="0.25">
      <c r="A725" s="13" t="s">
        <v>1080</v>
      </c>
      <c r="B725" s="13" t="s">
        <v>1086</v>
      </c>
      <c r="C725" s="13" t="s">
        <v>773</v>
      </c>
      <c r="D725" s="13" t="s">
        <v>774</v>
      </c>
      <c r="E725" s="13" t="s">
        <v>775</v>
      </c>
      <c r="F725" s="13" t="s">
        <v>796</v>
      </c>
      <c r="G725" s="13" t="s">
        <v>797</v>
      </c>
      <c r="H725" s="17">
        <v>3276</v>
      </c>
      <c r="I725" s="17">
        <v>1268.123</v>
      </c>
    </row>
    <row r="726" spans="1:9" x14ac:dyDescent="0.25">
      <c r="A726" s="13" t="s">
        <v>1080</v>
      </c>
      <c r="B726" s="13" t="s">
        <v>1086</v>
      </c>
      <c r="C726" s="13" t="s">
        <v>773</v>
      </c>
      <c r="D726" s="13" t="s">
        <v>774</v>
      </c>
      <c r="E726" s="13" t="s">
        <v>775</v>
      </c>
      <c r="F726" s="13" t="s">
        <v>798</v>
      </c>
      <c r="G726" s="13" t="s">
        <v>799</v>
      </c>
      <c r="H726" s="17">
        <v>860</v>
      </c>
      <c r="I726" s="17">
        <v>427.72899999999998</v>
      </c>
    </row>
    <row r="727" spans="1:9" x14ac:dyDescent="0.25">
      <c r="A727" s="13" t="s">
        <v>1080</v>
      </c>
      <c r="B727" s="13" t="s">
        <v>1086</v>
      </c>
      <c r="C727" s="13" t="s">
        <v>773</v>
      </c>
      <c r="D727" s="13" t="s">
        <v>774</v>
      </c>
      <c r="E727" s="13" t="s">
        <v>775</v>
      </c>
      <c r="F727" s="13" t="s">
        <v>800</v>
      </c>
      <c r="G727" s="13" t="s">
        <v>801</v>
      </c>
      <c r="H727" s="17">
        <v>74</v>
      </c>
      <c r="I727" s="17">
        <v>52.774999999999999</v>
      </c>
    </row>
    <row r="728" spans="1:9" x14ac:dyDescent="0.25">
      <c r="A728" s="13" t="s">
        <v>1080</v>
      </c>
      <c r="B728" s="13" t="s">
        <v>1086</v>
      </c>
      <c r="C728" s="13" t="s">
        <v>773</v>
      </c>
      <c r="D728" s="13" t="s">
        <v>774</v>
      </c>
      <c r="E728" s="13" t="s">
        <v>775</v>
      </c>
      <c r="F728" s="13" t="s">
        <v>802</v>
      </c>
      <c r="G728" s="13" t="s">
        <v>803</v>
      </c>
      <c r="H728" s="17">
        <v>115</v>
      </c>
      <c r="I728" s="17">
        <v>94.311000000000007</v>
      </c>
    </row>
    <row r="729" spans="1:9" x14ac:dyDescent="0.25">
      <c r="A729" s="13" t="s">
        <v>1080</v>
      </c>
      <c r="B729" s="13" t="s">
        <v>1086</v>
      </c>
      <c r="C729" s="13" t="s">
        <v>773</v>
      </c>
      <c r="D729" s="13" t="s">
        <v>774</v>
      </c>
      <c r="E729" s="13" t="s">
        <v>775</v>
      </c>
      <c r="F729" s="13" t="s">
        <v>804</v>
      </c>
      <c r="G729" s="13" t="s">
        <v>805</v>
      </c>
      <c r="H729" s="17">
        <v>4290</v>
      </c>
      <c r="I729" s="17">
        <v>881.29200000000003</v>
      </c>
    </row>
    <row r="730" spans="1:9" x14ac:dyDescent="0.25">
      <c r="A730" s="13" t="s">
        <v>1080</v>
      </c>
      <c r="B730" s="13" t="s">
        <v>1086</v>
      </c>
      <c r="C730" s="13" t="s">
        <v>773</v>
      </c>
      <c r="D730" s="13" t="s">
        <v>774</v>
      </c>
      <c r="E730" s="13" t="s">
        <v>775</v>
      </c>
      <c r="F730" s="13" t="s">
        <v>806</v>
      </c>
      <c r="G730" s="13" t="s">
        <v>807</v>
      </c>
      <c r="H730" s="17">
        <v>48</v>
      </c>
      <c r="I730" s="17">
        <v>1</v>
      </c>
    </row>
    <row r="731" spans="1:9" x14ac:dyDescent="0.25">
      <c r="A731" s="13" t="s">
        <v>1080</v>
      </c>
      <c r="B731" s="13" t="s">
        <v>1086</v>
      </c>
      <c r="C731" s="13" t="s">
        <v>773</v>
      </c>
      <c r="D731" s="13" t="s">
        <v>774</v>
      </c>
      <c r="E731" s="13" t="s">
        <v>775</v>
      </c>
      <c r="F731" s="13" t="s">
        <v>808</v>
      </c>
      <c r="G731" s="13" t="s">
        <v>809</v>
      </c>
      <c r="H731" s="17">
        <v>320</v>
      </c>
      <c r="I731" s="17">
        <v>1122.9269999999999</v>
      </c>
    </row>
    <row r="732" spans="1:9" x14ac:dyDescent="0.25">
      <c r="A732" s="13" t="s">
        <v>1080</v>
      </c>
      <c r="B732" s="13" t="s">
        <v>1086</v>
      </c>
      <c r="C732" s="13" t="s">
        <v>773</v>
      </c>
      <c r="D732" s="13" t="s">
        <v>774</v>
      </c>
      <c r="E732" s="13" t="s">
        <v>775</v>
      </c>
      <c r="F732" s="13" t="s">
        <v>810</v>
      </c>
      <c r="G732" s="13" t="s">
        <v>811</v>
      </c>
      <c r="H732" s="17">
        <v>7347</v>
      </c>
      <c r="I732" s="17">
        <v>1689.001</v>
      </c>
    </row>
    <row r="733" spans="1:9" x14ac:dyDescent="0.25">
      <c r="A733" s="13" t="s">
        <v>1080</v>
      </c>
      <c r="B733" s="13" t="s">
        <v>1086</v>
      </c>
      <c r="C733" s="13" t="s">
        <v>773</v>
      </c>
      <c r="D733" s="13" t="s">
        <v>774</v>
      </c>
      <c r="E733" s="13" t="s">
        <v>812</v>
      </c>
      <c r="F733" s="13" t="s">
        <v>813</v>
      </c>
      <c r="G733" s="13" t="s">
        <v>814</v>
      </c>
      <c r="H733" s="17">
        <v>1</v>
      </c>
      <c r="I733" s="17">
        <v>24</v>
      </c>
    </row>
    <row r="734" spans="1:9" x14ac:dyDescent="0.25">
      <c r="A734" s="13" t="s">
        <v>1080</v>
      </c>
      <c r="B734" s="13" t="s">
        <v>1086</v>
      </c>
      <c r="C734" s="13" t="s">
        <v>773</v>
      </c>
      <c r="D734" s="13" t="s">
        <v>774</v>
      </c>
      <c r="E734" s="13" t="s">
        <v>815</v>
      </c>
      <c r="F734" s="13" t="s">
        <v>816</v>
      </c>
      <c r="G734" s="13" t="s">
        <v>817</v>
      </c>
      <c r="H734" s="17">
        <v>4489</v>
      </c>
      <c r="I734" s="17">
        <v>14156.164000000001</v>
      </c>
    </row>
    <row r="735" spans="1:9" x14ac:dyDescent="0.25">
      <c r="A735" s="13" t="s">
        <v>1080</v>
      </c>
      <c r="B735" s="13" t="s">
        <v>1086</v>
      </c>
      <c r="C735" s="13" t="s">
        <v>773</v>
      </c>
      <c r="D735" s="13" t="s">
        <v>774</v>
      </c>
      <c r="E735" s="13" t="s">
        <v>815</v>
      </c>
      <c r="F735" s="13" t="s">
        <v>818</v>
      </c>
      <c r="G735" s="13" t="s">
        <v>819</v>
      </c>
      <c r="H735" s="17">
        <v>350</v>
      </c>
      <c r="I735" s="17">
        <v>2088.558</v>
      </c>
    </row>
    <row r="736" spans="1:9" x14ac:dyDescent="0.25">
      <c r="A736" s="13" t="s">
        <v>1080</v>
      </c>
      <c r="B736" s="13" t="s">
        <v>1086</v>
      </c>
      <c r="C736" s="13" t="s">
        <v>773</v>
      </c>
      <c r="D736" s="13" t="s">
        <v>774</v>
      </c>
      <c r="E736" s="13" t="s">
        <v>815</v>
      </c>
      <c r="F736" s="13" t="s">
        <v>820</v>
      </c>
      <c r="G736" s="13" t="s">
        <v>821</v>
      </c>
      <c r="H736" s="17">
        <v>17</v>
      </c>
      <c r="I736" s="17">
        <v>102.001</v>
      </c>
    </row>
    <row r="737" spans="1:9" x14ac:dyDescent="0.25">
      <c r="A737" s="13" t="s">
        <v>1080</v>
      </c>
      <c r="B737" s="13" t="s">
        <v>1086</v>
      </c>
      <c r="C737" s="13" t="s">
        <v>773</v>
      </c>
      <c r="D737" s="13" t="s">
        <v>774</v>
      </c>
      <c r="E737" s="13" t="s">
        <v>815</v>
      </c>
      <c r="F737" s="13" t="s">
        <v>822</v>
      </c>
      <c r="G737" s="13" t="s">
        <v>823</v>
      </c>
      <c r="H737" s="17">
        <v>3171</v>
      </c>
      <c r="I737" s="17">
        <v>16709.46</v>
      </c>
    </row>
    <row r="738" spans="1:9" x14ac:dyDescent="0.25">
      <c r="A738" s="13" t="s">
        <v>1080</v>
      </c>
      <c r="B738" s="13" t="s">
        <v>1086</v>
      </c>
      <c r="C738" s="13" t="s">
        <v>773</v>
      </c>
      <c r="D738" s="13" t="s">
        <v>774</v>
      </c>
      <c r="E738" s="13" t="s">
        <v>815</v>
      </c>
      <c r="F738" s="13" t="s">
        <v>824</v>
      </c>
      <c r="G738" s="13" t="s">
        <v>825</v>
      </c>
      <c r="H738" s="17">
        <v>3396</v>
      </c>
      <c r="I738" s="17">
        <v>14008.950999999999</v>
      </c>
    </row>
    <row r="739" spans="1:9" x14ac:dyDescent="0.25">
      <c r="A739" s="13" t="s">
        <v>1080</v>
      </c>
      <c r="B739" s="13" t="s">
        <v>1086</v>
      </c>
      <c r="C739" s="13" t="s">
        <v>773</v>
      </c>
      <c r="D739" s="13" t="s">
        <v>774</v>
      </c>
      <c r="E739" s="13" t="s">
        <v>815</v>
      </c>
      <c r="F739" s="13" t="s">
        <v>826</v>
      </c>
      <c r="G739" s="13" t="s">
        <v>827</v>
      </c>
      <c r="H739" s="17">
        <v>1404</v>
      </c>
      <c r="I739" s="17">
        <v>2869.7379999999998</v>
      </c>
    </row>
    <row r="740" spans="1:9" x14ac:dyDescent="0.25">
      <c r="A740" s="13" t="s">
        <v>1080</v>
      </c>
      <c r="B740" s="13" t="s">
        <v>1086</v>
      </c>
      <c r="C740" s="13" t="s">
        <v>773</v>
      </c>
      <c r="D740" s="13" t="s">
        <v>774</v>
      </c>
      <c r="E740" s="13" t="s">
        <v>815</v>
      </c>
      <c r="F740" s="13" t="s">
        <v>828</v>
      </c>
      <c r="G740" s="13" t="s">
        <v>829</v>
      </c>
      <c r="H740" s="17">
        <v>117</v>
      </c>
      <c r="I740" s="17">
        <v>558.48699999999997</v>
      </c>
    </row>
    <row r="741" spans="1:9" x14ac:dyDescent="0.25">
      <c r="A741" s="13" t="s">
        <v>1080</v>
      </c>
      <c r="B741" s="13" t="s">
        <v>1086</v>
      </c>
      <c r="C741" s="13" t="s">
        <v>773</v>
      </c>
      <c r="D741" s="13" t="s">
        <v>774</v>
      </c>
      <c r="E741" s="13" t="s">
        <v>815</v>
      </c>
      <c r="F741" s="13" t="s">
        <v>830</v>
      </c>
      <c r="G741" s="13" t="s">
        <v>831</v>
      </c>
      <c r="H741" s="17">
        <v>568</v>
      </c>
      <c r="I741" s="17">
        <v>4100.0910000000003</v>
      </c>
    </row>
    <row r="742" spans="1:9" x14ac:dyDescent="0.25">
      <c r="A742" s="13" t="s">
        <v>1080</v>
      </c>
      <c r="B742" s="13" t="s">
        <v>1086</v>
      </c>
      <c r="C742" s="13" t="s">
        <v>773</v>
      </c>
      <c r="D742" s="13" t="s">
        <v>774</v>
      </c>
      <c r="E742" s="13" t="s">
        <v>815</v>
      </c>
      <c r="F742" s="13" t="s">
        <v>832</v>
      </c>
      <c r="G742" s="13" t="s">
        <v>833</v>
      </c>
      <c r="H742" s="17">
        <v>555</v>
      </c>
      <c r="I742" s="17">
        <v>1153.864</v>
      </c>
    </row>
    <row r="743" spans="1:9" x14ac:dyDescent="0.25">
      <c r="A743" s="13" t="s">
        <v>1080</v>
      </c>
      <c r="B743" s="13" t="s">
        <v>1086</v>
      </c>
      <c r="C743" s="13" t="s">
        <v>773</v>
      </c>
      <c r="D743" s="13" t="s">
        <v>774</v>
      </c>
      <c r="E743" s="13" t="s">
        <v>815</v>
      </c>
      <c r="F743" s="13" t="s">
        <v>834</v>
      </c>
      <c r="G743" s="13" t="s">
        <v>835</v>
      </c>
      <c r="H743" s="17">
        <v>326</v>
      </c>
      <c r="I743" s="17">
        <v>3221.0590000000002</v>
      </c>
    </row>
    <row r="744" spans="1:9" x14ac:dyDescent="0.25">
      <c r="A744" s="13" t="s">
        <v>1080</v>
      </c>
      <c r="B744" s="13" t="s">
        <v>1086</v>
      </c>
      <c r="C744" s="13" t="s">
        <v>773</v>
      </c>
      <c r="D744" s="13" t="s">
        <v>774</v>
      </c>
      <c r="E744" s="13" t="s">
        <v>815</v>
      </c>
      <c r="F744" s="13" t="s">
        <v>836</v>
      </c>
      <c r="G744" s="13" t="s">
        <v>837</v>
      </c>
      <c r="H744" s="17">
        <v>9430</v>
      </c>
      <c r="I744" s="17">
        <v>14517.087</v>
      </c>
    </row>
    <row r="745" spans="1:9" x14ac:dyDescent="0.25">
      <c r="A745" s="13" t="s">
        <v>1080</v>
      </c>
      <c r="B745" s="13" t="s">
        <v>1086</v>
      </c>
      <c r="C745" s="13" t="s">
        <v>773</v>
      </c>
      <c r="D745" s="13" t="s">
        <v>774</v>
      </c>
      <c r="E745" s="13" t="s">
        <v>815</v>
      </c>
      <c r="F745" s="13" t="s">
        <v>838</v>
      </c>
      <c r="G745" s="13" t="s">
        <v>839</v>
      </c>
      <c r="H745" s="17">
        <v>580</v>
      </c>
      <c r="I745" s="17">
        <v>2238.4059999999999</v>
      </c>
    </row>
    <row r="746" spans="1:9" x14ac:dyDescent="0.25">
      <c r="A746" s="13" t="s">
        <v>1080</v>
      </c>
      <c r="B746" s="13" t="s">
        <v>1086</v>
      </c>
      <c r="C746" s="13" t="s">
        <v>773</v>
      </c>
      <c r="D746" s="13" t="s">
        <v>774</v>
      </c>
      <c r="E746" s="13" t="s">
        <v>815</v>
      </c>
      <c r="F746" s="13" t="s">
        <v>840</v>
      </c>
      <c r="G746" s="13" t="s">
        <v>841</v>
      </c>
      <c r="H746" s="17">
        <v>17</v>
      </c>
      <c r="I746" s="17">
        <v>46.002000000000002</v>
      </c>
    </row>
    <row r="747" spans="1:9" x14ac:dyDescent="0.25">
      <c r="A747" s="13" t="s">
        <v>1080</v>
      </c>
      <c r="B747" s="13" t="s">
        <v>1086</v>
      </c>
      <c r="C747" s="13" t="s">
        <v>773</v>
      </c>
      <c r="D747" s="13" t="s">
        <v>774</v>
      </c>
      <c r="E747" s="13" t="s">
        <v>815</v>
      </c>
      <c r="F747" s="13" t="s">
        <v>842</v>
      </c>
      <c r="G747" s="13" t="s">
        <v>843</v>
      </c>
      <c r="H747" s="17">
        <v>143</v>
      </c>
      <c r="I747" s="17">
        <v>1529.991</v>
      </c>
    </row>
    <row r="748" spans="1:9" x14ac:dyDescent="0.25">
      <c r="A748" s="13" t="s">
        <v>1080</v>
      </c>
      <c r="B748" s="13" t="s">
        <v>1086</v>
      </c>
      <c r="C748" s="13" t="s">
        <v>773</v>
      </c>
      <c r="D748" s="13" t="s">
        <v>774</v>
      </c>
      <c r="E748" s="13" t="s">
        <v>815</v>
      </c>
      <c r="F748" s="13" t="s">
        <v>844</v>
      </c>
      <c r="G748" s="13" t="s">
        <v>845</v>
      </c>
      <c r="H748" s="17">
        <v>429</v>
      </c>
      <c r="I748" s="17">
        <v>6400.0590000000002</v>
      </c>
    </row>
    <row r="749" spans="1:9" x14ac:dyDescent="0.25">
      <c r="A749" s="13" t="s">
        <v>1080</v>
      </c>
      <c r="B749" s="13" t="s">
        <v>1086</v>
      </c>
      <c r="C749" s="13" t="s">
        <v>773</v>
      </c>
      <c r="D749" s="13" t="s">
        <v>774</v>
      </c>
      <c r="E749" s="13" t="s">
        <v>815</v>
      </c>
      <c r="F749" s="13" t="s">
        <v>846</v>
      </c>
      <c r="G749" s="13" t="s">
        <v>847</v>
      </c>
      <c r="H749" s="17">
        <v>14606</v>
      </c>
      <c r="I749" s="17">
        <v>87890.197</v>
      </c>
    </row>
    <row r="750" spans="1:9" x14ac:dyDescent="0.25">
      <c r="A750" s="13" t="s">
        <v>1080</v>
      </c>
      <c r="B750" s="13" t="s">
        <v>1086</v>
      </c>
      <c r="C750" s="13" t="s">
        <v>773</v>
      </c>
      <c r="D750" s="13" t="s">
        <v>774</v>
      </c>
      <c r="E750" s="13" t="s">
        <v>815</v>
      </c>
      <c r="F750" s="13" t="s">
        <v>848</v>
      </c>
      <c r="G750" s="13" t="s">
        <v>849</v>
      </c>
      <c r="H750" s="17">
        <v>1057</v>
      </c>
      <c r="I750" s="17">
        <v>20192.491999999998</v>
      </c>
    </row>
    <row r="751" spans="1:9" x14ac:dyDescent="0.25">
      <c r="A751" s="13" t="s">
        <v>1080</v>
      </c>
      <c r="B751" s="13" t="s">
        <v>1086</v>
      </c>
      <c r="C751" s="13" t="s">
        <v>773</v>
      </c>
      <c r="D751" s="13" t="s">
        <v>774</v>
      </c>
      <c r="E751" s="13" t="s">
        <v>815</v>
      </c>
      <c r="F751" s="13" t="s">
        <v>850</v>
      </c>
      <c r="G751" s="13" t="s">
        <v>851</v>
      </c>
      <c r="H751" s="17">
        <v>11</v>
      </c>
      <c r="I751" s="17">
        <v>50.000999999999998</v>
      </c>
    </row>
    <row r="752" spans="1:9" x14ac:dyDescent="0.25">
      <c r="A752" s="13" t="s">
        <v>1080</v>
      </c>
      <c r="B752" s="13" t="s">
        <v>1086</v>
      </c>
      <c r="C752" s="13" t="s">
        <v>773</v>
      </c>
      <c r="D752" s="13" t="s">
        <v>774</v>
      </c>
      <c r="E752" s="13" t="s">
        <v>815</v>
      </c>
      <c r="F752" s="13" t="s">
        <v>852</v>
      </c>
      <c r="G752" s="13" t="s">
        <v>853</v>
      </c>
      <c r="H752" s="17">
        <v>33</v>
      </c>
      <c r="I752" s="17">
        <v>504.565</v>
      </c>
    </row>
    <row r="753" spans="1:9" x14ac:dyDescent="0.25">
      <c r="A753" s="13" t="s">
        <v>1080</v>
      </c>
      <c r="B753" s="13" t="s">
        <v>1086</v>
      </c>
      <c r="C753" s="13" t="s">
        <v>773</v>
      </c>
      <c r="D753" s="13" t="s">
        <v>774</v>
      </c>
      <c r="E753" s="13" t="s">
        <v>815</v>
      </c>
      <c r="F753" s="13" t="s">
        <v>854</v>
      </c>
      <c r="G753" s="13" t="s">
        <v>855</v>
      </c>
      <c r="H753" s="17">
        <v>345</v>
      </c>
      <c r="I753" s="17">
        <v>3817.578</v>
      </c>
    </row>
    <row r="754" spans="1:9" x14ac:dyDescent="0.25">
      <c r="A754" s="13" t="s">
        <v>1080</v>
      </c>
      <c r="B754" s="13" t="s">
        <v>1086</v>
      </c>
      <c r="C754" s="13" t="s">
        <v>773</v>
      </c>
      <c r="D754" s="13" t="s">
        <v>774</v>
      </c>
      <c r="E754" s="13" t="s">
        <v>815</v>
      </c>
      <c r="F754" s="13" t="s">
        <v>856</v>
      </c>
      <c r="G754" s="13" t="s">
        <v>857</v>
      </c>
      <c r="H754" s="17">
        <v>140</v>
      </c>
      <c r="I754" s="17">
        <v>2198.3910000000001</v>
      </c>
    </row>
    <row r="755" spans="1:9" x14ac:dyDescent="0.25">
      <c r="A755" s="13" t="s">
        <v>1080</v>
      </c>
      <c r="B755" s="13" t="s">
        <v>1086</v>
      </c>
      <c r="C755" s="13" t="s">
        <v>773</v>
      </c>
      <c r="D755" s="13" t="s">
        <v>774</v>
      </c>
      <c r="E755" s="13" t="s">
        <v>858</v>
      </c>
      <c r="F755" s="13" t="s">
        <v>859</v>
      </c>
      <c r="G755" s="13" t="s">
        <v>860</v>
      </c>
      <c r="H755" s="17">
        <v>15</v>
      </c>
      <c r="I755" s="17">
        <v>191.01</v>
      </c>
    </row>
    <row r="756" spans="1:9" x14ac:dyDescent="0.25">
      <c r="A756" s="13" t="s">
        <v>1080</v>
      </c>
      <c r="B756" s="13" t="s">
        <v>1086</v>
      </c>
      <c r="C756" s="13" t="s">
        <v>773</v>
      </c>
      <c r="D756" s="13" t="s">
        <v>774</v>
      </c>
      <c r="E756" s="13" t="s">
        <v>858</v>
      </c>
      <c r="F756" s="13" t="s">
        <v>861</v>
      </c>
      <c r="G756" s="13" t="s">
        <v>862</v>
      </c>
      <c r="H756" s="17">
        <v>21</v>
      </c>
      <c r="I756" s="17">
        <v>25.071000000000002</v>
      </c>
    </row>
    <row r="757" spans="1:9" x14ac:dyDescent="0.25">
      <c r="A757" s="13" t="s">
        <v>1080</v>
      </c>
      <c r="B757" s="13" t="s">
        <v>1086</v>
      </c>
      <c r="C757" s="13" t="s">
        <v>773</v>
      </c>
      <c r="D757" s="13" t="s">
        <v>774</v>
      </c>
      <c r="E757" s="13" t="s">
        <v>858</v>
      </c>
      <c r="F757" s="13" t="s">
        <v>863</v>
      </c>
      <c r="G757" s="13" t="s">
        <v>864</v>
      </c>
      <c r="H757" s="17">
        <v>295</v>
      </c>
      <c r="I757" s="17">
        <v>2454.8719999999998</v>
      </c>
    </row>
    <row r="758" spans="1:9" x14ac:dyDescent="0.25">
      <c r="A758" s="13" t="s">
        <v>1080</v>
      </c>
      <c r="B758" s="13" t="s">
        <v>1086</v>
      </c>
      <c r="C758" s="13" t="s">
        <v>773</v>
      </c>
      <c r="D758" s="13" t="s">
        <v>774</v>
      </c>
      <c r="E758" s="13" t="s">
        <v>858</v>
      </c>
      <c r="F758" s="13" t="s">
        <v>865</v>
      </c>
      <c r="G758" s="13" t="s">
        <v>866</v>
      </c>
      <c r="H758" s="17">
        <v>44</v>
      </c>
      <c r="I758" s="17">
        <v>185</v>
      </c>
    </row>
    <row r="759" spans="1:9" x14ac:dyDescent="0.25">
      <c r="A759" s="13" t="s">
        <v>1080</v>
      </c>
      <c r="B759" s="13" t="s">
        <v>1086</v>
      </c>
      <c r="C759" s="13" t="s">
        <v>773</v>
      </c>
      <c r="D759" s="13" t="s">
        <v>774</v>
      </c>
      <c r="E759" s="13" t="s">
        <v>858</v>
      </c>
      <c r="F759" s="13" t="s">
        <v>867</v>
      </c>
      <c r="G759" s="13" t="s">
        <v>868</v>
      </c>
      <c r="H759" s="17">
        <v>141</v>
      </c>
      <c r="I759" s="17">
        <v>447.94799999999998</v>
      </c>
    </row>
    <row r="760" spans="1:9" x14ac:dyDescent="0.25">
      <c r="A760" s="13" t="s">
        <v>1080</v>
      </c>
      <c r="B760" s="13" t="s">
        <v>1086</v>
      </c>
      <c r="C760" s="13" t="s">
        <v>773</v>
      </c>
      <c r="D760" s="13" t="s">
        <v>774</v>
      </c>
      <c r="E760" s="13" t="s">
        <v>858</v>
      </c>
      <c r="F760" s="13" t="s">
        <v>869</v>
      </c>
      <c r="G760" s="13" t="s">
        <v>870</v>
      </c>
      <c r="H760" s="17">
        <v>19</v>
      </c>
      <c r="I760" s="17">
        <v>33.012</v>
      </c>
    </row>
    <row r="761" spans="1:9" x14ac:dyDescent="0.25">
      <c r="A761" s="13" t="s">
        <v>1080</v>
      </c>
      <c r="B761" s="13" t="s">
        <v>1086</v>
      </c>
      <c r="C761" s="13" t="s">
        <v>773</v>
      </c>
      <c r="D761" s="13" t="s">
        <v>774</v>
      </c>
      <c r="E761" s="13" t="s">
        <v>858</v>
      </c>
      <c r="F761" s="13" t="s">
        <v>871</v>
      </c>
      <c r="G761" s="13" t="s">
        <v>872</v>
      </c>
      <c r="H761" s="17">
        <v>111</v>
      </c>
      <c r="I761" s="17">
        <v>703.17</v>
      </c>
    </row>
    <row r="762" spans="1:9" x14ac:dyDescent="0.25">
      <c r="A762" s="13" t="s">
        <v>1080</v>
      </c>
      <c r="B762" s="13" t="s">
        <v>1086</v>
      </c>
      <c r="C762" s="13" t="s">
        <v>773</v>
      </c>
      <c r="D762" s="13" t="s">
        <v>774</v>
      </c>
      <c r="E762" s="13" t="s">
        <v>858</v>
      </c>
      <c r="F762" s="13" t="s">
        <v>873</v>
      </c>
      <c r="G762" s="13" t="s">
        <v>874</v>
      </c>
      <c r="H762" s="17">
        <v>242</v>
      </c>
      <c r="I762" s="17">
        <v>2163.768</v>
      </c>
    </row>
    <row r="763" spans="1:9" x14ac:dyDescent="0.25">
      <c r="A763" s="13" t="s">
        <v>1080</v>
      </c>
      <c r="B763" s="13" t="s">
        <v>1086</v>
      </c>
      <c r="C763" s="13" t="s">
        <v>773</v>
      </c>
      <c r="D763" s="13" t="s">
        <v>774</v>
      </c>
      <c r="E763" s="13" t="s">
        <v>858</v>
      </c>
      <c r="F763" s="13" t="s">
        <v>875</v>
      </c>
      <c r="G763" s="13" t="s">
        <v>876</v>
      </c>
      <c r="H763" s="17">
        <v>103</v>
      </c>
      <c r="I763" s="17">
        <v>216.672</v>
      </c>
    </row>
    <row r="764" spans="1:9" x14ac:dyDescent="0.25">
      <c r="A764" s="13" t="s">
        <v>1080</v>
      </c>
      <c r="B764" s="13" t="s">
        <v>1086</v>
      </c>
      <c r="C764" s="13" t="s">
        <v>773</v>
      </c>
      <c r="D764" s="13" t="s">
        <v>774</v>
      </c>
      <c r="E764" s="13" t="s">
        <v>858</v>
      </c>
      <c r="F764" s="13" t="s">
        <v>877</v>
      </c>
      <c r="G764" s="13" t="s">
        <v>878</v>
      </c>
      <c r="H764" s="17">
        <v>13</v>
      </c>
      <c r="I764" s="17">
        <v>59.003</v>
      </c>
    </row>
    <row r="765" spans="1:9" x14ac:dyDescent="0.25">
      <c r="A765" s="13" t="s">
        <v>1080</v>
      </c>
      <c r="B765" s="13" t="s">
        <v>1086</v>
      </c>
      <c r="C765" s="13" t="s">
        <v>773</v>
      </c>
      <c r="D765" s="13" t="s">
        <v>774</v>
      </c>
      <c r="E765" s="13" t="s">
        <v>858</v>
      </c>
      <c r="F765" s="13" t="s">
        <v>879</v>
      </c>
      <c r="G765" s="13" t="s">
        <v>880</v>
      </c>
      <c r="H765" s="17">
        <v>627</v>
      </c>
      <c r="I765" s="17">
        <v>5851.2269999999999</v>
      </c>
    </row>
    <row r="766" spans="1:9" x14ac:dyDescent="0.25">
      <c r="A766" s="13" t="s">
        <v>1080</v>
      </c>
      <c r="B766" s="13" t="s">
        <v>1086</v>
      </c>
      <c r="C766" s="13" t="s">
        <v>773</v>
      </c>
      <c r="D766" s="13" t="s">
        <v>774</v>
      </c>
      <c r="E766" s="13" t="s">
        <v>858</v>
      </c>
      <c r="F766" s="13" t="s">
        <v>881</v>
      </c>
      <c r="G766" s="13" t="s">
        <v>882</v>
      </c>
      <c r="H766" s="17">
        <v>15</v>
      </c>
      <c r="I766" s="17">
        <v>21.001999999999999</v>
      </c>
    </row>
    <row r="767" spans="1:9" x14ac:dyDescent="0.25">
      <c r="A767" s="13" t="s">
        <v>1080</v>
      </c>
      <c r="B767" s="13" t="s">
        <v>1086</v>
      </c>
      <c r="C767" s="13" t="s">
        <v>773</v>
      </c>
      <c r="D767" s="13" t="s">
        <v>774</v>
      </c>
      <c r="E767" s="13" t="s">
        <v>858</v>
      </c>
      <c r="F767" s="13" t="s">
        <v>883</v>
      </c>
      <c r="G767" s="13" t="s">
        <v>884</v>
      </c>
      <c r="H767" s="17">
        <v>406</v>
      </c>
      <c r="I767" s="17">
        <v>1284.066</v>
      </c>
    </row>
    <row r="768" spans="1:9" x14ac:dyDescent="0.25">
      <c r="A768" s="13" t="s">
        <v>1080</v>
      </c>
      <c r="B768" s="13" t="s">
        <v>1086</v>
      </c>
      <c r="C768" s="13" t="s">
        <v>773</v>
      </c>
      <c r="D768" s="13" t="s">
        <v>774</v>
      </c>
      <c r="E768" s="13" t="s">
        <v>858</v>
      </c>
      <c r="F768" s="13" t="s">
        <v>885</v>
      </c>
      <c r="G768" s="13" t="s">
        <v>886</v>
      </c>
      <c r="H768" s="17">
        <v>613</v>
      </c>
      <c r="I768" s="17">
        <v>1586.184</v>
      </c>
    </row>
    <row r="769" spans="1:9" x14ac:dyDescent="0.25">
      <c r="A769" s="13" t="s">
        <v>1080</v>
      </c>
      <c r="B769" s="13" t="s">
        <v>1086</v>
      </c>
      <c r="C769" s="13" t="s">
        <v>773</v>
      </c>
      <c r="D769" s="13" t="s">
        <v>774</v>
      </c>
      <c r="E769" s="13" t="s">
        <v>858</v>
      </c>
      <c r="F769" s="13" t="s">
        <v>887</v>
      </c>
      <c r="G769" s="13" t="s">
        <v>888</v>
      </c>
      <c r="H769" s="17">
        <v>37</v>
      </c>
      <c r="I769" s="17">
        <v>665.01400000000001</v>
      </c>
    </row>
    <row r="770" spans="1:9" x14ac:dyDescent="0.25">
      <c r="A770" s="13" t="s">
        <v>1080</v>
      </c>
      <c r="B770" s="13" t="s">
        <v>1086</v>
      </c>
      <c r="C770" s="13" t="s">
        <v>773</v>
      </c>
      <c r="D770" s="13" t="s">
        <v>774</v>
      </c>
      <c r="E770" s="13" t="s">
        <v>858</v>
      </c>
      <c r="F770" s="13" t="s">
        <v>889</v>
      </c>
      <c r="G770" s="13" t="s">
        <v>890</v>
      </c>
      <c r="H770" s="17">
        <v>139</v>
      </c>
      <c r="I770" s="17">
        <v>3256.0120000000002</v>
      </c>
    </row>
    <row r="771" spans="1:9" x14ac:dyDescent="0.25">
      <c r="A771" s="13" t="s">
        <v>1080</v>
      </c>
      <c r="B771" s="13" t="s">
        <v>1086</v>
      </c>
      <c r="C771" s="13" t="s">
        <v>773</v>
      </c>
      <c r="D771" s="13" t="s">
        <v>774</v>
      </c>
      <c r="E771" s="13" t="s">
        <v>858</v>
      </c>
      <c r="F771" s="13" t="s">
        <v>891</v>
      </c>
      <c r="G771" s="13" t="s">
        <v>892</v>
      </c>
      <c r="H771" s="17">
        <v>66</v>
      </c>
      <c r="I771" s="17">
        <v>1125.008</v>
      </c>
    </row>
    <row r="772" spans="1:9" x14ac:dyDescent="0.25">
      <c r="A772" s="13" t="s">
        <v>1080</v>
      </c>
      <c r="B772" s="13" t="s">
        <v>1086</v>
      </c>
      <c r="C772" s="13" t="s">
        <v>773</v>
      </c>
      <c r="D772" s="13" t="s">
        <v>774</v>
      </c>
      <c r="E772" s="13" t="s">
        <v>893</v>
      </c>
      <c r="F772" s="13" t="s">
        <v>894</v>
      </c>
      <c r="G772" s="13" t="s">
        <v>895</v>
      </c>
      <c r="H772" s="17">
        <v>751</v>
      </c>
      <c r="I772" s="17">
        <v>168.488</v>
      </c>
    </row>
    <row r="773" spans="1:9" x14ac:dyDescent="0.25">
      <c r="A773" s="13" t="s">
        <v>1080</v>
      </c>
      <c r="B773" s="13" t="s">
        <v>1086</v>
      </c>
      <c r="C773" s="13" t="s">
        <v>773</v>
      </c>
      <c r="D773" s="13" t="s">
        <v>774</v>
      </c>
      <c r="E773" s="13" t="s">
        <v>893</v>
      </c>
      <c r="F773" s="13" t="s">
        <v>896</v>
      </c>
      <c r="G773" s="13" t="s">
        <v>897</v>
      </c>
      <c r="H773" s="17">
        <v>616</v>
      </c>
      <c r="I773" s="17">
        <v>228.05199999999999</v>
      </c>
    </row>
    <row r="774" spans="1:9" x14ac:dyDescent="0.25">
      <c r="A774" s="13" t="s">
        <v>1080</v>
      </c>
      <c r="B774" s="13" t="s">
        <v>1086</v>
      </c>
      <c r="C774" s="13" t="s">
        <v>773</v>
      </c>
      <c r="D774" s="13" t="s">
        <v>774</v>
      </c>
      <c r="E774" s="13" t="s">
        <v>893</v>
      </c>
      <c r="F774" s="13" t="s">
        <v>898</v>
      </c>
      <c r="G774" s="13" t="s">
        <v>899</v>
      </c>
      <c r="H774" s="17">
        <v>7</v>
      </c>
      <c r="I774" s="17">
        <v>3.0009999999999999</v>
      </c>
    </row>
    <row r="775" spans="1:9" x14ac:dyDescent="0.25">
      <c r="A775" s="13" t="s">
        <v>1080</v>
      </c>
      <c r="B775" s="13" t="s">
        <v>1086</v>
      </c>
      <c r="C775" s="13" t="s">
        <v>773</v>
      </c>
      <c r="D775" s="13" t="s">
        <v>774</v>
      </c>
      <c r="E775" s="13" t="s">
        <v>893</v>
      </c>
      <c r="F775" s="13" t="s">
        <v>900</v>
      </c>
      <c r="G775" s="13" t="s">
        <v>901</v>
      </c>
      <c r="H775" s="17">
        <v>17</v>
      </c>
      <c r="I775" s="17">
        <v>29.001999999999999</v>
      </c>
    </row>
    <row r="776" spans="1:9" x14ac:dyDescent="0.25">
      <c r="A776" s="13" t="s">
        <v>1080</v>
      </c>
      <c r="B776" s="13" t="s">
        <v>1086</v>
      </c>
      <c r="C776" s="13" t="s">
        <v>773</v>
      </c>
      <c r="D776" s="13" t="s">
        <v>774</v>
      </c>
      <c r="E776" s="13" t="s">
        <v>893</v>
      </c>
      <c r="F776" s="13" t="s">
        <v>902</v>
      </c>
      <c r="G776" s="13" t="s">
        <v>903</v>
      </c>
      <c r="H776" s="17">
        <v>3</v>
      </c>
      <c r="I776" s="17">
        <v>0</v>
      </c>
    </row>
    <row r="777" spans="1:9" x14ac:dyDescent="0.25">
      <c r="A777" s="13" t="s">
        <v>1080</v>
      </c>
      <c r="B777" s="13" t="s">
        <v>1086</v>
      </c>
      <c r="C777" s="13" t="s">
        <v>773</v>
      </c>
      <c r="D777" s="13" t="s">
        <v>774</v>
      </c>
      <c r="E777" s="13" t="s">
        <v>893</v>
      </c>
      <c r="F777" s="13" t="s">
        <v>904</v>
      </c>
      <c r="G777" s="13" t="s">
        <v>905</v>
      </c>
      <c r="H777" s="17">
        <v>46</v>
      </c>
      <c r="I777" s="17">
        <v>123.997</v>
      </c>
    </row>
    <row r="778" spans="1:9" x14ac:dyDescent="0.25">
      <c r="A778" s="13" t="s">
        <v>1080</v>
      </c>
      <c r="B778" s="13" t="s">
        <v>1086</v>
      </c>
      <c r="C778" s="13" t="s">
        <v>773</v>
      </c>
      <c r="D778" s="13" t="s">
        <v>774</v>
      </c>
      <c r="E778" s="13" t="s">
        <v>893</v>
      </c>
      <c r="F778" s="13" t="s">
        <v>906</v>
      </c>
      <c r="G778" s="13" t="s">
        <v>907</v>
      </c>
      <c r="H778" s="17">
        <v>65</v>
      </c>
      <c r="I778" s="17">
        <v>199.01</v>
      </c>
    </row>
    <row r="779" spans="1:9" x14ac:dyDescent="0.25">
      <c r="A779" s="13" t="s">
        <v>1080</v>
      </c>
      <c r="B779" s="13" t="s">
        <v>1086</v>
      </c>
      <c r="C779" s="13" t="s">
        <v>773</v>
      </c>
      <c r="D779" s="13" t="s">
        <v>774</v>
      </c>
      <c r="E779" s="13" t="s">
        <v>893</v>
      </c>
      <c r="F779" s="13" t="s">
        <v>908</v>
      </c>
      <c r="G779" s="13" t="s">
        <v>909</v>
      </c>
      <c r="H779" s="17">
        <v>3</v>
      </c>
      <c r="I779" s="17">
        <v>0</v>
      </c>
    </row>
    <row r="780" spans="1:9" x14ac:dyDescent="0.25">
      <c r="A780" s="13" t="s">
        <v>1080</v>
      </c>
      <c r="B780" s="13" t="s">
        <v>1086</v>
      </c>
      <c r="C780" s="13" t="s">
        <v>773</v>
      </c>
      <c r="D780" s="13" t="s">
        <v>774</v>
      </c>
      <c r="E780" s="13" t="s">
        <v>893</v>
      </c>
      <c r="F780" s="13" t="s">
        <v>910</v>
      </c>
      <c r="G780" s="13" t="s">
        <v>911</v>
      </c>
      <c r="H780" s="17">
        <v>40</v>
      </c>
      <c r="I780" s="17">
        <v>4.0380000000000003</v>
      </c>
    </row>
    <row r="781" spans="1:9" x14ac:dyDescent="0.25">
      <c r="A781" s="13" t="s">
        <v>1080</v>
      </c>
      <c r="B781" s="13" t="s">
        <v>1086</v>
      </c>
      <c r="C781" s="13" t="s">
        <v>773</v>
      </c>
      <c r="D781" s="13" t="s">
        <v>774</v>
      </c>
      <c r="E781" s="13" t="s">
        <v>893</v>
      </c>
      <c r="F781" s="13" t="s">
        <v>912</v>
      </c>
      <c r="G781" s="13" t="s">
        <v>913</v>
      </c>
      <c r="H781" s="17">
        <v>42</v>
      </c>
      <c r="I781" s="17">
        <v>12.276</v>
      </c>
    </row>
    <row r="782" spans="1:9" x14ac:dyDescent="0.25">
      <c r="A782" s="13" t="s">
        <v>1080</v>
      </c>
      <c r="B782" s="13" t="s">
        <v>1086</v>
      </c>
      <c r="C782" s="13" t="s">
        <v>773</v>
      </c>
      <c r="D782" s="13" t="s">
        <v>774</v>
      </c>
      <c r="E782" s="13" t="s">
        <v>893</v>
      </c>
      <c r="F782" s="13" t="s">
        <v>914</v>
      </c>
      <c r="G782" s="13" t="s">
        <v>915</v>
      </c>
      <c r="H782" s="17">
        <v>79</v>
      </c>
      <c r="I782" s="17">
        <v>21.545000000000002</v>
      </c>
    </row>
    <row r="783" spans="1:9" x14ac:dyDescent="0.25">
      <c r="A783" s="13" t="s">
        <v>1080</v>
      </c>
      <c r="B783" s="13" t="s">
        <v>1086</v>
      </c>
      <c r="C783" s="13" t="s">
        <v>773</v>
      </c>
      <c r="D783" s="13" t="s">
        <v>774</v>
      </c>
      <c r="E783" s="13" t="s">
        <v>893</v>
      </c>
      <c r="F783" s="13" t="s">
        <v>916</v>
      </c>
      <c r="G783" s="13" t="s">
        <v>917</v>
      </c>
      <c r="H783" s="17">
        <v>206</v>
      </c>
      <c r="I783" s="17">
        <v>39.643999999999998</v>
      </c>
    </row>
    <row r="784" spans="1:9" x14ac:dyDescent="0.25">
      <c r="A784" s="13" t="s">
        <v>1080</v>
      </c>
      <c r="B784" s="13" t="s">
        <v>1086</v>
      </c>
      <c r="C784" s="13" t="s">
        <v>773</v>
      </c>
      <c r="D784" s="13" t="s">
        <v>774</v>
      </c>
      <c r="E784" s="13" t="s">
        <v>893</v>
      </c>
      <c r="F784" s="13" t="s">
        <v>918</v>
      </c>
      <c r="G784" s="13" t="s">
        <v>919</v>
      </c>
      <c r="H784" s="17">
        <v>484</v>
      </c>
      <c r="I784" s="17">
        <v>156.07400000000001</v>
      </c>
    </row>
    <row r="785" spans="1:9" x14ac:dyDescent="0.25">
      <c r="A785" s="13" t="s">
        <v>1080</v>
      </c>
      <c r="B785" s="13" t="s">
        <v>1086</v>
      </c>
      <c r="C785" s="13" t="s">
        <v>773</v>
      </c>
      <c r="D785" s="13" t="s">
        <v>774</v>
      </c>
      <c r="E785" s="13" t="s">
        <v>893</v>
      </c>
      <c r="F785" s="13" t="s">
        <v>920</v>
      </c>
      <c r="G785" s="13" t="s">
        <v>921</v>
      </c>
      <c r="H785" s="17">
        <v>540</v>
      </c>
      <c r="I785" s="17">
        <v>208.93899999999999</v>
      </c>
    </row>
    <row r="786" spans="1:9" x14ac:dyDescent="0.25">
      <c r="A786" s="13" t="s">
        <v>1080</v>
      </c>
      <c r="B786" s="13" t="s">
        <v>1086</v>
      </c>
      <c r="C786" s="13" t="s">
        <v>773</v>
      </c>
      <c r="D786" s="13" t="s">
        <v>922</v>
      </c>
      <c r="E786" s="13" t="s">
        <v>923</v>
      </c>
      <c r="F786" s="13" t="s">
        <v>924</v>
      </c>
      <c r="G786" s="13" t="s">
        <v>925</v>
      </c>
      <c r="H786" s="17">
        <v>222</v>
      </c>
      <c r="I786" s="17"/>
    </row>
    <row r="787" spans="1:9" x14ac:dyDescent="0.25">
      <c r="A787" s="13" t="s">
        <v>1080</v>
      </c>
      <c r="B787" s="13" t="s">
        <v>1086</v>
      </c>
      <c r="C787" s="13" t="s">
        <v>773</v>
      </c>
      <c r="D787" s="13" t="s">
        <v>922</v>
      </c>
      <c r="E787" s="13" t="s">
        <v>926</v>
      </c>
      <c r="F787" s="13" t="s">
        <v>924</v>
      </c>
      <c r="G787" s="13" t="s">
        <v>925</v>
      </c>
      <c r="H787" s="17">
        <v>40068</v>
      </c>
      <c r="I787" s="17"/>
    </row>
    <row r="788" spans="1:9" x14ac:dyDescent="0.25">
      <c r="A788" s="13" t="s">
        <v>1080</v>
      </c>
      <c r="B788" s="13" t="s">
        <v>1086</v>
      </c>
      <c r="C788" s="13" t="s">
        <v>773</v>
      </c>
      <c r="D788" s="13" t="s">
        <v>927</v>
      </c>
      <c r="E788" s="13" t="s">
        <v>928</v>
      </c>
      <c r="F788" s="13" t="s">
        <v>929</v>
      </c>
      <c r="G788" s="13" t="s">
        <v>930</v>
      </c>
      <c r="H788" s="17">
        <v>43</v>
      </c>
      <c r="I788" s="17">
        <v>261.00099999999998</v>
      </c>
    </row>
    <row r="789" spans="1:9" x14ac:dyDescent="0.25">
      <c r="A789" s="13" t="s">
        <v>1080</v>
      </c>
      <c r="B789" s="13" t="s">
        <v>1086</v>
      </c>
      <c r="C789" s="13" t="s">
        <v>773</v>
      </c>
      <c r="D789" s="13" t="s">
        <v>927</v>
      </c>
      <c r="E789" s="13" t="s">
        <v>931</v>
      </c>
      <c r="F789" s="13" t="s">
        <v>932</v>
      </c>
      <c r="G789" s="13" t="s">
        <v>933</v>
      </c>
      <c r="H789" s="17">
        <v>9</v>
      </c>
      <c r="I789" s="17">
        <v>10</v>
      </c>
    </row>
    <row r="790" spans="1:9" x14ac:dyDescent="0.25">
      <c r="A790" s="13" t="s">
        <v>1080</v>
      </c>
      <c r="B790" s="13" t="s">
        <v>1086</v>
      </c>
      <c r="C790" s="13" t="s">
        <v>773</v>
      </c>
      <c r="D790" s="13" t="s">
        <v>934</v>
      </c>
      <c r="E790" s="13" t="s">
        <v>935</v>
      </c>
      <c r="F790" s="13" t="s">
        <v>936</v>
      </c>
      <c r="G790" s="13" t="s">
        <v>937</v>
      </c>
      <c r="H790" s="17">
        <v>33</v>
      </c>
      <c r="I790" s="17">
        <v>29.001000000000001</v>
      </c>
    </row>
    <row r="791" spans="1:9" x14ac:dyDescent="0.25">
      <c r="A791" s="13" t="s">
        <v>1080</v>
      </c>
      <c r="B791" s="13" t="s">
        <v>1086</v>
      </c>
      <c r="C791" s="13" t="s">
        <v>773</v>
      </c>
      <c r="D791" s="13" t="s">
        <v>934</v>
      </c>
      <c r="E791" s="13" t="s">
        <v>935</v>
      </c>
      <c r="F791" s="13" t="s">
        <v>936</v>
      </c>
      <c r="G791" s="13" t="s">
        <v>938</v>
      </c>
      <c r="H791" s="17">
        <v>11304</v>
      </c>
      <c r="I791" s="17">
        <v>16427.386999999999</v>
      </c>
    </row>
    <row r="792" spans="1:9" x14ac:dyDescent="0.25">
      <c r="A792" s="13" t="s">
        <v>1080</v>
      </c>
      <c r="B792" s="13" t="s">
        <v>1086</v>
      </c>
      <c r="C792" s="13" t="s">
        <v>773</v>
      </c>
      <c r="D792" s="13" t="s">
        <v>934</v>
      </c>
      <c r="E792" s="13" t="s">
        <v>935</v>
      </c>
      <c r="F792" s="13" t="s">
        <v>939</v>
      </c>
      <c r="G792" s="13" t="s">
        <v>940</v>
      </c>
      <c r="H792" s="17">
        <v>1228</v>
      </c>
      <c r="I792" s="17">
        <v>4554.6059999999998</v>
      </c>
    </row>
    <row r="793" spans="1:9" x14ac:dyDescent="0.25">
      <c r="A793" s="13" t="s">
        <v>1080</v>
      </c>
      <c r="B793" s="13" t="s">
        <v>1086</v>
      </c>
      <c r="C793" s="13" t="s">
        <v>773</v>
      </c>
      <c r="D793" s="13" t="s">
        <v>934</v>
      </c>
      <c r="E793" s="13" t="s">
        <v>935</v>
      </c>
      <c r="F793" s="13" t="s">
        <v>941</v>
      </c>
      <c r="G793" s="13" t="s">
        <v>942</v>
      </c>
      <c r="H793" s="17">
        <v>6726</v>
      </c>
      <c r="I793" s="17">
        <v>18850.485000000001</v>
      </c>
    </row>
    <row r="794" spans="1:9" x14ac:dyDescent="0.25">
      <c r="A794" s="13" t="s">
        <v>1080</v>
      </c>
      <c r="B794" s="13" t="s">
        <v>1086</v>
      </c>
      <c r="C794" s="13" t="s">
        <v>773</v>
      </c>
      <c r="D794" s="13" t="s">
        <v>934</v>
      </c>
      <c r="E794" s="13" t="s">
        <v>935</v>
      </c>
      <c r="F794" s="13" t="s">
        <v>943</v>
      </c>
      <c r="G794" s="13" t="s">
        <v>944</v>
      </c>
      <c r="H794" s="17">
        <v>745</v>
      </c>
      <c r="I794" s="17">
        <v>1686.606</v>
      </c>
    </row>
    <row r="795" spans="1:9" x14ac:dyDescent="0.25">
      <c r="A795" s="13" t="s">
        <v>1080</v>
      </c>
      <c r="B795" s="13" t="s">
        <v>1086</v>
      </c>
      <c r="C795" s="13" t="s">
        <v>773</v>
      </c>
      <c r="D795" s="13" t="s">
        <v>934</v>
      </c>
      <c r="E795" s="13" t="s">
        <v>935</v>
      </c>
      <c r="F795" s="13" t="s">
        <v>945</v>
      </c>
      <c r="G795" s="13" t="s">
        <v>946</v>
      </c>
      <c r="H795" s="17">
        <v>303</v>
      </c>
      <c r="I795" s="17">
        <v>1091.8710000000001</v>
      </c>
    </row>
    <row r="796" spans="1:9" x14ac:dyDescent="0.25">
      <c r="A796" s="13" t="s">
        <v>1080</v>
      </c>
      <c r="B796" s="13" t="s">
        <v>1086</v>
      </c>
      <c r="C796" s="13" t="s">
        <v>773</v>
      </c>
      <c r="D796" s="13" t="s">
        <v>934</v>
      </c>
      <c r="E796" s="13" t="s">
        <v>947</v>
      </c>
      <c r="F796" s="13" t="s">
        <v>948</v>
      </c>
      <c r="G796" s="13" t="s">
        <v>949</v>
      </c>
      <c r="H796" s="17">
        <v>14</v>
      </c>
      <c r="I796" s="17">
        <v>33.006999999999998</v>
      </c>
    </row>
    <row r="797" spans="1:9" x14ac:dyDescent="0.25">
      <c r="A797" s="13" t="s">
        <v>1080</v>
      </c>
      <c r="B797" s="13" t="s">
        <v>1086</v>
      </c>
      <c r="C797" s="13" t="s">
        <v>773</v>
      </c>
      <c r="D797" s="13" t="s">
        <v>934</v>
      </c>
      <c r="E797" s="13" t="s">
        <v>947</v>
      </c>
      <c r="F797" s="13" t="s">
        <v>950</v>
      </c>
      <c r="G797" s="13" t="s">
        <v>951</v>
      </c>
      <c r="H797" s="17">
        <v>27</v>
      </c>
      <c r="I797" s="17">
        <v>87.001999999999995</v>
      </c>
    </row>
    <row r="798" spans="1:9" x14ac:dyDescent="0.25">
      <c r="A798" s="13" t="s">
        <v>1080</v>
      </c>
      <c r="B798" s="13" t="s">
        <v>1086</v>
      </c>
      <c r="C798" s="13" t="s">
        <v>773</v>
      </c>
      <c r="D798" s="13" t="s">
        <v>934</v>
      </c>
      <c r="E798" s="13" t="s">
        <v>947</v>
      </c>
      <c r="F798" s="13" t="s">
        <v>952</v>
      </c>
      <c r="G798" s="13" t="s">
        <v>953</v>
      </c>
      <c r="H798" s="17">
        <v>8</v>
      </c>
      <c r="I798" s="17">
        <v>111.999</v>
      </c>
    </row>
    <row r="799" spans="1:9" x14ac:dyDescent="0.25">
      <c r="A799" s="13" t="s">
        <v>1080</v>
      </c>
      <c r="B799" s="13" t="s">
        <v>1086</v>
      </c>
      <c r="C799" s="13" t="s">
        <v>773</v>
      </c>
      <c r="D799" s="13" t="s">
        <v>934</v>
      </c>
      <c r="E799" s="13" t="s">
        <v>947</v>
      </c>
      <c r="F799" s="13" t="s">
        <v>954</v>
      </c>
      <c r="G799" s="13" t="s">
        <v>955</v>
      </c>
      <c r="H799" s="17">
        <v>78</v>
      </c>
      <c r="I799" s="17">
        <v>372.00700000000001</v>
      </c>
    </row>
    <row r="800" spans="1:9" x14ac:dyDescent="0.25">
      <c r="A800" s="13" t="s">
        <v>1080</v>
      </c>
      <c r="B800" s="13" t="s">
        <v>1086</v>
      </c>
      <c r="C800" s="13" t="s">
        <v>773</v>
      </c>
      <c r="D800" s="13" t="s">
        <v>934</v>
      </c>
      <c r="E800" s="13" t="s">
        <v>947</v>
      </c>
      <c r="F800" s="13" t="s">
        <v>956</v>
      </c>
      <c r="G800" s="13" t="s">
        <v>957</v>
      </c>
      <c r="H800" s="17">
        <v>18</v>
      </c>
      <c r="I800" s="17">
        <v>717.38099999999997</v>
      </c>
    </row>
    <row r="801" spans="1:9" x14ac:dyDescent="0.25">
      <c r="A801" s="13" t="s">
        <v>1080</v>
      </c>
      <c r="B801" s="13" t="s">
        <v>1086</v>
      </c>
      <c r="C801" s="13" t="s">
        <v>773</v>
      </c>
      <c r="D801" s="13" t="s">
        <v>934</v>
      </c>
      <c r="E801" s="13" t="s">
        <v>947</v>
      </c>
      <c r="F801" s="13" t="s">
        <v>958</v>
      </c>
      <c r="G801" s="13" t="s">
        <v>959</v>
      </c>
      <c r="H801" s="17">
        <v>19</v>
      </c>
      <c r="I801" s="17">
        <v>2472.5920000000001</v>
      </c>
    </row>
    <row r="802" spans="1:9" x14ac:dyDescent="0.25">
      <c r="A802" s="13" t="s">
        <v>1080</v>
      </c>
      <c r="B802" s="13" t="s">
        <v>1086</v>
      </c>
      <c r="C802" s="13" t="s">
        <v>773</v>
      </c>
      <c r="D802" s="13" t="s">
        <v>934</v>
      </c>
      <c r="E802" s="13" t="s">
        <v>947</v>
      </c>
      <c r="F802" s="13" t="s">
        <v>960</v>
      </c>
      <c r="G802" s="13" t="s">
        <v>961</v>
      </c>
      <c r="H802" s="17">
        <v>8</v>
      </c>
      <c r="I802" s="17">
        <v>132.006</v>
      </c>
    </row>
    <row r="803" spans="1:9" x14ac:dyDescent="0.25">
      <c r="A803" s="13" t="s">
        <v>1080</v>
      </c>
      <c r="B803" s="13" t="s">
        <v>1086</v>
      </c>
      <c r="C803" s="13" t="s">
        <v>773</v>
      </c>
      <c r="D803" s="13" t="s">
        <v>934</v>
      </c>
      <c r="E803" s="13" t="s">
        <v>947</v>
      </c>
      <c r="F803" s="13" t="s">
        <v>962</v>
      </c>
      <c r="G803" s="13" t="s">
        <v>963</v>
      </c>
      <c r="H803" s="17">
        <v>594</v>
      </c>
      <c r="I803" s="17">
        <v>4243.3329999999996</v>
      </c>
    </row>
    <row r="804" spans="1:9" x14ac:dyDescent="0.25">
      <c r="A804" s="13" t="s">
        <v>1080</v>
      </c>
      <c r="B804" s="13" t="s">
        <v>1086</v>
      </c>
      <c r="C804" s="13" t="s">
        <v>773</v>
      </c>
      <c r="D804" s="13" t="s">
        <v>934</v>
      </c>
      <c r="E804" s="13" t="s">
        <v>947</v>
      </c>
      <c r="F804" s="13" t="s">
        <v>964</v>
      </c>
      <c r="G804" s="13" t="s">
        <v>965</v>
      </c>
      <c r="H804" s="17">
        <v>1201</v>
      </c>
      <c r="I804" s="17">
        <v>30777.955999999998</v>
      </c>
    </row>
    <row r="805" spans="1:9" x14ac:dyDescent="0.25">
      <c r="A805" s="13" t="s">
        <v>1080</v>
      </c>
      <c r="B805" s="13" t="s">
        <v>1086</v>
      </c>
      <c r="C805" s="13" t="s">
        <v>773</v>
      </c>
      <c r="D805" s="13" t="s">
        <v>934</v>
      </c>
      <c r="E805" s="13" t="s">
        <v>947</v>
      </c>
      <c r="F805" s="13" t="s">
        <v>966</v>
      </c>
      <c r="G805" s="13" t="s">
        <v>967</v>
      </c>
      <c r="H805" s="17">
        <v>1195</v>
      </c>
      <c r="I805" s="17">
        <v>13673.842000000001</v>
      </c>
    </row>
    <row r="806" spans="1:9" x14ac:dyDescent="0.25">
      <c r="A806" s="13" t="s">
        <v>1080</v>
      </c>
      <c r="B806" s="13" t="s">
        <v>1086</v>
      </c>
      <c r="C806" s="13" t="s">
        <v>773</v>
      </c>
      <c r="D806" s="13" t="s">
        <v>934</v>
      </c>
      <c r="E806" s="13" t="s">
        <v>947</v>
      </c>
      <c r="F806" s="13" t="s">
        <v>968</v>
      </c>
      <c r="G806" s="13" t="s">
        <v>969</v>
      </c>
      <c r="H806" s="17">
        <v>513</v>
      </c>
      <c r="I806" s="17">
        <v>3886.9659999999999</v>
      </c>
    </row>
    <row r="807" spans="1:9" x14ac:dyDescent="0.25">
      <c r="A807" s="13" t="s">
        <v>1080</v>
      </c>
      <c r="B807" s="13" t="s">
        <v>1086</v>
      </c>
      <c r="C807" s="13" t="s">
        <v>773</v>
      </c>
      <c r="D807" s="13" t="s">
        <v>934</v>
      </c>
      <c r="E807" s="13" t="s">
        <v>947</v>
      </c>
      <c r="F807" s="13" t="s">
        <v>970</v>
      </c>
      <c r="G807" s="13" t="s">
        <v>971</v>
      </c>
      <c r="H807" s="17">
        <v>108</v>
      </c>
      <c r="I807" s="17">
        <v>1381.605</v>
      </c>
    </row>
    <row r="808" spans="1:9" x14ac:dyDescent="0.25">
      <c r="A808" s="13" t="s">
        <v>1080</v>
      </c>
      <c r="B808" s="13" t="s">
        <v>1086</v>
      </c>
      <c r="C808" s="13" t="s">
        <v>773</v>
      </c>
      <c r="D808" s="13" t="s">
        <v>934</v>
      </c>
      <c r="E808" s="13" t="s">
        <v>947</v>
      </c>
      <c r="F808" s="13" t="s">
        <v>972</v>
      </c>
      <c r="G808" s="13" t="s">
        <v>973</v>
      </c>
      <c r="H808" s="17">
        <v>5</v>
      </c>
      <c r="I808" s="17">
        <v>340.596</v>
      </c>
    </row>
    <row r="809" spans="1:9" x14ac:dyDescent="0.25">
      <c r="A809" s="13" t="s">
        <v>1080</v>
      </c>
      <c r="B809" s="13" t="s">
        <v>1086</v>
      </c>
      <c r="C809" s="13" t="s">
        <v>773</v>
      </c>
      <c r="D809" s="13" t="s">
        <v>934</v>
      </c>
      <c r="E809" s="13" t="s">
        <v>947</v>
      </c>
      <c r="F809" s="13" t="s">
        <v>974</v>
      </c>
      <c r="G809" s="13" t="s">
        <v>975</v>
      </c>
      <c r="H809" s="17">
        <v>8</v>
      </c>
      <c r="I809" s="17">
        <v>130.874</v>
      </c>
    </row>
    <row r="810" spans="1:9" x14ac:dyDescent="0.25">
      <c r="A810" s="13" t="s">
        <v>1080</v>
      </c>
      <c r="B810" s="13" t="s">
        <v>1086</v>
      </c>
      <c r="C810" s="13" t="s">
        <v>773</v>
      </c>
      <c r="D810" s="13" t="s">
        <v>934</v>
      </c>
      <c r="E810" s="13" t="s">
        <v>947</v>
      </c>
      <c r="F810" s="13" t="s">
        <v>976</v>
      </c>
      <c r="G810" s="13" t="s">
        <v>977</v>
      </c>
      <c r="H810" s="17">
        <v>186</v>
      </c>
      <c r="I810" s="17">
        <v>1607.018</v>
      </c>
    </row>
    <row r="811" spans="1:9" x14ac:dyDescent="0.25">
      <c r="A811" s="13" t="s">
        <v>1080</v>
      </c>
      <c r="B811" s="13" t="s">
        <v>1086</v>
      </c>
      <c r="C811" s="13" t="s">
        <v>773</v>
      </c>
      <c r="D811" s="13" t="s">
        <v>934</v>
      </c>
      <c r="E811" s="13" t="s">
        <v>947</v>
      </c>
      <c r="F811" s="13" t="s">
        <v>978</v>
      </c>
      <c r="G811" s="13" t="s">
        <v>979</v>
      </c>
      <c r="H811" s="17">
        <v>4</v>
      </c>
      <c r="I811" s="17">
        <v>47</v>
      </c>
    </row>
    <row r="812" spans="1:9" x14ac:dyDescent="0.25">
      <c r="A812" s="13" t="s">
        <v>1080</v>
      </c>
      <c r="B812" s="13" t="s">
        <v>1086</v>
      </c>
      <c r="C812" s="13" t="s">
        <v>773</v>
      </c>
      <c r="D812" s="13" t="s">
        <v>934</v>
      </c>
      <c r="E812" s="13" t="s">
        <v>947</v>
      </c>
      <c r="F812" s="13" t="s">
        <v>980</v>
      </c>
      <c r="G812" s="13" t="s">
        <v>981</v>
      </c>
      <c r="H812" s="17">
        <v>9</v>
      </c>
      <c r="I812" s="17">
        <v>22</v>
      </c>
    </row>
    <row r="813" spans="1:9" x14ac:dyDescent="0.25">
      <c r="A813" s="13" t="s">
        <v>1080</v>
      </c>
      <c r="B813" s="13" t="s">
        <v>1086</v>
      </c>
      <c r="C813" s="13" t="s">
        <v>773</v>
      </c>
      <c r="D813" s="13" t="s">
        <v>934</v>
      </c>
      <c r="E813" s="13" t="s">
        <v>947</v>
      </c>
      <c r="F813" s="13" t="s">
        <v>982</v>
      </c>
      <c r="G813" s="13" t="s">
        <v>983</v>
      </c>
      <c r="H813" s="17">
        <v>658</v>
      </c>
      <c r="I813" s="17">
        <v>18254.418000000001</v>
      </c>
    </row>
    <row r="814" spans="1:9" x14ac:dyDescent="0.25">
      <c r="A814" s="13" t="s">
        <v>1080</v>
      </c>
      <c r="B814" s="13" t="s">
        <v>1086</v>
      </c>
      <c r="C814" s="13" t="s">
        <v>773</v>
      </c>
      <c r="D814" s="13" t="s">
        <v>934</v>
      </c>
      <c r="E814" s="13" t="s">
        <v>947</v>
      </c>
      <c r="F814" s="13" t="s">
        <v>984</v>
      </c>
      <c r="G814" s="13" t="s">
        <v>985</v>
      </c>
      <c r="H814" s="17">
        <v>15</v>
      </c>
      <c r="I814" s="17">
        <v>117</v>
      </c>
    </row>
    <row r="815" spans="1:9" x14ac:dyDescent="0.25">
      <c r="A815" s="13" t="s">
        <v>1080</v>
      </c>
      <c r="B815" s="13" t="s">
        <v>1086</v>
      </c>
      <c r="C815" s="13" t="s">
        <v>773</v>
      </c>
      <c r="D815" s="13" t="s">
        <v>934</v>
      </c>
      <c r="E815" s="13" t="s">
        <v>947</v>
      </c>
      <c r="F815" s="13" t="s">
        <v>986</v>
      </c>
      <c r="G815" s="13" t="s">
        <v>987</v>
      </c>
      <c r="H815" s="17">
        <v>132</v>
      </c>
      <c r="I815" s="17">
        <v>3384.4119999999998</v>
      </c>
    </row>
    <row r="816" spans="1:9" x14ac:dyDescent="0.25">
      <c r="A816" s="13" t="s">
        <v>1080</v>
      </c>
      <c r="B816" s="13" t="s">
        <v>1086</v>
      </c>
      <c r="C816" s="13" t="s">
        <v>773</v>
      </c>
      <c r="D816" s="13" t="s">
        <v>934</v>
      </c>
      <c r="E816" s="13" t="s">
        <v>947</v>
      </c>
      <c r="F816" s="13" t="s">
        <v>988</v>
      </c>
      <c r="G816" s="13" t="s">
        <v>989</v>
      </c>
      <c r="H816" s="17">
        <v>17</v>
      </c>
      <c r="I816" s="17">
        <v>141.001</v>
      </c>
    </row>
    <row r="817" spans="1:9" x14ac:dyDescent="0.25">
      <c r="A817" s="13" t="s">
        <v>1080</v>
      </c>
      <c r="B817" s="13" t="s">
        <v>1086</v>
      </c>
      <c r="C817" s="13" t="s">
        <v>773</v>
      </c>
      <c r="D817" s="13" t="s">
        <v>934</v>
      </c>
      <c r="E817" s="13" t="s">
        <v>947</v>
      </c>
      <c r="F817" s="13" t="s">
        <v>990</v>
      </c>
      <c r="G817" s="13" t="s">
        <v>991</v>
      </c>
      <c r="H817" s="17">
        <v>19</v>
      </c>
      <c r="I817" s="17">
        <v>148.00399999999999</v>
      </c>
    </row>
    <row r="818" spans="1:9" x14ac:dyDescent="0.25">
      <c r="A818" s="13" t="s">
        <v>1080</v>
      </c>
      <c r="B818" s="13" t="s">
        <v>1086</v>
      </c>
      <c r="C818" s="13" t="s">
        <v>773</v>
      </c>
      <c r="D818" s="13" t="s">
        <v>934</v>
      </c>
      <c r="E818" s="13" t="s">
        <v>947</v>
      </c>
      <c r="F818" s="13" t="s">
        <v>992</v>
      </c>
      <c r="G818" s="13" t="s">
        <v>993</v>
      </c>
      <c r="H818" s="17">
        <v>2</v>
      </c>
      <c r="I818" s="17">
        <v>48</v>
      </c>
    </row>
    <row r="819" spans="1:9" x14ac:dyDescent="0.25">
      <c r="A819" s="13" t="s">
        <v>1080</v>
      </c>
      <c r="B819" s="13" t="s">
        <v>1086</v>
      </c>
      <c r="C819" s="13" t="s">
        <v>773</v>
      </c>
      <c r="D819" s="13" t="s">
        <v>934</v>
      </c>
      <c r="E819" s="13" t="s">
        <v>947</v>
      </c>
      <c r="F819" s="13" t="s">
        <v>994</v>
      </c>
      <c r="G819" s="13" t="s">
        <v>995</v>
      </c>
      <c r="H819" s="17">
        <v>352</v>
      </c>
      <c r="I819" s="17">
        <v>4084.0410000000002</v>
      </c>
    </row>
    <row r="820" spans="1:9" x14ac:dyDescent="0.25">
      <c r="A820" s="13" t="s">
        <v>1080</v>
      </c>
      <c r="B820" s="13" t="s">
        <v>1086</v>
      </c>
      <c r="C820" s="13" t="s">
        <v>773</v>
      </c>
      <c r="D820" s="13" t="s">
        <v>934</v>
      </c>
      <c r="E820" s="13" t="s">
        <v>947</v>
      </c>
      <c r="F820" s="13" t="s">
        <v>996</v>
      </c>
      <c r="G820" s="13" t="s">
        <v>997</v>
      </c>
      <c r="H820" s="17">
        <v>44</v>
      </c>
      <c r="I820" s="17">
        <v>829.00199999999995</v>
      </c>
    </row>
    <row r="821" spans="1:9" x14ac:dyDescent="0.25">
      <c r="A821" s="13" t="s">
        <v>1080</v>
      </c>
      <c r="B821" s="13" t="s">
        <v>1086</v>
      </c>
      <c r="C821" s="13" t="s">
        <v>773</v>
      </c>
      <c r="D821" s="13" t="s">
        <v>934</v>
      </c>
      <c r="E821" s="13" t="s">
        <v>947</v>
      </c>
      <c r="F821" s="13" t="s">
        <v>998</v>
      </c>
      <c r="G821" s="13" t="s">
        <v>999</v>
      </c>
      <c r="H821" s="17">
        <v>40</v>
      </c>
      <c r="I821" s="17">
        <v>523.00599999999997</v>
      </c>
    </row>
    <row r="822" spans="1:9" x14ac:dyDescent="0.25">
      <c r="A822" s="13" t="s">
        <v>1080</v>
      </c>
      <c r="B822" s="13" t="s">
        <v>1086</v>
      </c>
      <c r="C822" s="13" t="s">
        <v>773</v>
      </c>
      <c r="D822" s="13" t="s">
        <v>934</v>
      </c>
      <c r="E822" s="13" t="s">
        <v>947</v>
      </c>
      <c r="F822" s="13" t="s">
        <v>1000</v>
      </c>
      <c r="G822" s="13" t="s">
        <v>1001</v>
      </c>
      <c r="H822" s="17">
        <v>528</v>
      </c>
      <c r="I822" s="17">
        <v>5289.1170000000002</v>
      </c>
    </row>
    <row r="823" spans="1:9" x14ac:dyDescent="0.25">
      <c r="A823" s="13" t="s">
        <v>1080</v>
      </c>
      <c r="B823" s="13" t="s">
        <v>1086</v>
      </c>
      <c r="C823" s="13" t="s">
        <v>773</v>
      </c>
      <c r="D823" s="13" t="s">
        <v>934</v>
      </c>
      <c r="E823" s="13" t="s">
        <v>947</v>
      </c>
      <c r="F823" s="13" t="s">
        <v>1002</v>
      </c>
      <c r="G823" s="13" t="s">
        <v>1003</v>
      </c>
      <c r="H823" s="17">
        <v>744</v>
      </c>
      <c r="I823" s="17">
        <v>17062.274000000001</v>
      </c>
    </row>
    <row r="824" spans="1:9" x14ac:dyDescent="0.25">
      <c r="A824" s="13" t="s">
        <v>1080</v>
      </c>
      <c r="B824" s="13" t="s">
        <v>1086</v>
      </c>
      <c r="C824" s="13" t="s">
        <v>773</v>
      </c>
      <c r="D824" s="13" t="s">
        <v>1004</v>
      </c>
      <c r="E824" s="13" t="s">
        <v>775</v>
      </c>
      <c r="F824" s="13" t="s">
        <v>1005</v>
      </c>
      <c r="G824" s="13" t="s">
        <v>1006</v>
      </c>
      <c r="H824" s="17">
        <v>1</v>
      </c>
      <c r="I824" s="17">
        <v>0</v>
      </c>
    </row>
    <row r="825" spans="1:9" x14ac:dyDescent="0.25">
      <c r="A825" s="13" t="s">
        <v>1080</v>
      </c>
      <c r="B825" s="13" t="s">
        <v>1086</v>
      </c>
      <c r="C825" s="13" t="s">
        <v>773</v>
      </c>
      <c r="D825" s="13" t="s">
        <v>1004</v>
      </c>
      <c r="E825" s="13" t="s">
        <v>775</v>
      </c>
      <c r="F825" s="13" t="s">
        <v>1007</v>
      </c>
      <c r="G825" s="13" t="s">
        <v>1008</v>
      </c>
      <c r="H825" s="17">
        <v>3</v>
      </c>
      <c r="I825" s="17">
        <v>0</v>
      </c>
    </row>
    <row r="826" spans="1:9" x14ac:dyDescent="0.25">
      <c r="A826" s="13" t="s">
        <v>1080</v>
      </c>
      <c r="B826" s="13" t="s">
        <v>1086</v>
      </c>
      <c r="C826" s="13" t="s">
        <v>773</v>
      </c>
      <c r="D826" s="13" t="s">
        <v>1004</v>
      </c>
      <c r="E826" s="13" t="s">
        <v>775</v>
      </c>
      <c r="F826" s="13" t="s">
        <v>1009</v>
      </c>
      <c r="G826" s="13" t="s">
        <v>1010</v>
      </c>
      <c r="H826" s="17">
        <v>1</v>
      </c>
      <c r="I826" s="17">
        <v>0</v>
      </c>
    </row>
    <row r="827" spans="1:9" x14ac:dyDescent="0.25">
      <c r="A827" s="13" t="s">
        <v>1080</v>
      </c>
      <c r="B827" s="13" t="s">
        <v>1086</v>
      </c>
      <c r="C827" s="13" t="s">
        <v>773</v>
      </c>
      <c r="D827" s="13" t="s">
        <v>1004</v>
      </c>
      <c r="E827" s="13" t="s">
        <v>775</v>
      </c>
      <c r="F827" s="13" t="s">
        <v>1011</v>
      </c>
      <c r="G827" s="13" t="s">
        <v>1012</v>
      </c>
      <c r="H827" s="17">
        <v>5</v>
      </c>
      <c r="I827" s="17">
        <v>5</v>
      </c>
    </row>
    <row r="828" spans="1:9" x14ac:dyDescent="0.25">
      <c r="A828" s="13" t="s">
        <v>1080</v>
      </c>
      <c r="B828" s="13" t="s">
        <v>1086</v>
      </c>
      <c r="C828" s="13" t="s">
        <v>773</v>
      </c>
      <c r="D828" s="13" t="s">
        <v>1004</v>
      </c>
      <c r="E828" s="13" t="s">
        <v>775</v>
      </c>
      <c r="F828" s="13" t="s">
        <v>1013</v>
      </c>
      <c r="G828" s="13" t="s">
        <v>1014</v>
      </c>
      <c r="H828" s="17">
        <v>1</v>
      </c>
      <c r="I828" s="17">
        <v>0</v>
      </c>
    </row>
    <row r="829" spans="1:9" x14ac:dyDescent="0.25">
      <c r="A829" s="13" t="s">
        <v>1080</v>
      </c>
      <c r="B829" s="13" t="s">
        <v>1086</v>
      </c>
      <c r="C829" s="13" t="s">
        <v>773</v>
      </c>
      <c r="D829" s="13" t="s">
        <v>1004</v>
      </c>
      <c r="E829" s="13" t="s">
        <v>775</v>
      </c>
      <c r="F829" s="13" t="s">
        <v>1015</v>
      </c>
      <c r="G829" s="13" t="s">
        <v>1016</v>
      </c>
      <c r="H829" s="17">
        <v>5</v>
      </c>
      <c r="I829" s="17">
        <v>0</v>
      </c>
    </row>
    <row r="830" spans="1:9" x14ac:dyDescent="0.25">
      <c r="A830" s="13" t="s">
        <v>1080</v>
      </c>
      <c r="B830" s="13" t="s">
        <v>1086</v>
      </c>
      <c r="C830" s="13" t="s">
        <v>773</v>
      </c>
      <c r="D830" s="13" t="s">
        <v>1004</v>
      </c>
      <c r="E830" s="13" t="s">
        <v>775</v>
      </c>
      <c r="F830" s="13" t="s">
        <v>1017</v>
      </c>
      <c r="G830" s="13" t="s">
        <v>1018</v>
      </c>
      <c r="H830" s="17">
        <v>1</v>
      </c>
      <c r="I830" s="17">
        <v>0</v>
      </c>
    </row>
    <row r="831" spans="1:9" x14ac:dyDescent="0.25">
      <c r="A831" s="13" t="s">
        <v>1080</v>
      </c>
      <c r="B831" s="13" t="s">
        <v>1086</v>
      </c>
      <c r="C831" s="13" t="s">
        <v>773</v>
      </c>
      <c r="D831" s="13" t="s">
        <v>1004</v>
      </c>
      <c r="E831" s="13" t="s">
        <v>775</v>
      </c>
      <c r="F831" s="13" t="s">
        <v>1019</v>
      </c>
      <c r="G831" s="13" t="s">
        <v>1020</v>
      </c>
      <c r="H831" s="17">
        <v>2</v>
      </c>
      <c r="I831" s="17">
        <v>0</v>
      </c>
    </row>
    <row r="832" spans="1:9" x14ac:dyDescent="0.25">
      <c r="A832" s="13" t="s">
        <v>1080</v>
      </c>
      <c r="B832" s="13" t="s">
        <v>1086</v>
      </c>
      <c r="C832" s="13" t="s">
        <v>773</v>
      </c>
      <c r="D832" s="13" t="s">
        <v>1004</v>
      </c>
      <c r="E832" s="13" t="s">
        <v>775</v>
      </c>
      <c r="F832" s="13" t="s">
        <v>1021</v>
      </c>
      <c r="G832" s="13" t="s">
        <v>1022</v>
      </c>
      <c r="H832" s="17">
        <v>1</v>
      </c>
      <c r="I832" s="17">
        <v>0</v>
      </c>
    </row>
    <row r="833" spans="1:9" x14ac:dyDescent="0.25">
      <c r="A833" s="13" t="s">
        <v>1080</v>
      </c>
      <c r="B833" s="13" t="s">
        <v>1086</v>
      </c>
      <c r="C833" s="13" t="s">
        <v>773</v>
      </c>
      <c r="D833" s="13" t="s">
        <v>1004</v>
      </c>
      <c r="E833" s="13" t="s">
        <v>815</v>
      </c>
      <c r="F833" s="13" t="s">
        <v>1023</v>
      </c>
      <c r="G833" s="13" t="s">
        <v>1024</v>
      </c>
      <c r="H833" s="17">
        <v>6</v>
      </c>
      <c r="I833" s="17">
        <v>12.999000000000001</v>
      </c>
    </row>
    <row r="834" spans="1:9" x14ac:dyDescent="0.25">
      <c r="A834" s="13" t="s">
        <v>1080</v>
      </c>
      <c r="B834" s="13" t="s">
        <v>1086</v>
      </c>
      <c r="C834" s="13" t="s">
        <v>773</v>
      </c>
      <c r="D834" s="13" t="s">
        <v>1004</v>
      </c>
      <c r="E834" s="13" t="s">
        <v>815</v>
      </c>
      <c r="F834" s="13" t="s">
        <v>1025</v>
      </c>
      <c r="G834" s="13" t="s">
        <v>1026</v>
      </c>
      <c r="H834" s="17">
        <v>1</v>
      </c>
      <c r="I834" s="17">
        <v>1.0009999999999999</v>
      </c>
    </row>
    <row r="835" spans="1:9" x14ac:dyDescent="0.25">
      <c r="A835" s="13" t="s">
        <v>1080</v>
      </c>
      <c r="B835" s="13" t="s">
        <v>1086</v>
      </c>
      <c r="C835" s="13" t="s">
        <v>773</v>
      </c>
      <c r="D835" s="13" t="s">
        <v>1004</v>
      </c>
      <c r="E835" s="13" t="s">
        <v>815</v>
      </c>
      <c r="F835" s="13" t="s">
        <v>1027</v>
      </c>
      <c r="G835" s="13" t="s">
        <v>1028</v>
      </c>
      <c r="H835" s="17">
        <v>46</v>
      </c>
      <c r="I835" s="17">
        <v>37.997</v>
      </c>
    </row>
    <row r="836" spans="1:9" x14ac:dyDescent="0.25">
      <c r="A836" s="13" t="s">
        <v>1080</v>
      </c>
      <c r="B836" s="13" t="s">
        <v>1086</v>
      </c>
      <c r="C836" s="13" t="s">
        <v>773</v>
      </c>
      <c r="D836" s="13" t="s">
        <v>1004</v>
      </c>
      <c r="E836" s="13" t="s">
        <v>815</v>
      </c>
      <c r="F836" s="13" t="s">
        <v>1029</v>
      </c>
      <c r="G836" s="13" t="s">
        <v>1030</v>
      </c>
      <c r="H836" s="17">
        <v>3</v>
      </c>
      <c r="I836" s="17">
        <v>7.2679999999999998</v>
      </c>
    </row>
    <row r="837" spans="1:9" x14ac:dyDescent="0.25">
      <c r="A837" s="13" t="s">
        <v>1080</v>
      </c>
      <c r="B837" s="13" t="s">
        <v>1086</v>
      </c>
      <c r="C837" s="13" t="s">
        <v>773</v>
      </c>
      <c r="D837" s="13" t="s">
        <v>1004</v>
      </c>
      <c r="E837" s="13" t="s">
        <v>815</v>
      </c>
      <c r="F837" s="13" t="s">
        <v>1031</v>
      </c>
      <c r="G837" s="13" t="s">
        <v>1032</v>
      </c>
      <c r="H837" s="17">
        <v>3</v>
      </c>
      <c r="I837" s="17">
        <v>1</v>
      </c>
    </row>
    <row r="838" spans="1:9" x14ac:dyDescent="0.25">
      <c r="A838" s="13" t="s">
        <v>1080</v>
      </c>
      <c r="B838" s="13" t="s">
        <v>1086</v>
      </c>
      <c r="C838" s="13" t="s">
        <v>773</v>
      </c>
      <c r="D838" s="13" t="s">
        <v>1004</v>
      </c>
      <c r="E838" s="13" t="s">
        <v>815</v>
      </c>
      <c r="F838" s="13" t="s">
        <v>1033</v>
      </c>
      <c r="G838" s="13" t="s">
        <v>1034</v>
      </c>
      <c r="H838" s="17">
        <v>4</v>
      </c>
      <c r="I838" s="17">
        <v>3</v>
      </c>
    </row>
    <row r="839" spans="1:9" x14ac:dyDescent="0.25">
      <c r="A839" s="13" t="s">
        <v>1080</v>
      </c>
      <c r="B839" s="13" t="s">
        <v>1086</v>
      </c>
      <c r="C839" s="13" t="s">
        <v>773</v>
      </c>
      <c r="D839" s="13" t="s">
        <v>1004</v>
      </c>
      <c r="E839" s="13" t="s">
        <v>815</v>
      </c>
      <c r="F839" s="13" t="s">
        <v>1035</v>
      </c>
      <c r="G839" s="13" t="s">
        <v>1036</v>
      </c>
      <c r="H839" s="17">
        <v>23</v>
      </c>
      <c r="I839" s="17">
        <v>13.539</v>
      </c>
    </row>
    <row r="840" spans="1:9" x14ac:dyDescent="0.25">
      <c r="A840" s="13" t="s">
        <v>1080</v>
      </c>
      <c r="B840" s="13" t="s">
        <v>1086</v>
      </c>
      <c r="C840" s="13" t="s">
        <v>773</v>
      </c>
      <c r="D840" s="13" t="s">
        <v>1004</v>
      </c>
      <c r="E840" s="13" t="s">
        <v>815</v>
      </c>
      <c r="F840" s="13" t="s">
        <v>1037</v>
      </c>
      <c r="G840" s="13" t="s">
        <v>1038</v>
      </c>
      <c r="H840" s="17">
        <v>7</v>
      </c>
      <c r="I840" s="17">
        <v>46.000999999999998</v>
      </c>
    </row>
    <row r="841" spans="1:9" x14ac:dyDescent="0.25">
      <c r="A841" s="13" t="s">
        <v>1080</v>
      </c>
      <c r="B841" s="13" t="s">
        <v>1086</v>
      </c>
      <c r="C841" s="13" t="s">
        <v>773</v>
      </c>
      <c r="D841" s="13" t="s">
        <v>1004</v>
      </c>
      <c r="E841" s="13" t="s">
        <v>815</v>
      </c>
      <c r="F841" s="13" t="s">
        <v>1039</v>
      </c>
      <c r="G841" s="13" t="s">
        <v>1040</v>
      </c>
      <c r="H841" s="17">
        <v>1</v>
      </c>
      <c r="I841" s="17">
        <v>0</v>
      </c>
    </row>
    <row r="842" spans="1:9" x14ac:dyDescent="0.25">
      <c r="A842" s="13" t="s">
        <v>1080</v>
      </c>
      <c r="B842" s="13" t="s">
        <v>1086</v>
      </c>
      <c r="C842" s="13" t="s">
        <v>773</v>
      </c>
      <c r="D842" s="13" t="s">
        <v>1004</v>
      </c>
      <c r="E842" s="13" t="s">
        <v>815</v>
      </c>
      <c r="F842" s="13" t="s">
        <v>1041</v>
      </c>
      <c r="G842" s="13" t="s">
        <v>1042</v>
      </c>
      <c r="H842" s="17">
        <v>1</v>
      </c>
      <c r="I842" s="17">
        <v>0</v>
      </c>
    </row>
    <row r="843" spans="1:9" x14ac:dyDescent="0.25">
      <c r="A843" s="13" t="s">
        <v>1080</v>
      </c>
      <c r="B843" s="13" t="s">
        <v>1086</v>
      </c>
      <c r="C843" s="13" t="s">
        <v>773</v>
      </c>
      <c r="D843" s="13" t="s">
        <v>1004</v>
      </c>
      <c r="E843" s="13" t="s">
        <v>815</v>
      </c>
      <c r="F843" s="13" t="s">
        <v>1043</v>
      </c>
      <c r="G843" s="13" t="s">
        <v>1044</v>
      </c>
      <c r="H843" s="17">
        <v>24</v>
      </c>
      <c r="I843" s="17">
        <v>42.002000000000002</v>
      </c>
    </row>
    <row r="844" spans="1:9" x14ac:dyDescent="0.25">
      <c r="A844" s="13" t="s">
        <v>1080</v>
      </c>
      <c r="B844" s="13" t="s">
        <v>1086</v>
      </c>
      <c r="C844" s="13" t="s">
        <v>773</v>
      </c>
      <c r="D844" s="13" t="s">
        <v>1004</v>
      </c>
      <c r="E844" s="13" t="s">
        <v>858</v>
      </c>
      <c r="F844" s="13" t="s">
        <v>1045</v>
      </c>
      <c r="G844" s="13" t="s">
        <v>1046</v>
      </c>
      <c r="H844" s="17">
        <v>1</v>
      </c>
      <c r="I844" s="17">
        <v>4</v>
      </c>
    </row>
    <row r="845" spans="1:9" x14ac:dyDescent="0.25">
      <c r="A845" s="13" t="s">
        <v>1080</v>
      </c>
      <c r="B845" s="13" t="s">
        <v>1086</v>
      </c>
      <c r="C845" s="13" t="s">
        <v>773</v>
      </c>
      <c r="D845" s="13" t="s">
        <v>1004</v>
      </c>
      <c r="E845" s="13" t="s">
        <v>858</v>
      </c>
      <c r="F845" s="13" t="s">
        <v>1047</v>
      </c>
      <c r="G845" s="13" t="s">
        <v>1048</v>
      </c>
      <c r="H845" s="17">
        <v>1</v>
      </c>
      <c r="I845" s="17">
        <v>13</v>
      </c>
    </row>
    <row r="846" spans="1:9" x14ac:dyDescent="0.25">
      <c r="A846" s="13" t="s">
        <v>1080</v>
      </c>
      <c r="B846" s="13" t="s">
        <v>1086</v>
      </c>
      <c r="C846" s="13" t="s">
        <v>773</v>
      </c>
      <c r="D846" s="13" t="s">
        <v>1004</v>
      </c>
      <c r="E846" s="13" t="s">
        <v>858</v>
      </c>
      <c r="F846" s="13" t="s">
        <v>1049</v>
      </c>
      <c r="G846" s="13" t="s">
        <v>1050</v>
      </c>
      <c r="H846" s="17">
        <v>3</v>
      </c>
      <c r="I846" s="17">
        <v>1</v>
      </c>
    </row>
    <row r="847" spans="1:9" x14ac:dyDescent="0.25">
      <c r="A847" s="13" t="s">
        <v>1080</v>
      </c>
      <c r="B847" s="13" t="s">
        <v>1086</v>
      </c>
      <c r="C847" s="13" t="s">
        <v>773</v>
      </c>
      <c r="D847" s="13" t="s">
        <v>1004</v>
      </c>
      <c r="E847" s="13" t="s">
        <v>858</v>
      </c>
      <c r="F847" s="13" t="s">
        <v>1051</v>
      </c>
      <c r="G847" s="13" t="s">
        <v>1052</v>
      </c>
      <c r="H847" s="17">
        <v>2</v>
      </c>
      <c r="I847" s="17">
        <v>1</v>
      </c>
    </row>
    <row r="848" spans="1:9" x14ac:dyDescent="0.25">
      <c r="A848" s="13" t="s">
        <v>1080</v>
      </c>
      <c r="B848" s="13" t="s">
        <v>1086</v>
      </c>
      <c r="C848" s="13" t="s">
        <v>773</v>
      </c>
      <c r="D848" s="13" t="s">
        <v>1004</v>
      </c>
      <c r="E848" s="13" t="s">
        <v>858</v>
      </c>
      <c r="F848" s="13" t="s">
        <v>1053</v>
      </c>
      <c r="G848" s="13" t="s">
        <v>1054</v>
      </c>
      <c r="H848" s="17">
        <v>1</v>
      </c>
      <c r="I848" s="17">
        <v>4</v>
      </c>
    </row>
    <row r="849" spans="1:9" x14ac:dyDescent="0.25">
      <c r="A849" s="13" t="s">
        <v>1080</v>
      </c>
      <c r="B849" s="13" t="s">
        <v>1086</v>
      </c>
      <c r="C849" s="13" t="s">
        <v>773</v>
      </c>
      <c r="D849" s="13" t="s">
        <v>1004</v>
      </c>
      <c r="E849" s="13" t="s">
        <v>893</v>
      </c>
      <c r="F849" s="13" t="s">
        <v>1055</v>
      </c>
      <c r="G849" s="13" t="s">
        <v>1056</v>
      </c>
      <c r="H849" s="17">
        <v>9</v>
      </c>
      <c r="I849" s="17">
        <v>1</v>
      </c>
    </row>
    <row r="850" spans="1:9" x14ac:dyDescent="0.25">
      <c r="A850" s="13" t="s">
        <v>1080</v>
      </c>
      <c r="B850" s="13" t="s">
        <v>1086</v>
      </c>
      <c r="C850" s="13" t="s">
        <v>773</v>
      </c>
      <c r="D850" s="13" t="s">
        <v>1004</v>
      </c>
      <c r="E850" s="13" t="s">
        <v>893</v>
      </c>
      <c r="F850" s="13" t="s">
        <v>1057</v>
      </c>
      <c r="G850" s="13" t="s">
        <v>1058</v>
      </c>
      <c r="H850" s="17">
        <v>7</v>
      </c>
      <c r="I850" s="17">
        <v>2</v>
      </c>
    </row>
    <row r="851" spans="1:9" x14ac:dyDescent="0.25">
      <c r="A851" s="13" t="s">
        <v>1080</v>
      </c>
      <c r="B851" s="13" t="s">
        <v>1086</v>
      </c>
      <c r="C851" s="13" t="s">
        <v>773</v>
      </c>
      <c r="D851" s="13" t="s">
        <v>1004</v>
      </c>
      <c r="E851" s="13" t="s">
        <v>893</v>
      </c>
      <c r="F851" s="13" t="s">
        <v>1059</v>
      </c>
      <c r="G851" s="13" t="s">
        <v>1060</v>
      </c>
      <c r="H851" s="17">
        <v>1</v>
      </c>
      <c r="I851" s="17">
        <v>0</v>
      </c>
    </row>
    <row r="852" spans="1:9" x14ac:dyDescent="0.25">
      <c r="A852" s="13" t="s">
        <v>1080</v>
      </c>
      <c r="B852" s="13" t="s">
        <v>1086</v>
      </c>
      <c r="C852" s="13" t="s">
        <v>773</v>
      </c>
      <c r="D852" s="13" t="s">
        <v>1004</v>
      </c>
      <c r="E852" s="13" t="s">
        <v>893</v>
      </c>
      <c r="F852" s="13" t="s">
        <v>1061</v>
      </c>
      <c r="G852" s="13" t="s">
        <v>1062</v>
      </c>
      <c r="H852" s="17">
        <v>1</v>
      </c>
      <c r="I852" s="17">
        <v>0</v>
      </c>
    </row>
    <row r="853" spans="1:9" x14ac:dyDescent="0.25">
      <c r="A853" s="13" t="s">
        <v>1080</v>
      </c>
      <c r="B853" s="13" t="s">
        <v>1086</v>
      </c>
      <c r="C853" s="13" t="s">
        <v>773</v>
      </c>
      <c r="D853" s="13" t="s">
        <v>1004</v>
      </c>
      <c r="E853" s="13" t="s">
        <v>893</v>
      </c>
      <c r="F853" s="13" t="s">
        <v>1063</v>
      </c>
      <c r="G853" s="13" t="s">
        <v>1064</v>
      </c>
      <c r="H853" s="17">
        <v>2</v>
      </c>
      <c r="I853" s="17">
        <v>0</v>
      </c>
    </row>
    <row r="854" spans="1:9" x14ac:dyDescent="0.25">
      <c r="A854" s="13" t="s">
        <v>1080</v>
      </c>
      <c r="B854" s="13" t="s">
        <v>1086</v>
      </c>
      <c r="C854" s="13" t="s">
        <v>773</v>
      </c>
      <c r="D854" s="13" t="s">
        <v>1004</v>
      </c>
      <c r="E854" s="13" t="s">
        <v>893</v>
      </c>
      <c r="F854" s="13" t="s">
        <v>1065</v>
      </c>
      <c r="G854" s="13" t="s">
        <v>1066</v>
      </c>
      <c r="H854" s="17">
        <v>1</v>
      </c>
      <c r="I854" s="17">
        <v>0</v>
      </c>
    </row>
    <row r="855" spans="1:9" x14ac:dyDescent="0.25">
      <c r="A855" s="13" t="s">
        <v>1080</v>
      </c>
      <c r="B855" s="13" t="s">
        <v>1086</v>
      </c>
      <c r="C855" s="13" t="s">
        <v>773</v>
      </c>
      <c r="D855" s="13" t="s">
        <v>1004</v>
      </c>
      <c r="E855" s="13" t="s">
        <v>893</v>
      </c>
      <c r="F855" s="13" t="s">
        <v>1067</v>
      </c>
      <c r="G855" s="13" t="s">
        <v>1068</v>
      </c>
      <c r="H855" s="17">
        <v>1</v>
      </c>
      <c r="I855" s="17">
        <v>0</v>
      </c>
    </row>
    <row r="856" spans="1:9" x14ac:dyDescent="0.25">
      <c r="A856" s="13" t="s">
        <v>1080</v>
      </c>
      <c r="B856" s="13" t="s">
        <v>1086</v>
      </c>
      <c r="C856" s="13" t="s">
        <v>773</v>
      </c>
      <c r="D856" s="13" t="s">
        <v>1004</v>
      </c>
      <c r="E856" s="13" t="s">
        <v>893</v>
      </c>
      <c r="F856" s="13" t="s">
        <v>1069</v>
      </c>
      <c r="G856" s="13" t="s">
        <v>1070</v>
      </c>
      <c r="H856" s="17">
        <v>5</v>
      </c>
      <c r="I856" s="17">
        <v>0</v>
      </c>
    </row>
    <row r="857" spans="1:9" x14ac:dyDescent="0.25">
      <c r="A857" s="13" t="s">
        <v>1080</v>
      </c>
      <c r="B857" s="13" t="s">
        <v>1086</v>
      </c>
      <c r="C857" s="13" t="s">
        <v>1071</v>
      </c>
      <c r="D857" s="13" t="s">
        <v>922</v>
      </c>
      <c r="E857" s="13" t="s">
        <v>926</v>
      </c>
      <c r="F857" s="13" t="s">
        <v>924</v>
      </c>
      <c r="G857" s="13" t="s">
        <v>925</v>
      </c>
      <c r="H857" s="17">
        <v>14</v>
      </c>
      <c r="I857" s="17"/>
    </row>
    <row r="858" spans="1:9" x14ac:dyDescent="0.25">
      <c r="A858" s="13" t="s">
        <v>1080</v>
      </c>
      <c r="B858" s="13" t="s">
        <v>1086</v>
      </c>
      <c r="C858" s="13" t="s">
        <v>1071</v>
      </c>
      <c r="D858" s="13" t="s">
        <v>1072</v>
      </c>
      <c r="E858" s="13" t="s">
        <v>1072</v>
      </c>
      <c r="F858" s="13" t="s">
        <v>924</v>
      </c>
      <c r="G858" s="13" t="s">
        <v>925</v>
      </c>
      <c r="H858" s="17">
        <v>14</v>
      </c>
      <c r="I858" s="17"/>
    </row>
    <row r="859" spans="1:9" x14ac:dyDescent="0.25">
      <c r="A859" s="13" t="s">
        <v>1080</v>
      </c>
      <c r="B859" s="13" t="s">
        <v>1087</v>
      </c>
      <c r="C859" s="13" t="s">
        <v>773</v>
      </c>
      <c r="D859" s="13" t="s">
        <v>774</v>
      </c>
      <c r="E859" s="13" t="s">
        <v>775</v>
      </c>
      <c r="F859" s="13" t="s">
        <v>776</v>
      </c>
      <c r="G859" s="13" t="s">
        <v>777</v>
      </c>
      <c r="H859" s="17">
        <v>369</v>
      </c>
      <c r="I859" s="17">
        <v>2124.665</v>
      </c>
    </row>
    <row r="860" spans="1:9" x14ac:dyDescent="0.25">
      <c r="A860" s="13" t="s">
        <v>1080</v>
      </c>
      <c r="B860" s="13" t="s">
        <v>1087</v>
      </c>
      <c r="C860" s="13" t="s">
        <v>773</v>
      </c>
      <c r="D860" s="13" t="s">
        <v>774</v>
      </c>
      <c r="E860" s="13" t="s">
        <v>775</v>
      </c>
      <c r="F860" s="13" t="s">
        <v>778</v>
      </c>
      <c r="G860" s="13" t="s">
        <v>779</v>
      </c>
      <c r="H860" s="17">
        <v>15172</v>
      </c>
      <c r="I860" s="17">
        <v>3687.7429999999999</v>
      </c>
    </row>
    <row r="861" spans="1:9" x14ac:dyDescent="0.25">
      <c r="A861" s="13" t="s">
        <v>1080</v>
      </c>
      <c r="B861" s="13" t="s">
        <v>1087</v>
      </c>
      <c r="C861" s="13" t="s">
        <v>773</v>
      </c>
      <c r="D861" s="13" t="s">
        <v>774</v>
      </c>
      <c r="E861" s="13" t="s">
        <v>775</v>
      </c>
      <c r="F861" s="13" t="s">
        <v>780</v>
      </c>
      <c r="G861" s="13" t="s">
        <v>781</v>
      </c>
      <c r="H861" s="17">
        <v>127</v>
      </c>
      <c r="I861" s="17">
        <v>904.59</v>
      </c>
    </row>
    <row r="862" spans="1:9" x14ac:dyDescent="0.25">
      <c r="A862" s="13" t="s">
        <v>1080</v>
      </c>
      <c r="B862" s="13" t="s">
        <v>1087</v>
      </c>
      <c r="C862" s="13" t="s">
        <v>773</v>
      </c>
      <c r="D862" s="13" t="s">
        <v>774</v>
      </c>
      <c r="E862" s="13" t="s">
        <v>775</v>
      </c>
      <c r="F862" s="13" t="s">
        <v>782</v>
      </c>
      <c r="G862" s="13" t="s">
        <v>783</v>
      </c>
      <c r="H862" s="17">
        <v>1</v>
      </c>
      <c r="I862" s="17">
        <v>0</v>
      </c>
    </row>
    <row r="863" spans="1:9" x14ac:dyDescent="0.25">
      <c r="A863" s="13" t="s">
        <v>1080</v>
      </c>
      <c r="B863" s="13" t="s">
        <v>1087</v>
      </c>
      <c r="C863" s="13" t="s">
        <v>773</v>
      </c>
      <c r="D863" s="13" t="s">
        <v>774</v>
      </c>
      <c r="E863" s="13" t="s">
        <v>775</v>
      </c>
      <c r="F863" s="13" t="s">
        <v>784</v>
      </c>
      <c r="G863" s="13" t="s">
        <v>785</v>
      </c>
      <c r="H863" s="17">
        <v>632</v>
      </c>
      <c r="I863" s="17">
        <v>4539.3209999999999</v>
      </c>
    </row>
    <row r="864" spans="1:9" x14ac:dyDescent="0.25">
      <c r="A864" s="13" t="s">
        <v>1080</v>
      </c>
      <c r="B864" s="13" t="s">
        <v>1087</v>
      </c>
      <c r="C864" s="13" t="s">
        <v>773</v>
      </c>
      <c r="D864" s="13" t="s">
        <v>774</v>
      </c>
      <c r="E864" s="13" t="s">
        <v>775</v>
      </c>
      <c r="F864" s="13" t="s">
        <v>786</v>
      </c>
      <c r="G864" s="13" t="s">
        <v>787</v>
      </c>
      <c r="H864" s="17">
        <v>93</v>
      </c>
      <c r="I864" s="17">
        <v>68.555999999999997</v>
      </c>
    </row>
    <row r="865" spans="1:9" x14ac:dyDescent="0.25">
      <c r="A865" s="13" t="s">
        <v>1080</v>
      </c>
      <c r="B865" s="13" t="s">
        <v>1087</v>
      </c>
      <c r="C865" s="13" t="s">
        <v>773</v>
      </c>
      <c r="D865" s="13" t="s">
        <v>774</v>
      </c>
      <c r="E865" s="13" t="s">
        <v>775</v>
      </c>
      <c r="F865" s="13" t="s">
        <v>788</v>
      </c>
      <c r="G865" s="13" t="s">
        <v>789</v>
      </c>
      <c r="H865" s="17">
        <v>4610</v>
      </c>
      <c r="I865" s="17">
        <v>1588.8679999999999</v>
      </c>
    </row>
    <row r="866" spans="1:9" x14ac:dyDescent="0.25">
      <c r="A866" s="13" t="s">
        <v>1080</v>
      </c>
      <c r="B866" s="13" t="s">
        <v>1087</v>
      </c>
      <c r="C866" s="13" t="s">
        <v>773</v>
      </c>
      <c r="D866" s="13" t="s">
        <v>774</v>
      </c>
      <c r="E866" s="13" t="s">
        <v>775</v>
      </c>
      <c r="F866" s="13" t="s">
        <v>790</v>
      </c>
      <c r="G866" s="13" t="s">
        <v>791</v>
      </c>
      <c r="H866" s="17">
        <v>3369</v>
      </c>
      <c r="I866" s="17">
        <v>1440.2550000000001</v>
      </c>
    </row>
    <row r="867" spans="1:9" x14ac:dyDescent="0.25">
      <c r="A867" s="13" t="s">
        <v>1080</v>
      </c>
      <c r="B867" s="13" t="s">
        <v>1087</v>
      </c>
      <c r="C867" s="13" t="s">
        <v>773</v>
      </c>
      <c r="D867" s="13" t="s">
        <v>774</v>
      </c>
      <c r="E867" s="13" t="s">
        <v>775</v>
      </c>
      <c r="F867" s="13" t="s">
        <v>792</v>
      </c>
      <c r="G867" s="13" t="s">
        <v>793</v>
      </c>
      <c r="H867" s="17">
        <v>539</v>
      </c>
      <c r="I867" s="17">
        <v>204.411</v>
      </c>
    </row>
    <row r="868" spans="1:9" x14ac:dyDescent="0.25">
      <c r="A868" s="13" t="s">
        <v>1080</v>
      </c>
      <c r="B868" s="13" t="s">
        <v>1087</v>
      </c>
      <c r="C868" s="13" t="s">
        <v>773</v>
      </c>
      <c r="D868" s="13" t="s">
        <v>774</v>
      </c>
      <c r="E868" s="13" t="s">
        <v>775</v>
      </c>
      <c r="F868" s="13" t="s">
        <v>794</v>
      </c>
      <c r="G868" s="13" t="s">
        <v>795</v>
      </c>
      <c r="H868" s="17">
        <v>98</v>
      </c>
      <c r="I868" s="17">
        <v>90.870999999999995</v>
      </c>
    </row>
    <row r="869" spans="1:9" x14ac:dyDescent="0.25">
      <c r="A869" s="13" t="s">
        <v>1080</v>
      </c>
      <c r="B869" s="13" t="s">
        <v>1087</v>
      </c>
      <c r="C869" s="13" t="s">
        <v>773</v>
      </c>
      <c r="D869" s="13" t="s">
        <v>774</v>
      </c>
      <c r="E869" s="13" t="s">
        <v>775</v>
      </c>
      <c r="F869" s="13" t="s">
        <v>796</v>
      </c>
      <c r="G869" s="13" t="s">
        <v>797</v>
      </c>
      <c r="H869" s="17">
        <v>3267</v>
      </c>
      <c r="I869" s="17">
        <v>1038.8230000000001</v>
      </c>
    </row>
    <row r="870" spans="1:9" x14ac:dyDescent="0.25">
      <c r="A870" s="13" t="s">
        <v>1080</v>
      </c>
      <c r="B870" s="13" t="s">
        <v>1087</v>
      </c>
      <c r="C870" s="13" t="s">
        <v>773</v>
      </c>
      <c r="D870" s="13" t="s">
        <v>774</v>
      </c>
      <c r="E870" s="13" t="s">
        <v>775</v>
      </c>
      <c r="F870" s="13" t="s">
        <v>798</v>
      </c>
      <c r="G870" s="13" t="s">
        <v>799</v>
      </c>
      <c r="H870" s="17">
        <v>856</v>
      </c>
      <c r="I870" s="17">
        <v>389.72300000000001</v>
      </c>
    </row>
    <row r="871" spans="1:9" x14ac:dyDescent="0.25">
      <c r="A871" s="13" t="s">
        <v>1080</v>
      </c>
      <c r="B871" s="13" t="s">
        <v>1087</v>
      </c>
      <c r="C871" s="13" t="s">
        <v>773</v>
      </c>
      <c r="D871" s="13" t="s">
        <v>774</v>
      </c>
      <c r="E871" s="13" t="s">
        <v>775</v>
      </c>
      <c r="F871" s="13" t="s">
        <v>800</v>
      </c>
      <c r="G871" s="13" t="s">
        <v>801</v>
      </c>
      <c r="H871" s="17">
        <v>75</v>
      </c>
      <c r="I871" s="17">
        <v>44.531999999999996</v>
      </c>
    </row>
    <row r="872" spans="1:9" x14ac:dyDescent="0.25">
      <c r="A872" s="13" t="s">
        <v>1080</v>
      </c>
      <c r="B872" s="13" t="s">
        <v>1087</v>
      </c>
      <c r="C872" s="13" t="s">
        <v>773</v>
      </c>
      <c r="D872" s="13" t="s">
        <v>774</v>
      </c>
      <c r="E872" s="13" t="s">
        <v>775</v>
      </c>
      <c r="F872" s="13" t="s">
        <v>802</v>
      </c>
      <c r="G872" s="13" t="s">
        <v>803</v>
      </c>
      <c r="H872" s="17">
        <v>114</v>
      </c>
      <c r="I872" s="17">
        <v>70.302999999999997</v>
      </c>
    </row>
    <row r="873" spans="1:9" x14ac:dyDescent="0.25">
      <c r="A873" s="13" t="s">
        <v>1080</v>
      </c>
      <c r="B873" s="13" t="s">
        <v>1087</v>
      </c>
      <c r="C873" s="13" t="s">
        <v>773</v>
      </c>
      <c r="D873" s="13" t="s">
        <v>774</v>
      </c>
      <c r="E873" s="13" t="s">
        <v>775</v>
      </c>
      <c r="F873" s="13" t="s">
        <v>804</v>
      </c>
      <c r="G873" s="13" t="s">
        <v>805</v>
      </c>
      <c r="H873" s="17">
        <v>4278</v>
      </c>
      <c r="I873" s="17">
        <v>774.28899999999999</v>
      </c>
    </row>
    <row r="874" spans="1:9" x14ac:dyDescent="0.25">
      <c r="A874" s="13" t="s">
        <v>1080</v>
      </c>
      <c r="B874" s="13" t="s">
        <v>1087</v>
      </c>
      <c r="C874" s="13" t="s">
        <v>773</v>
      </c>
      <c r="D874" s="13" t="s">
        <v>774</v>
      </c>
      <c r="E874" s="13" t="s">
        <v>775</v>
      </c>
      <c r="F874" s="13" t="s">
        <v>806</v>
      </c>
      <c r="G874" s="13" t="s">
        <v>807</v>
      </c>
      <c r="H874" s="17">
        <v>48</v>
      </c>
      <c r="I874" s="17">
        <v>1</v>
      </c>
    </row>
    <row r="875" spans="1:9" x14ac:dyDescent="0.25">
      <c r="A875" s="13" t="s">
        <v>1080</v>
      </c>
      <c r="B875" s="13" t="s">
        <v>1087</v>
      </c>
      <c r="C875" s="13" t="s">
        <v>773</v>
      </c>
      <c r="D875" s="13" t="s">
        <v>774</v>
      </c>
      <c r="E875" s="13" t="s">
        <v>775</v>
      </c>
      <c r="F875" s="13" t="s">
        <v>808</v>
      </c>
      <c r="G875" s="13" t="s">
        <v>809</v>
      </c>
      <c r="H875" s="17">
        <v>318</v>
      </c>
      <c r="I875" s="17">
        <v>1112.097</v>
      </c>
    </row>
    <row r="876" spans="1:9" x14ac:dyDescent="0.25">
      <c r="A876" s="13" t="s">
        <v>1080</v>
      </c>
      <c r="B876" s="13" t="s">
        <v>1087</v>
      </c>
      <c r="C876" s="13" t="s">
        <v>773</v>
      </c>
      <c r="D876" s="13" t="s">
        <v>774</v>
      </c>
      <c r="E876" s="13" t="s">
        <v>775</v>
      </c>
      <c r="F876" s="13" t="s">
        <v>810</v>
      </c>
      <c r="G876" s="13" t="s">
        <v>811</v>
      </c>
      <c r="H876" s="17">
        <v>7329</v>
      </c>
      <c r="I876" s="17">
        <v>1479.221</v>
      </c>
    </row>
    <row r="877" spans="1:9" x14ac:dyDescent="0.25">
      <c r="A877" s="13" t="s">
        <v>1080</v>
      </c>
      <c r="B877" s="13" t="s">
        <v>1087</v>
      </c>
      <c r="C877" s="13" t="s">
        <v>773</v>
      </c>
      <c r="D877" s="13" t="s">
        <v>774</v>
      </c>
      <c r="E877" s="13" t="s">
        <v>812</v>
      </c>
      <c r="F877" s="13" t="s">
        <v>813</v>
      </c>
      <c r="G877" s="13" t="s">
        <v>814</v>
      </c>
      <c r="H877" s="17">
        <v>1</v>
      </c>
      <c r="I877" s="17">
        <v>24</v>
      </c>
    </row>
    <row r="878" spans="1:9" x14ac:dyDescent="0.25">
      <c r="A878" s="13" t="s">
        <v>1080</v>
      </c>
      <c r="B878" s="13" t="s">
        <v>1087</v>
      </c>
      <c r="C878" s="13" t="s">
        <v>773</v>
      </c>
      <c r="D878" s="13" t="s">
        <v>774</v>
      </c>
      <c r="E878" s="13" t="s">
        <v>815</v>
      </c>
      <c r="F878" s="13" t="s">
        <v>816</v>
      </c>
      <c r="G878" s="13" t="s">
        <v>817</v>
      </c>
      <c r="H878" s="17">
        <v>4563</v>
      </c>
      <c r="I878" s="17">
        <v>14394.727999999999</v>
      </c>
    </row>
    <row r="879" spans="1:9" x14ac:dyDescent="0.25">
      <c r="A879" s="13" t="s">
        <v>1080</v>
      </c>
      <c r="B879" s="13" t="s">
        <v>1087</v>
      </c>
      <c r="C879" s="13" t="s">
        <v>773</v>
      </c>
      <c r="D879" s="13" t="s">
        <v>774</v>
      </c>
      <c r="E879" s="13" t="s">
        <v>815</v>
      </c>
      <c r="F879" s="13" t="s">
        <v>818</v>
      </c>
      <c r="G879" s="13" t="s">
        <v>819</v>
      </c>
      <c r="H879" s="17">
        <v>352</v>
      </c>
      <c r="I879" s="17">
        <v>2109.4409999999998</v>
      </c>
    </row>
    <row r="880" spans="1:9" x14ac:dyDescent="0.25">
      <c r="A880" s="13" t="s">
        <v>1080</v>
      </c>
      <c r="B880" s="13" t="s">
        <v>1087</v>
      </c>
      <c r="C880" s="13" t="s">
        <v>773</v>
      </c>
      <c r="D880" s="13" t="s">
        <v>774</v>
      </c>
      <c r="E880" s="13" t="s">
        <v>815</v>
      </c>
      <c r="F880" s="13" t="s">
        <v>820</v>
      </c>
      <c r="G880" s="13" t="s">
        <v>821</v>
      </c>
      <c r="H880" s="17">
        <v>17</v>
      </c>
      <c r="I880" s="17">
        <v>101.001</v>
      </c>
    </row>
    <row r="881" spans="1:9" x14ac:dyDescent="0.25">
      <c r="A881" s="13" t="s">
        <v>1080</v>
      </c>
      <c r="B881" s="13" t="s">
        <v>1087</v>
      </c>
      <c r="C881" s="13" t="s">
        <v>773</v>
      </c>
      <c r="D881" s="13" t="s">
        <v>774</v>
      </c>
      <c r="E881" s="13" t="s">
        <v>815</v>
      </c>
      <c r="F881" s="13" t="s">
        <v>822</v>
      </c>
      <c r="G881" s="13" t="s">
        <v>823</v>
      </c>
      <c r="H881" s="17">
        <v>3200</v>
      </c>
      <c r="I881" s="17">
        <v>16822.310000000001</v>
      </c>
    </row>
    <row r="882" spans="1:9" x14ac:dyDescent="0.25">
      <c r="A882" s="13" t="s">
        <v>1080</v>
      </c>
      <c r="B882" s="13" t="s">
        <v>1087</v>
      </c>
      <c r="C882" s="13" t="s">
        <v>773</v>
      </c>
      <c r="D882" s="13" t="s">
        <v>774</v>
      </c>
      <c r="E882" s="13" t="s">
        <v>815</v>
      </c>
      <c r="F882" s="13" t="s">
        <v>824</v>
      </c>
      <c r="G882" s="13" t="s">
        <v>825</v>
      </c>
      <c r="H882" s="17">
        <v>3416</v>
      </c>
      <c r="I882" s="17">
        <v>14011.811</v>
      </c>
    </row>
    <row r="883" spans="1:9" x14ac:dyDescent="0.25">
      <c r="A883" s="13" t="s">
        <v>1080</v>
      </c>
      <c r="B883" s="13" t="s">
        <v>1087</v>
      </c>
      <c r="C883" s="13" t="s">
        <v>773</v>
      </c>
      <c r="D883" s="13" t="s">
        <v>774</v>
      </c>
      <c r="E883" s="13" t="s">
        <v>815</v>
      </c>
      <c r="F883" s="13" t="s">
        <v>826</v>
      </c>
      <c r="G883" s="13" t="s">
        <v>827</v>
      </c>
      <c r="H883" s="17">
        <v>1424</v>
      </c>
      <c r="I883" s="17">
        <v>2948.75</v>
      </c>
    </row>
    <row r="884" spans="1:9" x14ac:dyDescent="0.25">
      <c r="A884" s="13" t="s">
        <v>1080</v>
      </c>
      <c r="B884" s="13" t="s">
        <v>1087</v>
      </c>
      <c r="C884" s="13" t="s">
        <v>773</v>
      </c>
      <c r="D884" s="13" t="s">
        <v>774</v>
      </c>
      <c r="E884" s="13" t="s">
        <v>815</v>
      </c>
      <c r="F884" s="13" t="s">
        <v>828</v>
      </c>
      <c r="G884" s="13" t="s">
        <v>829</v>
      </c>
      <c r="H884" s="17">
        <v>119</v>
      </c>
      <c r="I884" s="17">
        <v>568.82000000000005</v>
      </c>
    </row>
    <row r="885" spans="1:9" x14ac:dyDescent="0.25">
      <c r="A885" s="13" t="s">
        <v>1080</v>
      </c>
      <c r="B885" s="13" t="s">
        <v>1087</v>
      </c>
      <c r="C885" s="13" t="s">
        <v>773</v>
      </c>
      <c r="D885" s="13" t="s">
        <v>774</v>
      </c>
      <c r="E885" s="13" t="s">
        <v>815</v>
      </c>
      <c r="F885" s="13" t="s">
        <v>830</v>
      </c>
      <c r="G885" s="13" t="s">
        <v>831</v>
      </c>
      <c r="H885" s="17">
        <v>573</v>
      </c>
      <c r="I885" s="17">
        <v>4133.2650000000003</v>
      </c>
    </row>
    <row r="886" spans="1:9" x14ac:dyDescent="0.25">
      <c r="A886" s="13" t="s">
        <v>1080</v>
      </c>
      <c r="B886" s="13" t="s">
        <v>1087</v>
      </c>
      <c r="C886" s="13" t="s">
        <v>773</v>
      </c>
      <c r="D886" s="13" t="s">
        <v>774</v>
      </c>
      <c r="E886" s="13" t="s">
        <v>815</v>
      </c>
      <c r="F886" s="13" t="s">
        <v>832</v>
      </c>
      <c r="G886" s="13" t="s">
        <v>833</v>
      </c>
      <c r="H886" s="17">
        <v>557</v>
      </c>
      <c r="I886" s="17">
        <v>1166.557</v>
      </c>
    </row>
    <row r="887" spans="1:9" x14ac:dyDescent="0.25">
      <c r="A887" s="13" t="s">
        <v>1080</v>
      </c>
      <c r="B887" s="13" t="s">
        <v>1087</v>
      </c>
      <c r="C887" s="13" t="s">
        <v>773</v>
      </c>
      <c r="D887" s="13" t="s">
        <v>774</v>
      </c>
      <c r="E887" s="13" t="s">
        <v>815</v>
      </c>
      <c r="F887" s="13" t="s">
        <v>834</v>
      </c>
      <c r="G887" s="13" t="s">
        <v>835</v>
      </c>
      <c r="H887" s="17">
        <v>327</v>
      </c>
      <c r="I887" s="17">
        <v>3232.556</v>
      </c>
    </row>
    <row r="888" spans="1:9" x14ac:dyDescent="0.25">
      <c r="A888" s="13" t="s">
        <v>1080</v>
      </c>
      <c r="B888" s="13" t="s">
        <v>1087</v>
      </c>
      <c r="C888" s="13" t="s">
        <v>773</v>
      </c>
      <c r="D888" s="13" t="s">
        <v>774</v>
      </c>
      <c r="E888" s="13" t="s">
        <v>815</v>
      </c>
      <c r="F888" s="13" t="s">
        <v>836</v>
      </c>
      <c r="G888" s="13" t="s">
        <v>837</v>
      </c>
      <c r="H888" s="17">
        <v>9574</v>
      </c>
      <c r="I888" s="17">
        <v>14522.593999999999</v>
      </c>
    </row>
    <row r="889" spans="1:9" x14ac:dyDescent="0.25">
      <c r="A889" s="13" t="s">
        <v>1080</v>
      </c>
      <c r="B889" s="13" t="s">
        <v>1087</v>
      </c>
      <c r="C889" s="13" t="s">
        <v>773</v>
      </c>
      <c r="D889" s="13" t="s">
        <v>774</v>
      </c>
      <c r="E889" s="13" t="s">
        <v>815</v>
      </c>
      <c r="F889" s="13" t="s">
        <v>838</v>
      </c>
      <c r="G889" s="13" t="s">
        <v>839</v>
      </c>
      <c r="H889" s="17">
        <v>585</v>
      </c>
      <c r="I889" s="17">
        <v>2269.527</v>
      </c>
    </row>
    <row r="890" spans="1:9" x14ac:dyDescent="0.25">
      <c r="A890" s="13" t="s">
        <v>1080</v>
      </c>
      <c r="B890" s="13" t="s">
        <v>1087</v>
      </c>
      <c r="C890" s="13" t="s">
        <v>773</v>
      </c>
      <c r="D890" s="13" t="s">
        <v>774</v>
      </c>
      <c r="E890" s="13" t="s">
        <v>815</v>
      </c>
      <c r="F890" s="13" t="s">
        <v>840</v>
      </c>
      <c r="G890" s="13" t="s">
        <v>841</v>
      </c>
      <c r="H890" s="17">
        <v>18</v>
      </c>
      <c r="I890" s="17">
        <v>46</v>
      </c>
    </row>
    <row r="891" spans="1:9" x14ac:dyDescent="0.25">
      <c r="A891" s="13" t="s">
        <v>1080</v>
      </c>
      <c r="B891" s="13" t="s">
        <v>1087</v>
      </c>
      <c r="C891" s="13" t="s">
        <v>773</v>
      </c>
      <c r="D891" s="13" t="s">
        <v>774</v>
      </c>
      <c r="E891" s="13" t="s">
        <v>815</v>
      </c>
      <c r="F891" s="13" t="s">
        <v>842</v>
      </c>
      <c r="G891" s="13" t="s">
        <v>843</v>
      </c>
      <c r="H891" s="17">
        <v>143</v>
      </c>
      <c r="I891" s="17">
        <v>1540.0050000000001</v>
      </c>
    </row>
    <row r="892" spans="1:9" x14ac:dyDescent="0.25">
      <c r="A892" s="13" t="s">
        <v>1080</v>
      </c>
      <c r="B892" s="13" t="s">
        <v>1087</v>
      </c>
      <c r="C892" s="13" t="s">
        <v>773</v>
      </c>
      <c r="D892" s="13" t="s">
        <v>774</v>
      </c>
      <c r="E892" s="13" t="s">
        <v>815</v>
      </c>
      <c r="F892" s="13" t="s">
        <v>844</v>
      </c>
      <c r="G892" s="13" t="s">
        <v>845</v>
      </c>
      <c r="H892" s="17">
        <v>429</v>
      </c>
      <c r="I892" s="17">
        <v>6381.0190000000002</v>
      </c>
    </row>
    <row r="893" spans="1:9" x14ac:dyDescent="0.25">
      <c r="A893" s="13" t="s">
        <v>1080</v>
      </c>
      <c r="B893" s="13" t="s">
        <v>1087</v>
      </c>
      <c r="C893" s="13" t="s">
        <v>773</v>
      </c>
      <c r="D893" s="13" t="s">
        <v>774</v>
      </c>
      <c r="E893" s="13" t="s">
        <v>815</v>
      </c>
      <c r="F893" s="13" t="s">
        <v>846</v>
      </c>
      <c r="G893" s="13" t="s">
        <v>847</v>
      </c>
      <c r="H893" s="17">
        <v>14855</v>
      </c>
      <c r="I893" s="17">
        <v>88978.089000000007</v>
      </c>
    </row>
    <row r="894" spans="1:9" x14ac:dyDescent="0.25">
      <c r="A894" s="13" t="s">
        <v>1080</v>
      </c>
      <c r="B894" s="13" t="s">
        <v>1087</v>
      </c>
      <c r="C894" s="13" t="s">
        <v>773</v>
      </c>
      <c r="D894" s="13" t="s">
        <v>774</v>
      </c>
      <c r="E894" s="13" t="s">
        <v>815</v>
      </c>
      <c r="F894" s="13" t="s">
        <v>848</v>
      </c>
      <c r="G894" s="13" t="s">
        <v>849</v>
      </c>
      <c r="H894" s="17">
        <v>1056</v>
      </c>
      <c r="I894" s="17">
        <v>20258.07</v>
      </c>
    </row>
    <row r="895" spans="1:9" x14ac:dyDescent="0.25">
      <c r="A895" s="13" t="s">
        <v>1080</v>
      </c>
      <c r="B895" s="13" t="s">
        <v>1087</v>
      </c>
      <c r="C895" s="13" t="s">
        <v>773</v>
      </c>
      <c r="D895" s="13" t="s">
        <v>774</v>
      </c>
      <c r="E895" s="13" t="s">
        <v>815</v>
      </c>
      <c r="F895" s="13" t="s">
        <v>850</v>
      </c>
      <c r="G895" s="13" t="s">
        <v>851</v>
      </c>
      <c r="H895" s="17">
        <v>11</v>
      </c>
      <c r="I895" s="17">
        <v>50</v>
      </c>
    </row>
    <row r="896" spans="1:9" x14ac:dyDescent="0.25">
      <c r="A896" s="13" t="s">
        <v>1080</v>
      </c>
      <c r="B896" s="13" t="s">
        <v>1087</v>
      </c>
      <c r="C896" s="13" t="s">
        <v>773</v>
      </c>
      <c r="D896" s="13" t="s">
        <v>774</v>
      </c>
      <c r="E896" s="13" t="s">
        <v>815</v>
      </c>
      <c r="F896" s="13" t="s">
        <v>852</v>
      </c>
      <c r="G896" s="13" t="s">
        <v>853</v>
      </c>
      <c r="H896" s="17">
        <v>34</v>
      </c>
      <c r="I896" s="17">
        <v>488.25799999999998</v>
      </c>
    </row>
    <row r="897" spans="1:9" x14ac:dyDescent="0.25">
      <c r="A897" s="13" t="s">
        <v>1080</v>
      </c>
      <c r="B897" s="13" t="s">
        <v>1087</v>
      </c>
      <c r="C897" s="13" t="s">
        <v>773</v>
      </c>
      <c r="D897" s="13" t="s">
        <v>774</v>
      </c>
      <c r="E897" s="13" t="s">
        <v>815</v>
      </c>
      <c r="F897" s="13" t="s">
        <v>854</v>
      </c>
      <c r="G897" s="13" t="s">
        <v>855</v>
      </c>
      <c r="H897" s="17">
        <v>346</v>
      </c>
      <c r="I897" s="17">
        <v>3819.7089999999998</v>
      </c>
    </row>
    <row r="898" spans="1:9" x14ac:dyDescent="0.25">
      <c r="A898" s="13" t="s">
        <v>1080</v>
      </c>
      <c r="B898" s="13" t="s">
        <v>1087</v>
      </c>
      <c r="C898" s="13" t="s">
        <v>773</v>
      </c>
      <c r="D898" s="13" t="s">
        <v>774</v>
      </c>
      <c r="E898" s="13" t="s">
        <v>815</v>
      </c>
      <c r="F898" s="13" t="s">
        <v>856</v>
      </c>
      <c r="G898" s="13" t="s">
        <v>857</v>
      </c>
      <c r="H898" s="17">
        <v>141</v>
      </c>
      <c r="I898" s="17">
        <v>2200.6190000000001</v>
      </c>
    </row>
    <row r="899" spans="1:9" x14ac:dyDescent="0.25">
      <c r="A899" s="13" t="s">
        <v>1080</v>
      </c>
      <c r="B899" s="13" t="s">
        <v>1087</v>
      </c>
      <c r="C899" s="13" t="s">
        <v>773</v>
      </c>
      <c r="D899" s="13" t="s">
        <v>774</v>
      </c>
      <c r="E899" s="13" t="s">
        <v>858</v>
      </c>
      <c r="F899" s="13" t="s">
        <v>859</v>
      </c>
      <c r="G899" s="13" t="s">
        <v>860</v>
      </c>
      <c r="H899" s="17">
        <v>15</v>
      </c>
      <c r="I899" s="17">
        <v>190</v>
      </c>
    </row>
    <row r="900" spans="1:9" x14ac:dyDescent="0.25">
      <c r="A900" s="13" t="s">
        <v>1080</v>
      </c>
      <c r="B900" s="13" t="s">
        <v>1087</v>
      </c>
      <c r="C900" s="13" t="s">
        <v>773</v>
      </c>
      <c r="D900" s="13" t="s">
        <v>774</v>
      </c>
      <c r="E900" s="13" t="s">
        <v>858</v>
      </c>
      <c r="F900" s="13" t="s">
        <v>861</v>
      </c>
      <c r="G900" s="13" t="s">
        <v>862</v>
      </c>
      <c r="H900" s="17">
        <v>21</v>
      </c>
      <c r="I900" s="17">
        <v>25.004000000000001</v>
      </c>
    </row>
    <row r="901" spans="1:9" x14ac:dyDescent="0.25">
      <c r="A901" s="13" t="s">
        <v>1080</v>
      </c>
      <c r="B901" s="13" t="s">
        <v>1087</v>
      </c>
      <c r="C901" s="13" t="s">
        <v>773</v>
      </c>
      <c r="D901" s="13" t="s">
        <v>774</v>
      </c>
      <c r="E901" s="13" t="s">
        <v>858</v>
      </c>
      <c r="F901" s="13" t="s">
        <v>863</v>
      </c>
      <c r="G901" s="13" t="s">
        <v>864</v>
      </c>
      <c r="H901" s="17">
        <v>295</v>
      </c>
      <c r="I901" s="17">
        <v>2436.826</v>
      </c>
    </row>
    <row r="902" spans="1:9" x14ac:dyDescent="0.25">
      <c r="A902" s="13" t="s">
        <v>1080</v>
      </c>
      <c r="B902" s="13" t="s">
        <v>1087</v>
      </c>
      <c r="C902" s="13" t="s">
        <v>773</v>
      </c>
      <c r="D902" s="13" t="s">
        <v>774</v>
      </c>
      <c r="E902" s="13" t="s">
        <v>858</v>
      </c>
      <c r="F902" s="13" t="s">
        <v>865</v>
      </c>
      <c r="G902" s="13" t="s">
        <v>866</v>
      </c>
      <c r="H902" s="17">
        <v>44</v>
      </c>
      <c r="I902" s="17">
        <v>171.99799999999999</v>
      </c>
    </row>
    <row r="903" spans="1:9" x14ac:dyDescent="0.25">
      <c r="A903" s="13" t="s">
        <v>1080</v>
      </c>
      <c r="B903" s="13" t="s">
        <v>1087</v>
      </c>
      <c r="C903" s="13" t="s">
        <v>773</v>
      </c>
      <c r="D903" s="13" t="s">
        <v>774</v>
      </c>
      <c r="E903" s="13" t="s">
        <v>858</v>
      </c>
      <c r="F903" s="13" t="s">
        <v>867</v>
      </c>
      <c r="G903" s="13" t="s">
        <v>868</v>
      </c>
      <c r="H903" s="17">
        <v>142</v>
      </c>
      <c r="I903" s="17">
        <v>446.779</v>
      </c>
    </row>
    <row r="904" spans="1:9" x14ac:dyDescent="0.25">
      <c r="A904" s="13" t="s">
        <v>1080</v>
      </c>
      <c r="B904" s="13" t="s">
        <v>1087</v>
      </c>
      <c r="C904" s="13" t="s">
        <v>773</v>
      </c>
      <c r="D904" s="13" t="s">
        <v>774</v>
      </c>
      <c r="E904" s="13" t="s">
        <v>858</v>
      </c>
      <c r="F904" s="13" t="s">
        <v>869</v>
      </c>
      <c r="G904" s="13" t="s">
        <v>870</v>
      </c>
      <c r="H904" s="17">
        <v>19</v>
      </c>
      <c r="I904" s="17">
        <v>33.005000000000003</v>
      </c>
    </row>
    <row r="905" spans="1:9" x14ac:dyDescent="0.25">
      <c r="A905" s="13" t="s">
        <v>1080</v>
      </c>
      <c r="B905" s="13" t="s">
        <v>1087</v>
      </c>
      <c r="C905" s="13" t="s">
        <v>773</v>
      </c>
      <c r="D905" s="13" t="s">
        <v>774</v>
      </c>
      <c r="E905" s="13" t="s">
        <v>858</v>
      </c>
      <c r="F905" s="13" t="s">
        <v>871</v>
      </c>
      <c r="G905" s="13" t="s">
        <v>872</v>
      </c>
      <c r="H905" s="17">
        <v>111</v>
      </c>
      <c r="I905" s="17">
        <v>685.69399999999996</v>
      </c>
    </row>
    <row r="906" spans="1:9" x14ac:dyDescent="0.25">
      <c r="A906" s="13" t="s">
        <v>1080</v>
      </c>
      <c r="B906" s="13" t="s">
        <v>1087</v>
      </c>
      <c r="C906" s="13" t="s">
        <v>773</v>
      </c>
      <c r="D906" s="13" t="s">
        <v>774</v>
      </c>
      <c r="E906" s="13" t="s">
        <v>858</v>
      </c>
      <c r="F906" s="13" t="s">
        <v>873</v>
      </c>
      <c r="G906" s="13" t="s">
        <v>874</v>
      </c>
      <c r="H906" s="17">
        <v>242</v>
      </c>
      <c r="I906" s="17">
        <v>2136.027</v>
      </c>
    </row>
    <row r="907" spans="1:9" x14ac:dyDescent="0.25">
      <c r="A907" s="13" t="s">
        <v>1080</v>
      </c>
      <c r="B907" s="13" t="s">
        <v>1087</v>
      </c>
      <c r="C907" s="13" t="s">
        <v>773</v>
      </c>
      <c r="D907" s="13" t="s">
        <v>774</v>
      </c>
      <c r="E907" s="13" t="s">
        <v>858</v>
      </c>
      <c r="F907" s="13" t="s">
        <v>875</v>
      </c>
      <c r="G907" s="13" t="s">
        <v>876</v>
      </c>
      <c r="H907" s="17">
        <v>103</v>
      </c>
      <c r="I907" s="17">
        <v>224.92500000000001</v>
      </c>
    </row>
    <row r="908" spans="1:9" x14ac:dyDescent="0.25">
      <c r="A908" s="13" t="s">
        <v>1080</v>
      </c>
      <c r="B908" s="13" t="s">
        <v>1087</v>
      </c>
      <c r="C908" s="13" t="s">
        <v>773</v>
      </c>
      <c r="D908" s="13" t="s">
        <v>774</v>
      </c>
      <c r="E908" s="13" t="s">
        <v>858</v>
      </c>
      <c r="F908" s="13" t="s">
        <v>877</v>
      </c>
      <c r="G908" s="13" t="s">
        <v>878</v>
      </c>
      <c r="H908" s="17">
        <v>13</v>
      </c>
      <c r="I908" s="17">
        <v>59</v>
      </c>
    </row>
    <row r="909" spans="1:9" x14ac:dyDescent="0.25">
      <c r="A909" s="13" t="s">
        <v>1080</v>
      </c>
      <c r="B909" s="13" t="s">
        <v>1087</v>
      </c>
      <c r="C909" s="13" t="s">
        <v>773</v>
      </c>
      <c r="D909" s="13" t="s">
        <v>774</v>
      </c>
      <c r="E909" s="13" t="s">
        <v>858</v>
      </c>
      <c r="F909" s="13" t="s">
        <v>879</v>
      </c>
      <c r="G909" s="13" t="s">
        <v>880</v>
      </c>
      <c r="H909" s="17">
        <v>623</v>
      </c>
      <c r="I909" s="17">
        <v>5792.2049999999999</v>
      </c>
    </row>
    <row r="910" spans="1:9" x14ac:dyDescent="0.25">
      <c r="A910" s="13" t="s">
        <v>1080</v>
      </c>
      <c r="B910" s="13" t="s">
        <v>1087</v>
      </c>
      <c r="C910" s="13" t="s">
        <v>773</v>
      </c>
      <c r="D910" s="13" t="s">
        <v>774</v>
      </c>
      <c r="E910" s="13" t="s">
        <v>858</v>
      </c>
      <c r="F910" s="13" t="s">
        <v>881</v>
      </c>
      <c r="G910" s="13" t="s">
        <v>882</v>
      </c>
      <c r="H910" s="17">
        <v>15</v>
      </c>
      <c r="I910" s="17">
        <v>21.001999999999999</v>
      </c>
    </row>
    <row r="911" spans="1:9" x14ac:dyDescent="0.25">
      <c r="A911" s="13" t="s">
        <v>1080</v>
      </c>
      <c r="B911" s="13" t="s">
        <v>1087</v>
      </c>
      <c r="C911" s="13" t="s">
        <v>773</v>
      </c>
      <c r="D911" s="13" t="s">
        <v>774</v>
      </c>
      <c r="E911" s="13" t="s">
        <v>858</v>
      </c>
      <c r="F911" s="13" t="s">
        <v>883</v>
      </c>
      <c r="G911" s="13" t="s">
        <v>884</v>
      </c>
      <c r="H911" s="17">
        <v>407</v>
      </c>
      <c r="I911" s="17">
        <v>1276.106</v>
      </c>
    </row>
    <row r="912" spans="1:9" x14ac:dyDescent="0.25">
      <c r="A912" s="13" t="s">
        <v>1080</v>
      </c>
      <c r="B912" s="13" t="s">
        <v>1087</v>
      </c>
      <c r="C912" s="13" t="s">
        <v>773</v>
      </c>
      <c r="D912" s="13" t="s">
        <v>774</v>
      </c>
      <c r="E912" s="13" t="s">
        <v>858</v>
      </c>
      <c r="F912" s="13" t="s">
        <v>885</v>
      </c>
      <c r="G912" s="13" t="s">
        <v>886</v>
      </c>
      <c r="H912" s="17">
        <v>615</v>
      </c>
      <c r="I912" s="17">
        <v>1593.3130000000001</v>
      </c>
    </row>
    <row r="913" spans="1:9" x14ac:dyDescent="0.25">
      <c r="A913" s="13" t="s">
        <v>1080</v>
      </c>
      <c r="B913" s="13" t="s">
        <v>1087</v>
      </c>
      <c r="C913" s="13" t="s">
        <v>773</v>
      </c>
      <c r="D913" s="13" t="s">
        <v>774</v>
      </c>
      <c r="E913" s="13" t="s">
        <v>858</v>
      </c>
      <c r="F913" s="13" t="s">
        <v>887</v>
      </c>
      <c r="G913" s="13" t="s">
        <v>888</v>
      </c>
      <c r="H913" s="17">
        <v>37</v>
      </c>
      <c r="I913" s="17">
        <v>665.00800000000004</v>
      </c>
    </row>
    <row r="914" spans="1:9" x14ac:dyDescent="0.25">
      <c r="A914" s="13" t="s">
        <v>1080</v>
      </c>
      <c r="B914" s="13" t="s">
        <v>1087</v>
      </c>
      <c r="C914" s="13" t="s">
        <v>773</v>
      </c>
      <c r="D914" s="13" t="s">
        <v>774</v>
      </c>
      <c r="E914" s="13" t="s">
        <v>858</v>
      </c>
      <c r="F914" s="13" t="s">
        <v>889</v>
      </c>
      <c r="G914" s="13" t="s">
        <v>890</v>
      </c>
      <c r="H914" s="17">
        <v>139</v>
      </c>
      <c r="I914" s="17">
        <v>3255.951</v>
      </c>
    </row>
    <row r="915" spans="1:9" x14ac:dyDescent="0.25">
      <c r="A915" s="13" t="s">
        <v>1080</v>
      </c>
      <c r="B915" s="13" t="s">
        <v>1087</v>
      </c>
      <c r="C915" s="13" t="s">
        <v>773</v>
      </c>
      <c r="D915" s="13" t="s">
        <v>774</v>
      </c>
      <c r="E915" s="13" t="s">
        <v>858</v>
      </c>
      <c r="F915" s="13" t="s">
        <v>891</v>
      </c>
      <c r="G915" s="13" t="s">
        <v>892</v>
      </c>
      <c r="H915" s="17">
        <v>66</v>
      </c>
      <c r="I915" s="17">
        <v>1124.289</v>
      </c>
    </row>
    <row r="916" spans="1:9" x14ac:dyDescent="0.25">
      <c r="A916" s="13" t="s">
        <v>1080</v>
      </c>
      <c r="B916" s="13" t="s">
        <v>1087</v>
      </c>
      <c r="C916" s="13" t="s">
        <v>773</v>
      </c>
      <c r="D916" s="13" t="s">
        <v>774</v>
      </c>
      <c r="E916" s="13" t="s">
        <v>893</v>
      </c>
      <c r="F916" s="13" t="s">
        <v>894</v>
      </c>
      <c r="G916" s="13" t="s">
        <v>895</v>
      </c>
      <c r="H916" s="17">
        <v>748</v>
      </c>
      <c r="I916" s="17">
        <v>139.744</v>
      </c>
    </row>
    <row r="917" spans="1:9" x14ac:dyDescent="0.25">
      <c r="A917" s="13" t="s">
        <v>1080</v>
      </c>
      <c r="B917" s="13" t="s">
        <v>1087</v>
      </c>
      <c r="C917" s="13" t="s">
        <v>773</v>
      </c>
      <c r="D917" s="13" t="s">
        <v>774</v>
      </c>
      <c r="E917" s="13" t="s">
        <v>893</v>
      </c>
      <c r="F917" s="13" t="s">
        <v>896</v>
      </c>
      <c r="G917" s="13" t="s">
        <v>897</v>
      </c>
      <c r="H917" s="17">
        <v>611</v>
      </c>
      <c r="I917" s="17">
        <v>184.09899999999999</v>
      </c>
    </row>
    <row r="918" spans="1:9" x14ac:dyDescent="0.25">
      <c r="A918" s="13" t="s">
        <v>1080</v>
      </c>
      <c r="B918" s="13" t="s">
        <v>1087</v>
      </c>
      <c r="C918" s="13" t="s">
        <v>773</v>
      </c>
      <c r="D918" s="13" t="s">
        <v>774</v>
      </c>
      <c r="E918" s="13" t="s">
        <v>893</v>
      </c>
      <c r="F918" s="13" t="s">
        <v>898</v>
      </c>
      <c r="G918" s="13" t="s">
        <v>899</v>
      </c>
      <c r="H918" s="17">
        <v>7</v>
      </c>
      <c r="I918" s="17">
        <v>3.0009999999999999</v>
      </c>
    </row>
    <row r="919" spans="1:9" x14ac:dyDescent="0.25">
      <c r="A919" s="13" t="s">
        <v>1080</v>
      </c>
      <c r="B919" s="13" t="s">
        <v>1087</v>
      </c>
      <c r="C919" s="13" t="s">
        <v>773</v>
      </c>
      <c r="D919" s="13" t="s">
        <v>774</v>
      </c>
      <c r="E919" s="13" t="s">
        <v>893</v>
      </c>
      <c r="F919" s="13" t="s">
        <v>900</v>
      </c>
      <c r="G919" s="13" t="s">
        <v>901</v>
      </c>
      <c r="H919" s="17">
        <v>17</v>
      </c>
      <c r="I919" s="17">
        <v>29.001000000000001</v>
      </c>
    </row>
    <row r="920" spans="1:9" x14ac:dyDescent="0.25">
      <c r="A920" s="13" t="s">
        <v>1080</v>
      </c>
      <c r="B920" s="13" t="s">
        <v>1087</v>
      </c>
      <c r="C920" s="13" t="s">
        <v>773</v>
      </c>
      <c r="D920" s="13" t="s">
        <v>774</v>
      </c>
      <c r="E920" s="13" t="s">
        <v>893</v>
      </c>
      <c r="F920" s="13" t="s">
        <v>902</v>
      </c>
      <c r="G920" s="13" t="s">
        <v>903</v>
      </c>
      <c r="H920" s="17">
        <v>3</v>
      </c>
      <c r="I920" s="17">
        <v>0</v>
      </c>
    </row>
    <row r="921" spans="1:9" x14ac:dyDescent="0.25">
      <c r="A921" s="13" t="s">
        <v>1080</v>
      </c>
      <c r="B921" s="13" t="s">
        <v>1087</v>
      </c>
      <c r="C921" s="13" t="s">
        <v>773</v>
      </c>
      <c r="D921" s="13" t="s">
        <v>774</v>
      </c>
      <c r="E921" s="13" t="s">
        <v>893</v>
      </c>
      <c r="F921" s="13" t="s">
        <v>904</v>
      </c>
      <c r="G921" s="13" t="s">
        <v>905</v>
      </c>
      <c r="H921" s="17">
        <v>46</v>
      </c>
      <c r="I921" s="17">
        <v>121.232</v>
      </c>
    </row>
    <row r="922" spans="1:9" x14ac:dyDescent="0.25">
      <c r="A922" s="13" t="s">
        <v>1080</v>
      </c>
      <c r="B922" s="13" t="s">
        <v>1087</v>
      </c>
      <c r="C922" s="13" t="s">
        <v>773</v>
      </c>
      <c r="D922" s="13" t="s">
        <v>774</v>
      </c>
      <c r="E922" s="13" t="s">
        <v>893</v>
      </c>
      <c r="F922" s="13" t="s">
        <v>906</v>
      </c>
      <c r="G922" s="13" t="s">
        <v>907</v>
      </c>
      <c r="H922" s="17">
        <v>64</v>
      </c>
      <c r="I922" s="17">
        <v>197.22499999999999</v>
      </c>
    </row>
    <row r="923" spans="1:9" x14ac:dyDescent="0.25">
      <c r="A923" s="13" t="s">
        <v>1080</v>
      </c>
      <c r="B923" s="13" t="s">
        <v>1087</v>
      </c>
      <c r="C923" s="13" t="s">
        <v>773</v>
      </c>
      <c r="D923" s="13" t="s">
        <v>774</v>
      </c>
      <c r="E923" s="13" t="s">
        <v>893</v>
      </c>
      <c r="F923" s="13" t="s">
        <v>908</v>
      </c>
      <c r="G923" s="13" t="s">
        <v>909</v>
      </c>
      <c r="H923" s="17">
        <v>3</v>
      </c>
      <c r="I923" s="17">
        <v>0</v>
      </c>
    </row>
    <row r="924" spans="1:9" x14ac:dyDescent="0.25">
      <c r="A924" s="13" t="s">
        <v>1080</v>
      </c>
      <c r="B924" s="13" t="s">
        <v>1087</v>
      </c>
      <c r="C924" s="13" t="s">
        <v>773</v>
      </c>
      <c r="D924" s="13" t="s">
        <v>774</v>
      </c>
      <c r="E924" s="13" t="s">
        <v>893</v>
      </c>
      <c r="F924" s="13" t="s">
        <v>910</v>
      </c>
      <c r="G924" s="13" t="s">
        <v>911</v>
      </c>
      <c r="H924" s="17">
        <v>40</v>
      </c>
      <c r="I924" s="17">
        <v>3</v>
      </c>
    </row>
    <row r="925" spans="1:9" x14ac:dyDescent="0.25">
      <c r="A925" s="13" t="s">
        <v>1080</v>
      </c>
      <c r="B925" s="13" t="s">
        <v>1087</v>
      </c>
      <c r="C925" s="13" t="s">
        <v>773</v>
      </c>
      <c r="D925" s="13" t="s">
        <v>774</v>
      </c>
      <c r="E925" s="13" t="s">
        <v>893</v>
      </c>
      <c r="F925" s="13" t="s">
        <v>912</v>
      </c>
      <c r="G925" s="13" t="s">
        <v>913</v>
      </c>
      <c r="H925" s="17">
        <v>42</v>
      </c>
      <c r="I925" s="17">
        <v>9.9570000000000007</v>
      </c>
    </row>
    <row r="926" spans="1:9" x14ac:dyDescent="0.25">
      <c r="A926" s="13" t="s">
        <v>1080</v>
      </c>
      <c r="B926" s="13" t="s">
        <v>1087</v>
      </c>
      <c r="C926" s="13" t="s">
        <v>773</v>
      </c>
      <c r="D926" s="13" t="s">
        <v>774</v>
      </c>
      <c r="E926" s="13" t="s">
        <v>893</v>
      </c>
      <c r="F926" s="13" t="s">
        <v>914</v>
      </c>
      <c r="G926" s="13" t="s">
        <v>915</v>
      </c>
      <c r="H926" s="17">
        <v>80</v>
      </c>
      <c r="I926" s="17">
        <v>19.067</v>
      </c>
    </row>
    <row r="927" spans="1:9" x14ac:dyDescent="0.25">
      <c r="A927" s="13" t="s">
        <v>1080</v>
      </c>
      <c r="B927" s="13" t="s">
        <v>1087</v>
      </c>
      <c r="C927" s="13" t="s">
        <v>773</v>
      </c>
      <c r="D927" s="13" t="s">
        <v>774</v>
      </c>
      <c r="E927" s="13" t="s">
        <v>893</v>
      </c>
      <c r="F927" s="13" t="s">
        <v>916</v>
      </c>
      <c r="G927" s="13" t="s">
        <v>917</v>
      </c>
      <c r="H927" s="17">
        <v>205</v>
      </c>
      <c r="I927" s="17">
        <v>32.095999999999997</v>
      </c>
    </row>
    <row r="928" spans="1:9" x14ac:dyDescent="0.25">
      <c r="A928" s="13" t="s">
        <v>1080</v>
      </c>
      <c r="B928" s="13" t="s">
        <v>1087</v>
      </c>
      <c r="C928" s="13" t="s">
        <v>773</v>
      </c>
      <c r="D928" s="13" t="s">
        <v>774</v>
      </c>
      <c r="E928" s="13" t="s">
        <v>893</v>
      </c>
      <c r="F928" s="13" t="s">
        <v>918</v>
      </c>
      <c r="G928" s="13" t="s">
        <v>919</v>
      </c>
      <c r="H928" s="17">
        <v>480</v>
      </c>
      <c r="I928" s="17">
        <v>135.65299999999999</v>
      </c>
    </row>
    <row r="929" spans="1:9" x14ac:dyDescent="0.25">
      <c r="A929" s="13" t="s">
        <v>1080</v>
      </c>
      <c r="B929" s="13" t="s">
        <v>1087</v>
      </c>
      <c r="C929" s="13" t="s">
        <v>773</v>
      </c>
      <c r="D929" s="13" t="s">
        <v>774</v>
      </c>
      <c r="E929" s="13" t="s">
        <v>893</v>
      </c>
      <c r="F929" s="13" t="s">
        <v>920</v>
      </c>
      <c r="G929" s="13" t="s">
        <v>921</v>
      </c>
      <c r="H929" s="17">
        <v>539</v>
      </c>
      <c r="I929" s="17">
        <v>180.142</v>
      </c>
    </row>
    <row r="930" spans="1:9" x14ac:dyDescent="0.25">
      <c r="A930" s="13" t="s">
        <v>1080</v>
      </c>
      <c r="B930" s="13" t="s">
        <v>1087</v>
      </c>
      <c r="C930" s="13" t="s">
        <v>773</v>
      </c>
      <c r="D930" s="13" t="s">
        <v>922</v>
      </c>
      <c r="E930" s="13" t="s">
        <v>923</v>
      </c>
      <c r="F930" s="13" t="s">
        <v>924</v>
      </c>
      <c r="G930" s="13" t="s">
        <v>925</v>
      </c>
      <c r="H930" s="17">
        <v>224</v>
      </c>
      <c r="I930" s="17"/>
    </row>
    <row r="931" spans="1:9" x14ac:dyDescent="0.25">
      <c r="A931" s="13" t="s">
        <v>1080</v>
      </c>
      <c r="B931" s="13" t="s">
        <v>1087</v>
      </c>
      <c r="C931" s="13" t="s">
        <v>773</v>
      </c>
      <c r="D931" s="13" t="s">
        <v>922</v>
      </c>
      <c r="E931" s="13" t="s">
        <v>926</v>
      </c>
      <c r="F931" s="13" t="s">
        <v>924</v>
      </c>
      <c r="G931" s="13" t="s">
        <v>925</v>
      </c>
      <c r="H931" s="17">
        <v>40005</v>
      </c>
      <c r="I931" s="17"/>
    </row>
    <row r="932" spans="1:9" x14ac:dyDescent="0.25">
      <c r="A932" s="13" t="s">
        <v>1080</v>
      </c>
      <c r="B932" s="13" t="s">
        <v>1087</v>
      </c>
      <c r="C932" s="13" t="s">
        <v>773</v>
      </c>
      <c r="D932" s="13" t="s">
        <v>927</v>
      </c>
      <c r="E932" s="13" t="s">
        <v>928</v>
      </c>
      <c r="F932" s="13" t="s">
        <v>929</v>
      </c>
      <c r="G932" s="13" t="s">
        <v>930</v>
      </c>
      <c r="H932" s="17">
        <v>43</v>
      </c>
      <c r="I932" s="17">
        <v>261.00299999999999</v>
      </c>
    </row>
    <row r="933" spans="1:9" x14ac:dyDescent="0.25">
      <c r="A933" s="13" t="s">
        <v>1080</v>
      </c>
      <c r="B933" s="13" t="s">
        <v>1087</v>
      </c>
      <c r="C933" s="13" t="s">
        <v>773</v>
      </c>
      <c r="D933" s="13" t="s">
        <v>927</v>
      </c>
      <c r="E933" s="13" t="s">
        <v>931</v>
      </c>
      <c r="F933" s="13" t="s">
        <v>932</v>
      </c>
      <c r="G933" s="13" t="s">
        <v>933</v>
      </c>
      <c r="H933" s="17">
        <v>9</v>
      </c>
      <c r="I933" s="17">
        <v>10.000999999999999</v>
      </c>
    </row>
    <row r="934" spans="1:9" x14ac:dyDescent="0.25">
      <c r="A934" s="13" t="s">
        <v>1080</v>
      </c>
      <c r="B934" s="13" t="s">
        <v>1087</v>
      </c>
      <c r="C934" s="13" t="s">
        <v>773</v>
      </c>
      <c r="D934" s="13" t="s">
        <v>934</v>
      </c>
      <c r="E934" s="13" t="s">
        <v>935</v>
      </c>
      <c r="F934" s="13" t="s">
        <v>936</v>
      </c>
      <c r="G934" s="13" t="s">
        <v>937</v>
      </c>
      <c r="H934" s="17">
        <v>33</v>
      </c>
      <c r="I934" s="17">
        <v>29.003</v>
      </c>
    </row>
    <row r="935" spans="1:9" x14ac:dyDescent="0.25">
      <c r="A935" s="13" t="s">
        <v>1080</v>
      </c>
      <c r="B935" s="13" t="s">
        <v>1087</v>
      </c>
      <c r="C935" s="13" t="s">
        <v>773</v>
      </c>
      <c r="D935" s="13" t="s">
        <v>934</v>
      </c>
      <c r="E935" s="13" t="s">
        <v>935</v>
      </c>
      <c r="F935" s="13" t="s">
        <v>936</v>
      </c>
      <c r="G935" s="13" t="s">
        <v>938</v>
      </c>
      <c r="H935" s="17">
        <v>11275</v>
      </c>
      <c r="I935" s="17">
        <v>16370.886</v>
      </c>
    </row>
    <row r="936" spans="1:9" x14ac:dyDescent="0.25">
      <c r="A936" s="13" t="s">
        <v>1080</v>
      </c>
      <c r="B936" s="13" t="s">
        <v>1087</v>
      </c>
      <c r="C936" s="13" t="s">
        <v>773</v>
      </c>
      <c r="D936" s="13" t="s">
        <v>934</v>
      </c>
      <c r="E936" s="13" t="s">
        <v>935</v>
      </c>
      <c r="F936" s="13" t="s">
        <v>939</v>
      </c>
      <c r="G936" s="13" t="s">
        <v>940</v>
      </c>
      <c r="H936" s="17">
        <v>1228</v>
      </c>
      <c r="I936" s="17">
        <v>4486.8230000000003</v>
      </c>
    </row>
    <row r="937" spans="1:9" x14ac:dyDescent="0.25">
      <c r="A937" s="13" t="s">
        <v>1080</v>
      </c>
      <c r="B937" s="13" t="s">
        <v>1087</v>
      </c>
      <c r="C937" s="13" t="s">
        <v>773</v>
      </c>
      <c r="D937" s="13" t="s">
        <v>934</v>
      </c>
      <c r="E937" s="13" t="s">
        <v>935</v>
      </c>
      <c r="F937" s="13" t="s">
        <v>941</v>
      </c>
      <c r="G937" s="13" t="s">
        <v>942</v>
      </c>
      <c r="H937" s="17">
        <v>6727</v>
      </c>
      <c r="I937" s="17">
        <v>18776.402999999998</v>
      </c>
    </row>
    <row r="938" spans="1:9" x14ac:dyDescent="0.25">
      <c r="A938" s="13" t="s">
        <v>1080</v>
      </c>
      <c r="B938" s="13" t="s">
        <v>1087</v>
      </c>
      <c r="C938" s="13" t="s">
        <v>773</v>
      </c>
      <c r="D938" s="13" t="s">
        <v>934</v>
      </c>
      <c r="E938" s="13" t="s">
        <v>935</v>
      </c>
      <c r="F938" s="13" t="s">
        <v>943</v>
      </c>
      <c r="G938" s="13" t="s">
        <v>944</v>
      </c>
      <c r="H938" s="17">
        <v>737</v>
      </c>
      <c r="I938" s="17">
        <v>1661.509</v>
      </c>
    </row>
    <row r="939" spans="1:9" x14ac:dyDescent="0.25">
      <c r="A939" s="13" t="s">
        <v>1080</v>
      </c>
      <c r="B939" s="13" t="s">
        <v>1087</v>
      </c>
      <c r="C939" s="13" t="s">
        <v>773</v>
      </c>
      <c r="D939" s="13" t="s">
        <v>934</v>
      </c>
      <c r="E939" s="13" t="s">
        <v>935</v>
      </c>
      <c r="F939" s="13" t="s">
        <v>945</v>
      </c>
      <c r="G939" s="13" t="s">
        <v>946</v>
      </c>
      <c r="H939" s="17">
        <v>302</v>
      </c>
      <c r="I939" s="17">
        <v>1085.0309999999999</v>
      </c>
    </row>
    <row r="940" spans="1:9" x14ac:dyDescent="0.25">
      <c r="A940" s="13" t="s">
        <v>1080</v>
      </c>
      <c r="B940" s="13" t="s">
        <v>1087</v>
      </c>
      <c r="C940" s="13" t="s">
        <v>773</v>
      </c>
      <c r="D940" s="13" t="s">
        <v>934</v>
      </c>
      <c r="E940" s="13" t="s">
        <v>947</v>
      </c>
      <c r="F940" s="13" t="s">
        <v>948</v>
      </c>
      <c r="G940" s="13" t="s">
        <v>949</v>
      </c>
      <c r="H940" s="17">
        <v>14</v>
      </c>
      <c r="I940" s="17">
        <v>33</v>
      </c>
    </row>
    <row r="941" spans="1:9" x14ac:dyDescent="0.25">
      <c r="A941" s="13" t="s">
        <v>1080</v>
      </c>
      <c r="B941" s="13" t="s">
        <v>1087</v>
      </c>
      <c r="C941" s="13" t="s">
        <v>773</v>
      </c>
      <c r="D941" s="13" t="s">
        <v>934</v>
      </c>
      <c r="E941" s="13" t="s">
        <v>947</v>
      </c>
      <c r="F941" s="13" t="s">
        <v>950</v>
      </c>
      <c r="G941" s="13" t="s">
        <v>951</v>
      </c>
      <c r="H941" s="17">
        <v>27</v>
      </c>
      <c r="I941" s="17">
        <v>86.503</v>
      </c>
    </row>
    <row r="942" spans="1:9" x14ac:dyDescent="0.25">
      <c r="A942" s="13" t="s">
        <v>1080</v>
      </c>
      <c r="B942" s="13" t="s">
        <v>1087</v>
      </c>
      <c r="C942" s="13" t="s">
        <v>773</v>
      </c>
      <c r="D942" s="13" t="s">
        <v>934</v>
      </c>
      <c r="E942" s="13" t="s">
        <v>947</v>
      </c>
      <c r="F942" s="13" t="s">
        <v>952</v>
      </c>
      <c r="G942" s="13" t="s">
        <v>953</v>
      </c>
      <c r="H942" s="17">
        <v>8</v>
      </c>
      <c r="I942" s="17">
        <v>111.997</v>
      </c>
    </row>
    <row r="943" spans="1:9" x14ac:dyDescent="0.25">
      <c r="A943" s="13" t="s">
        <v>1080</v>
      </c>
      <c r="B943" s="13" t="s">
        <v>1087</v>
      </c>
      <c r="C943" s="13" t="s">
        <v>773</v>
      </c>
      <c r="D943" s="13" t="s">
        <v>934</v>
      </c>
      <c r="E943" s="13" t="s">
        <v>947</v>
      </c>
      <c r="F943" s="13" t="s">
        <v>954</v>
      </c>
      <c r="G943" s="13" t="s">
        <v>955</v>
      </c>
      <c r="H943" s="17">
        <v>78</v>
      </c>
      <c r="I943" s="17">
        <v>373.32299999999998</v>
      </c>
    </row>
    <row r="944" spans="1:9" x14ac:dyDescent="0.25">
      <c r="A944" s="13" t="s">
        <v>1080</v>
      </c>
      <c r="B944" s="13" t="s">
        <v>1087</v>
      </c>
      <c r="C944" s="13" t="s">
        <v>773</v>
      </c>
      <c r="D944" s="13" t="s">
        <v>934</v>
      </c>
      <c r="E944" s="13" t="s">
        <v>947</v>
      </c>
      <c r="F944" s="13" t="s">
        <v>956</v>
      </c>
      <c r="G944" s="13" t="s">
        <v>957</v>
      </c>
      <c r="H944" s="17">
        <v>18</v>
      </c>
      <c r="I944" s="17">
        <v>722.101</v>
      </c>
    </row>
    <row r="945" spans="1:9" x14ac:dyDescent="0.25">
      <c r="A945" s="13" t="s">
        <v>1080</v>
      </c>
      <c r="B945" s="13" t="s">
        <v>1087</v>
      </c>
      <c r="C945" s="13" t="s">
        <v>773</v>
      </c>
      <c r="D945" s="13" t="s">
        <v>934</v>
      </c>
      <c r="E945" s="13" t="s">
        <v>947</v>
      </c>
      <c r="F945" s="13" t="s">
        <v>958</v>
      </c>
      <c r="G945" s="13" t="s">
        <v>959</v>
      </c>
      <c r="H945" s="17">
        <v>19</v>
      </c>
      <c r="I945" s="17">
        <v>2469.7689999999998</v>
      </c>
    </row>
    <row r="946" spans="1:9" x14ac:dyDescent="0.25">
      <c r="A946" s="13" t="s">
        <v>1080</v>
      </c>
      <c r="B946" s="13" t="s">
        <v>1087</v>
      </c>
      <c r="C946" s="13" t="s">
        <v>773</v>
      </c>
      <c r="D946" s="13" t="s">
        <v>934</v>
      </c>
      <c r="E946" s="13" t="s">
        <v>947</v>
      </c>
      <c r="F946" s="13" t="s">
        <v>960</v>
      </c>
      <c r="G946" s="13" t="s">
        <v>961</v>
      </c>
      <c r="H946" s="17">
        <v>8</v>
      </c>
      <c r="I946" s="17">
        <v>128.90299999999999</v>
      </c>
    </row>
    <row r="947" spans="1:9" x14ac:dyDescent="0.25">
      <c r="A947" s="13" t="s">
        <v>1080</v>
      </c>
      <c r="B947" s="13" t="s">
        <v>1087</v>
      </c>
      <c r="C947" s="13" t="s">
        <v>773</v>
      </c>
      <c r="D947" s="13" t="s">
        <v>934</v>
      </c>
      <c r="E947" s="13" t="s">
        <v>947</v>
      </c>
      <c r="F947" s="13" t="s">
        <v>962</v>
      </c>
      <c r="G947" s="13" t="s">
        <v>963</v>
      </c>
      <c r="H947" s="17">
        <v>592</v>
      </c>
      <c r="I947" s="17">
        <v>4219.8940000000002</v>
      </c>
    </row>
    <row r="948" spans="1:9" x14ac:dyDescent="0.25">
      <c r="A948" s="13" t="s">
        <v>1080</v>
      </c>
      <c r="B948" s="13" t="s">
        <v>1087</v>
      </c>
      <c r="C948" s="13" t="s">
        <v>773</v>
      </c>
      <c r="D948" s="13" t="s">
        <v>934</v>
      </c>
      <c r="E948" s="13" t="s">
        <v>947</v>
      </c>
      <c r="F948" s="13" t="s">
        <v>964</v>
      </c>
      <c r="G948" s="13" t="s">
        <v>965</v>
      </c>
      <c r="H948" s="17">
        <v>1200</v>
      </c>
      <c r="I948" s="17">
        <v>30745.431</v>
      </c>
    </row>
    <row r="949" spans="1:9" x14ac:dyDescent="0.25">
      <c r="A949" s="13" t="s">
        <v>1080</v>
      </c>
      <c r="B949" s="13" t="s">
        <v>1087</v>
      </c>
      <c r="C949" s="13" t="s">
        <v>773</v>
      </c>
      <c r="D949" s="13" t="s">
        <v>934</v>
      </c>
      <c r="E949" s="13" t="s">
        <v>947</v>
      </c>
      <c r="F949" s="13" t="s">
        <v>966</v>
      </c>
      <c r="G949" s="13" t="s">
        <v>967</v>
      </c>
      <c r="H949" s="17">
        <v>1196</v>
      </c>
      <c r="I949" s="17">
        <v>13704.048000000001</v>
      </c>
    </row>
    <row r="950" spans="1:9" x14ac:dyDescent="0.25">
      <c r="A950" s="13" t="s">
        <v>1080</v>
      </c>
      <c r="B950" s="13" t="s">
        <v>1087</v>
      </c>
      <c r="C950" s="13" t="s">
        <v>773</v>
      </c>
      <c r="D950" s="13" t="s">
        <v>934</v>
      </c>
      <c r="E950" s="13" t="s">
        <v>947</v>
      </c>
      <c r="F950" s="13" t="s">
        <v>968</v>
      </c>
      <c r="G950" s="13" t="s">
        <v>969</v>
      </c>
      <c r="H950" s="17">
        <v>513</v>
      </c>
      <c r="I950" s="17">
        <v>3785.6669999999999</v>
      </c>
    </row>
    <row r="951" spans="1:9" x14ac:dyDescent="0.25">
      <c r="A951" s="13" t="s">
        <v>1080</v>
      </c>
      <c r="B951" s="13" t="s">
        <v>1087</v>
      </c>
      <c r="C951" s="13" t="s">
        <v>773</v>
      </c>
      <c r="D951" s="13" t="s">
        <v>934</v>
      </c>
      <c r="E951" s="13" t="s">
        <v>947</v>
      </c>
      <c r="F951" s="13" t="s">
        <v>970</v>
      </c>
      <c r="G951" s="13" t="s">
        <v>971</v>
      </c>
      <c r="H951" s="17">
        <v>110</v>
      </c>
      <c r="I951" s="17">
        <v>1383.1310000000001</v>
      </c>
    </row>
    <row r="952" spans="1:9" x14ac:dyDescent="0.25">
      <c r="A952" s="13" t="s">
        <v>1080</v>
      </c>
      <c r="B952" s="13" t="s">
        <v>1087</v>
      </c>
      <c r="C952" s="13" t="s">
        <v>773</v>
      </c>
      <c r="D952" s="13" t="s">
        <v>934</v>
      </c>
      <c r="E952" s="13" t="s">
        <v>947</v>
      </c>
      <c r="F952" s="13" t="s">
        <v>972</v>
      </c>
      <c r="G952" s="13" t="s">
        <v>973</v>
      </c>
      <c r="H952" s="17">
        <v>5</v>
      </c>
      <c r="I952" s="17">
        <v>340.00299999999999</v>
      </c>
    </row>
    <row r="953" spans="1:9" x14ac:dyDescent="0.25">
      <c r="A953" s="13" t="s">
        <v>1080</v>
      </c>
      <c r="B953" s="13" t="s">
        <v>1087</v>
      </c>
      <c r="C953" s="13" t="s">
        <v>773</v>
      </c>
      <c r="D953" s="13" t="s">
        <v>934</v>
      </c>
      <c r="E953" s="13" t="s">
        <v>947</v>
      </c>
      <c r="F953" s="13" t="s">
        <v>974</v>
      </c>
      <c r="G953" s="13" t="s">
        <v>975</v>
      </c>
      <c r="H953" s="17">
        <v>8</v>
      </c>
      <c r="I953" s="17">
        <v>133.53100000000001</v>
      </c>
    </row>
    <row r="954" spans="1:9" x14ac:dyDescent="0.25">
      <c r="A954" s="13" t="s">
        <v>1080</v>
      </c>
      <c r="B954" s="13" t="s">
        <v>1087</v>
      </c>
      <c r="C954" s="13" t="s">
        <v>773</v>
      </c>
      <c r="D954" s="13" t="s">
        <v>934</v>
      </c>
      <c r="E954" s="13" t="s">
        <v>947</v>
      </c>
      <c r="F954" s="13" t="s">
        <v>976</v>
      </c>
      <c r="G954" s="13" t="s">
        <v>977</v>
      </c>
      <c r="H954" s="17">
        <v>186</v>
      </c>
      <c r="I954" s="17">
        <v>1575.847</v>
      </c>
    </row>
    <row r="955" spans="1:9" x14ac:dyDescent="0.25">
      <c r="A955" s="13" t="s">
        <v>1080</v>
      </c>
      <c r="B955" s="13" t="s">
        <v>1087</v>
      </c>
      <c r="C955" s="13" t="s">
        <v>773</v>
      </c>
      <c r="D955" s="13" t="s">
        <v>934</v>
      </c>
      <c r="E955" s="13" t="s">
        <v>947</v>
      </c>
      <c r="F955" s="13" t="s">
        <v>978</v>
      </c>
      <c r="G955" s="13" t="s">
        <v>979</v>
      </c>
      <c r="H955" s="17">
        <v>4</v>
      </c>
      <c r="I955" s="17">
        <v>47.000999999999998</v>
      </c>
    </row>
    <row r="956" spans="1:9" x14ac:dyDescent="0.25">
      <c r="A956" s="13" t="s">
        <v>1080</v>
      </c>
      <c r="B956" s="13" t="s">
        <v>1087</v>
      </c>
      <c r="C956" s="13" t="s">
        <v>773</v>
      </c>
      <c r="D956" s="13" t="s">
        <v>934</v>
      </c>
      <c r="E956" s="13" t="s">
        <v>947</v>
      </c>
      <c r="F956" s="13" t="s">
        <v>980</v>
      </c>
      <c r="G956" s="13" t="s">
        <v>981</v>
      </c>
      <c r="H956" s="17">
        <v>9</v>
      </c>
      <c r="I956" s="17">
        <v>22.001000000000001</v>
      </c>
    </row>
    <row r="957" spans="1:9" x14ac:dyDescent="0.25">
      <c r="A957" s="13" t="s">
        <v>1080</v>
      </c>
      <c r="B957" s="13" t="s">
        <v>1087</v>
      </c>
      <c r="C957" s="13" t="s">
        <v>773</v>
      </c>
      <c r="D957" s="13" t="s">
        <v>934</v>
      </c>
      <c r="E957" s="13" t="s">
        <v>947</v>
      </c>
      <c r="F957" s="13" t="s">
        <v>982</v>
      </c>
      <c r="G957" s="13" t="s">
        <v>983</v>
      </c>
      <c r="H957" s="17">
        <v>658</v>
      </c>
      <c r="I957" s="17">
        <v>18271.46</v>
      </c>
    </row>
    <row r="958" spans="1:9" x14ac:dyDescent="0.25">
      <c r="A958" s="13" t="s">
        <v>1080</v>
      </c>
      <c r="B958" s="13" t="s">
        <v>1087</v>
      </c>
      <c r="C958" s="13" t="s">
        <v>773</v>
      </c>
      <c r="D958" s="13" t="s">
        <v>934</v>
      </c>
      <c r="E958" s="13" t="s">
        <v>947</v>
      </c>
      <c r="F958" s="13" t="s">
        <v>984</v>
      </c>
      <c r="G958" s="13" t="s">
        <v>985</v>
      </c>
      <c r="H958" s="17">
        <v>15</v>
      </c>
      <c r="I958" s="17">
        <v>116.998</v>
      </c>
    </row>
    <row r="959" spans="1:9" x14ac:dyDescent="0.25">
      <c r="A959" s="13" t="s">
        <v>1080</v>
      </c>
      <c r="B959" s="13" t="s">
        <v>1087</v>
      </c>
      <c r="C959" s="13" t="s">
        <v>773</v>
      </c>
      <c r="D959" s="13" t="s">
        <v>934</v>
      </c>
      <c r="E959" s="13" t="s">
        <v>947</v>
      </c>
      <c r="F959" s="13" t="s">
        <v>986</v>
      </c>
      <c r="G959" s="13" t="s">
        <v>987</v>
      </c>
      <c r="H959" s="17">
        <v>132</v>
      </c>
      <c r="I959" s="17">
        <v>3384</v>
      </c>
    </row>
    <row r="960" spans="1:9" x14ac:dyDescent="0.25">
      <c r="A960" s="13" t="s">
        <v>1080</v>
      </c>
      <c r="B960" s="13" t="s">
        <v>1087</v>
      </c>
      <c r="C960" s="13" t="s">
        <v>773</v>
      </c>
      <c r="D960" s="13" t="s">
        <v>934</v>
      </c>
      <c r="E960" s="13" t="s">
        <v>947</v>
      </c>
      <c r="F960" s="13" t="s">
        <v>988</v>
      </c>
      <c r="G960" s="13" t="s">
        <v>989</v>
      </c>
      <c r="H960" s="17">
        <v>17</v>
      </c>
      <c r="I960" s="17">
        <v>141.00399999999999</v>
      </c>
    </row>
    <row r="961" spans="1:9" x14ac:dyDescent="0.25">
      <c r="A961" s="13" t="s">
        <v>1080</v>
      </c>
      <c r="B961" s="13" t="s">
        <v>1087</v>
      </c>
      <c r="C961" s="13" t="s">
        <v>773</v>
      </c>
      <c r="D961" s="13" t="s">
        <v>934</v>
      </c>
      <c r="E961" s="13" t="s">
        <v>947</v>
      </c>
      <c r="F961" s="13" t="s">
        <v>990</v>
      </c>
      <c r="G961" s="13" t="s">
        <v>991</v>
      </c>
      <c r="H961" s="17">
        <v>19</v>
      </c>
      <c r="I961" s="17">
        <v>148.001</v>
      </c>
    </row>
    <row r="962" spans="1:9" x14ac:dyDescent="0.25">
      <c r="A962" s="13" t="s">
        <v>1080</v>
      </c>
      <c r="B962" s="13" t="s">
        <v>1087</v>
      </c>
      <c r="C962" s="13" t="s">
        <v>773</v>
      </c>
      <c r="D962" s="13" t="s">
        <v>934</v>
      </c>
      <c r="E962" s="13" t="s">
        <v>947</v>
      </c>
      <c r="F962" s="13" t="s">
        <v>992</v>
      </c>
      <c r="G962" s="13" t="s">
        <v>993</v>
      </c>
      <c r="H962" s="17">
        <v>2</v>
      </c>
      <c r="I962" s="17">
        <v>48</v>
      </c>
    </row>
    <row r="963" spans="1:9" x14ac:dyDescent="0.25">
      <c r="A963" s="13" t="s">
        <v>1080</v>
      </c>
      <c r="B963" s="13" t="s">
        <v>1087</v>
      </c>
      <c r="C963" s="13" t="s">
        <v>773</v>
      </c>
      <c r="D963" s="13" t="s">
        <v>934</v>
      </c>
      <c r="E963" s="13" t="s">
        <v>947</v>
      </c>
      <c r="F963" s="13" t="s">
        <v>994</v>
      </c>
      <c r="G963" s="13" t="s">
        <v>995</v>
      </c>
      <c r="H963" s="17">
        <v>351</v>
      </c>
      <c r="I963" s="17">
        <v>4057.1</v>
      </c>
    </row>
    <row r="964" spans="1:9" x14ac:dyDescent="0.25">
      <c r="A964" s="13" t="s">
        <v>1080</v>
      </c>
      <c r="B964" s="13" t="s">
        <v>1087</v>
      </c>
      <c r="C964" s="13" t="s">
        <v>773</v>
      </c>
      <c r="D964" s="13" t="s">
        <v>934</v>
      </c>
      <c r="E964" s="13" t="s">
        <v>947</v>
      </c>
      <c r="F964" s="13" t="s">
        <v>996</v>
      </c>
      <c r="G964" s="13" t="s">
        <v>997</v>
      </c>
      <c r="H964" s="17">
        <v>44</v>
      </c>
      <c r="I964" s="17">
        <v>833.07399999999996</v>
      </c>
    </row>
    <row r="965" spans="1:9" x14ac:dyDescent="0.25">
      <c r="A965" s="13" t="s">
        <v>1080</v>
      </c>
      <c r="B965" s="13" t="s">
        <v>1087</v>
      </c>
      <c r="C965" s="13" t="s">
        <v>773</v>
      </c>
      <c r="D965" s="13" t="s">
        <v>934</v>
      </c>
      <c r="E965" s="13" t="s">
        <v>947</v>
      </c>
      <c r="F965" s="13" t="s">
        <v>998</v>
      </c>
      <c r="G965" s="13" t="s">
        <v>999</v>
      </c>
      <c r="H965" s="17">
        <v>40</v>
      </c>
      <c r="I965" s="17">
        <v>523.00300000000004</v>
      </c>
    </row>
    <row r="966" spans="1:9" x14ac:dyDescent="0.25">
      <c r="A966" s="13" t="s">
        <v>1080</v>
      </c>
      <c r="B966" s="13" t="s">
        <v>1087</v>
      </c>
      <c r="C966" s="13" t="s">
        <v>773</v>
      </c>
      <c r="D966" s="13" t="s">
        <v>934</v>
      </c>
      <c r="E966" s="13" t="s">
        <v>947</v>
      </c>
      <c r="F966" s="13" t="s">
        <v>1000</v>
      </c>
      <c r="G966" s="13" t="s">
        <v>1001</v>
      </c>
      <c r="H966" s="17">
        <v>536</v>
      </c>
      <c r="I966" s="17">
        <v>5314.7359999999999</v>
      </c>
    </row>
    <row r="967" spans="1:9" x14ac:dyDescent="0.25">
      <c r="A967" s="13" t="s">
        <v>1080</v>
      </c>
      <c r="B967" s="13" t="s">
        <v>1087</v>
      </c>
      <c r="C967" s="13" t="s">
        <v>773</v>
      </c>
      <c r="D967" s="13" t="s">
        <v>934</v>
      </c>
      <c r="E967" s="13" t="s">
        <v>947</v>
      </c>
      <c r="F967" s="13" t="s">
        <v>1002</v>
      </c>
      <c r="G967" s="13" t="s">
        <v>1003</v>
      </c>
      <c r="H967" s="17">
        <v>745</v>
      </c>
      <c r="I967" s="17">
        <v>17040.794999999998</v>
      </c>
    </row>
    <row r="968" spans="1:9" x14ac:dyDescent="0.25">
      <c r="A968" s="13" t="s">
        <v>1080</v>
      </c>
      <c r="B968" s="13" t="s">
        <v>1087</v>
      </c>
      <c r="C968" s="13" t="s">
        <v>773</v>
      </c>
      <c r="D968" s="13" t="s">
        <v>1004</v>
      </c>
      <c r="E968" s="13" t="s">
        <v>775</v>
      </c>
      <c r="F968" s="13" t="s">
        <v>1005</v>
      </c>
      <c r="G968" s="13" t="s">
        <v>1006</v>
      </c>
      <c r="H968" s="17">
        <v>1</v>
      </c>
      <c r="I968" s="17">
        <v>0</v>
      </c>
    </row>
    <row r="969" spans="1:9" x14ac:dyDescent="0.25">
      <c r="A969" s="13" t="s">
        <v>1080</v>
      </c>
      <c r="B969" s="13" t="s">
        <v>1087</v>
      </c>
      <c r="C969" s="13" t="s">
        <v>773</v>
      </c>
      <c r="D969" s="13" t="s">
        <v>1004</v>
      </c>
      <c r="E969" s="13" t="s">
        <v>775</v>
      </c>
      <c r="F969" s="13" t="s">
        <v>1007</v>
      </c>
      <c r="G969" s="13" t="s">
        <v>1008</v>
      </c>
      <c r="H969" s="17">
        <v>3</v>
      </c>
      <c r="I969" s="17">
        <v>0</v>
      </c>
    </row>
    <row r="970" spans="1:9" x14ac:dyDescent="0.25">
      <c r="A970" s="13" t="s">
        <v>1080</v>
      </c>
      <c r="B970" s="13" t="s">
        <v>1087</v>
      </c>
      <c r="C970" s="13" t="s">
        <v>773</v>
      </c>
      <c r="D970" s="13" t="s">
        <v>1004</v>
      </c>
      <c r="E970" s="13" t="s">
        <v>775</v>
      </c>
      <c r="F970" s="13" t="s">
        <v>1009</v>
      </c>
      <c r="G970" s="13" t="s">
        <v>1010</v>
      </c>
      <c r="H970" s="17">
        <v>1</v>
      </c>
      <c r="I970" s="17">
        <v>0</v>
      </c>
    </row>
    <row r="971" spans="1:9" x14ac:dyDescent="0.25">
      <c r="A971" s="13" t="s">
        <v>1080</v>
      </c>
      <c r="B971" s="13" t="s">
        <v>1087</v>
      </c>
      <c r="C971" s="13" t="s">
        <v>773</v>
      </c>
      <c r="D971" s="13" t="s">
        <v>1004</v>
      </c>
      <c r="E971" s="13" t="s">
        <v>775</v>
      </c>
      <c r="F971" s="13" t="s">
        <v>1011</v>
      </c>
      <c r="G971" s="13" t="s">
        <v>1012</v>
      </c>
      <c r="H971" s="17">
        <v>5</v>
      </c>
      <c r="I971" s="17">
        <v>3.125</v>
      </c>
    </row>
    <row r="972" spans="1:9" x14ac:dyDescent="0.25">
      <c r="A972" s="13" t="s">
        <v>1080</v>
      </c>
      <c r="B972" s="13" t="s">
        <v>1087</v>
      </c>
      <c r="C972" s="13" t="s">
        <v>773</v>
      </c>
      <c r="D972" s="13" t="s">
        <v>1004</v>
      </c>
      <c r="E972" s="13" t="s">
        <v>775</v>
      </c>
      <c r="F972" s="13" t="s">
        <v>1013</v>
      </c>
      <c r="G972" s="13" t="s">
        <v>1014</v>
      </c>
      <c r="H972" s="17">
        <v>1</v>
      </c>
      <c r="I972" s="17">
        <v>0</v>
      </c>
    </row>
    <row r="973" spans="1:9" x14ac:dyDescent="0.25">
      <c r="A973" s="13" t="s">
        <v>1080</v>
      </c>
      <c r="B973" s="13" t="s">
        <v>1087</v>
      </c>
      <c r="C973" s="13" t="s">
        <v>773</v>
      </c>
      <c r="D973" s="13" t="s">
        <v>1004</v>
      </c>
      <c r="E973" s="13" t="s">
        <v>775</v>
      </c>
      <c r="F973" s="13" t="s">
        <v>1015</v>
      </c>
      <c r="G973" s="13" t="s">
        <v>1016</v>
      </c>
      <c r="H973" s="17">
        <v>5</v>
      </c>
      <c r="I973" s="17">
        <v>0</v>
      </c>
    </row>
    <row r="974" spans="1:9" x14ac:dyDescent="0.25">
      <c r="A974" s="13" t="s">
        <v>1080</v>
      </c>
      <c r="B974" s="13" t="s">
        <v>1087</v>
      </c>
      <c r="C974" s="13" t="s">
        <v>773</v>
      </c>
      <c r="D974" s="13" t="s">
        <v>1004</v>
      </c>
      <c r="E974" s="13" t="s">
        <v>775</v>
      </c>
      <c r="F974" s="13" t="s">
        <v>1017</v>
      </c>
      <c r="G974" s="13" t="s">
        <v>1018</v>
      </c>
      <c r="H974" s="17">
        <v>1</v>
      </c>
      <c r="I974" s="17">
        <v>0</v>
      </c>
    </row>
    <row r="975" spans="1:9" x14ac:dyDescent="0.25">
      <c r="A975" s="13" t="s">
        <v>1080</v>
      </c>
      <c r="B975" s="13" t="s">
        <v>1087</v>
      </c>
      <c r="C975" s="13" t="s">
        <v>773</v>
      </c>
      <c r="D975" s="13" t="s">
        <v>1004</v>
      </c>
      <c r="E975" s="13" t="s">
        <v>775</v>
      </c>
      <c r="F975" s="13" t="s">
        <v>1019</v>
      </c>
      <c r="G975" s="13" t="s">
        <v>1020</v>
      </c>
      <c r="H975" s="17">
        <v>2</v>
      </c>
      <c r="I975" s="17">
        <v>0</v>
      </c>
    </row>
    <row r="976" spans="1:9" x14ac:dyDescent="0.25">
      <c r="A976" s="13" t="s">
        <v>1080</v>
      </c>
      <c r="B976" s="13" t="s">
        <v>1087</v>
      </c>
      <c r="C976" s="13" t="s">
        <v>773</v>
      </c>
      <c r="D976" s="13" t="s">
        <v>1004</v>
      </c>
      <c r="E976" s="13" t="s">
        <v>775</v>
      </c>
      <c r="F976" s="13" t="s">
        <v>1021</v>
      </c>
      <c r="G976" s="13" t="s">
        <v>1022</v>
      </c>
      <c r="H976" s="17">
        <v>1</v>
      </c>
      <c r="I976" s="17">
        <v>0</v>
      </c>
    </row>
    <row r="977" spans="1:9" x14ac:dyDescent="0.25">
      <c r="A977" s="13" t="s">
        <v>1080</v>
      </c>
      <c r="B977" s="13" t="s">
        <v>1087</v>
      </c>
      <c r="C977" s="13" t="s">
        <v>773</v>
      </c>
      <c r="D977" s="13" t="s">
        <v>1004</v>
      </c>
      <c r="E977" s="13" t="s">
        <v>815</v>
      </c>
      <c r="F977" s="13" t="s">
        <v>1023</v>
      </c>
      <c r="G977" s="13" t="s">
        <v>1024</v>
      </c>
      <c r="H977" s="17">
        <v>7</v>
      </c>
      <c r="I977" s="17">
        <v>14.875999999999999</v>
      </c>
    </row>
    <row r="978" spans="1:9" x14ac:dyDescent="0.25">
      <c r="A978" s="13" t="s">
        <v>1080</v>
      </c>
      <c r="B978" s="13" t="s">
        <v>1087</v>
      </c>
      <c r="C978" s="13" t="s">
        <v>773</v>
      </c>
      <c r="D978" s="13" t="s">
        <v>1004</v>
      </c>
      <c r="E978" s="13" t="s">
        <v>815</v>
      </c>
      <c r="F978" s="13" t="s">
        <v>1025</v>
      </c>
      <c r="G978" s="13" t="s">
        <v>1026</v>
      </c>
      <c r="H978" s="17">
        <v>1</v>
      </c>
      <c r="I978" s="17">
        <v>1</v>
      </c>
    </row>
    <row r="979" spans="1:9" x14ac:dyDescent="0.25">
      <c r="A979" s="13" t="s">
        <v>1080</v>
      </c>
      <c r="B979" s="13" t="s">
        <v>1087</v>
      </c>
      <c r="C979" s="13" t="s">
        <v>773</v>
      </c>
      <c r="D979" s="13" t="s">
        <v>1004</v>
      </c>
      <c r="E979" s="13" t="s">
        <v>815</v>
      </c>
      <c r="F979" s="13" t="s">
        <v>1027</v>
      </c>
      <c r="G979" s="13" t="s">
        <v>1028</v>
      </c>
      <c r="H979" s="17">
        <v>46</v>
      </c>
      <c r="I979" s="17">
        <v>37.999000000000002</v>
      </c>
    </row>
    <row r="980" spans="1:9" x14ac:dyDescent="0.25">
      <c r="A980" s="13" t="s">
        <v>1080</v>
      </c>
      <c r="B980" s="13" t="s">
        <v>1087</v>
      </c>
      <c r="C980" s="13" t="s">
        <v>773</v>
      </c>
      <c r="D980" s="13" t="s">
        <v>1004</v>
      </c>
      <c r="E980" s="13" t="s">
        <v>815</v>
      </c>
      <c r="F980" s="13" t="s">
        <v>1029</v>
      </c>
      <c r="G980" s="13" t="s">
        <v>1030</v>
      </c>
      <c r="H980" s="17">
        <v>3</v>
      </c>
      <c r="I980" s="17">
        <v>8</v>
      </c>
    </row>
    <row r="981" spans="1:9" x14ac:dyDescent="0.25">
      <c r="A981" s="13" t="s">
        <v>1080</v>
      </c>
      <c r="B981" s="13" t="s">
        <v>1087</v>
      </c>
      <c r="C981" s="13" t="s">
        <v>773</v>
      </c>
      <c r="D981" s="13" t="s">
        <v>1004</v>
      </c>
      <c r="E981" s="13" t="s">
        <v>815</v>
      </c>
      <c r="F981" s="13" t="s">
        <v>1031</v>
      </c>
      <c r="G981" s="13" t="s">
        <v>1032</v>
      </c>
      <c r="H981" s="17">
        <v>3</v>
      </c>
      <c r="I981" s="17">
        <v>1</v>
      </c>
    </row>
    <row r="982" spans="1:9" x14ac:dyDescent="0.25">
      <c r="A982" s="13" t="s">
        <v>1080</v>
      </c>
      <c r="B982" s="13" t="s">
        <v>1087</v>
      </c>
      <c r="C982" s="13" t="s">
        <v>773</v>
      </c>
      <c r="D982" s="13" t="s">
        <v>1004</v>
      </c>
      <c r="E982" s="13" t="s">
        <v>815</v>
      </c>
      <c r="F982" s="13" t="s">
        <v>1033</v>
      </c>
      <c r="G982" s="13" t="s">
        <v>1034</v>
      </c>
      <c r="H982" s="17">
        <v>4</v>
      </c>
      <c r="I982" s="17">
        <v>3</v>
      </c>
    </row>
    <row r="983" spans="1:9" x14ac:dyDescent="0.25">
      <c r="A983" s="13" t="s">
        <v>1080</v>
      </c>
      <c r="B983" s="13" t="s">
        <v>1087</v>
      </c>
      <c r="C983" s="13" t="s">
        <v>773</v>
      </c>
      <c r="D983" s="13" t="s">
        <v>1004</v>
      </c>
      <c r="E983" s="13" t="s">
        <v>815</v>
      </c>
      <c r="F983" s="13" t="s">
        <v>1035</v>
      </c>
      <c r="G983" s="13" t="s">
        <v>1036</v>
      </c>
      <c r="H983" s="17">
        <v>23</v>
      </c>
      <c r="I983" s="17">
        <v>13</v>
      </c>
    </row>
    <row r="984" spans="1:9" x14ac:dyDescent="0.25">
      <c r="A984" s="13" t="s">
        <v>1080</v>
      </c>
      <c r="B984" s="13" t="s">
        <v>1087</v>
      </c>
      <c r="C984" s="13" t="s">
        <v>773</v>
      </c>
      <c r="D984" s="13" t="s">
        <v>1004</v>
      </c>
      <c r="E984" s="13" t="s">
        <v>815</v>
      </c>
      <c r="F984" s="13" t="s">
        <v>1037</v>
      </c>
      <c r="G984" s="13" t="s">
        <v>1038</v>
      </c>
      <c r="H984" s="17">
        <v>7</v>
      </c>
      <c r="I984" s="17">
        <v>46</v>
      </c>
    </row>
    <row r="985" spans="1:9" x14ac:dyDescent="0.25">
      <c r="A985" s="13" t="s">
        <v>1080</v>
      </c>
      <c r="B985" s="13" t="s">
        <v>1087</v>
      </c>
      <c r="C985" s="13" t="s">
        <v>773</v>
      </c>
      <c r="D985" s="13" t="s">
        <v>1004</v>
      </c>
      <c r="E985" s="13" t="s">
        <v>815</v>
      </c>
      <c r="F985" s="13" t="s">
        <v>1039</v>
      </c>
      <c r="G985" s="13" t="s">
        <v>1040</v>
      </c>
      <c r="H985" s="17">
        <v>1</v>
      </c>
      <c r="I985" s="17">
        <v>0</v>
      </c>
    </row>
    <row r="986" spans="1:9" x14ac:dyDescent="0.25">
      <c r="A986" s="13" t="s">
        <v>1080</v>
      </c>
      <c r="B986" s="13" t="s">
        <v>1087</v>
      </c>
      <c r="C986" s="13" t="s">
        <v>773</v>
      </c>
      <c r="D986" s="13" t="s">
        <v>1004</v>
      </c>
      <c r="E986" s="13" t="s">
        <v>815</v>
      </c>
      <c r="F986" s="13" t="s">
        <v>1041</v>
      </c>
      <c r="G986" s="13" t="s">
        <v>1042</v>
      </c>
      <c r="H986" s="17">
        <v>1</v>
      </c>
      <c r="I986" s="17">
        <v>0</v>
      </c>
    </row>
    <row r="987" spans="1:9" x14ac:dyDescent="0.25">
      <c r="A987" s="13" t="s">
        <v>1080</v>
      </c>
      <c r="B987" s="13" t="s">
        <v>1087</v>
      </c>
      <c r="C987" s="13" t="s">
        <v>773</v>
      </c>
      <c r="D987" s="13" t="s">
        <v>1004</v>
      </c>
      <c r="E987" s="13" t="s">
        <v>815</v>
      </c>
      <c r="F987" s="13" t="s">
        <v>1043</v>
      </c>
      <c r="G987" s="13" t="s">
        <v>1044</v>
      </c>
      <c r="H987" s="17">
        <v>24</v>
      </c>
      <c r="I987" s="17">
        <v>42</v>
      </c>
    </row>
    <row r="988" spans="1:9" x14ac:dyDescent="0.25">
      <c r="A988" s="13" t="s">
        <v>1080</v>
      </c>
      <c r="B988" s="13" t="s">
        <v>1087</v>
      </c>
      <c r="C988" s="13" t="s">
        <v>773</v>
      </c>
      <c r="D988" s="13" t="s">
        <v>1004</v>
      </c>
      <c r="E988" s="13" t="s">
        <v>858</v>
      </c>
      <c r="F988" s="13" t="s">
        <v>1045</v>
      </c>
      <c r="G988" s="13" t="s">
        <v>1046</v>
      </c>
      <c r="H988" s="17">
        <v>1</v>
      </c>
      <c r="I988" s="17">
        <v>4</v>
      </c>
    </row>
    <row r="989" spans="1:9" x14ac:dyDescent="0.25">
      <c r="A989" s="13" t="s">
        <v>1080</v>
      </c>
      <c r="B989" s="13" t="s">
        <v>1087</v>
      </c>
      <c r="C989" s="13" t="s">
        <v>773</v>
      </c>
      <c r="D989" s="13" t="s">
        <v>1004</v>
      </c>
      <c r="E989" s="13" t="s">
        <v>858</v>
      </c>
      <c r="F989" s="13" t="s">
        <v>1047</v>
      </c>
      <c r="G989" s="13" t="s">
        <v>1048</v>
      </c>
      <c r="H989" s="17">
        <v>1</v>
      </c>
      <c r="I989" s="17">
        <v>13</v>
      </c>
    </row>
    <row r="990" spans="1:9" x14ac:dyDescent="0.25">
      <c r="A990" s="13" t="s">
        <v>1080</v>
      </c>
      <c r="B990" s="13" t="s">
        <v>1087</v>
      </c>
      <c r="C990" s="13" t="s">
        <v>773</v>
      </c>
      <c r="D990" s="13" t="s">
        <v>1004</v>
      </c>
      <c r="E990" s="13" t="s">
        <v>858</v>
      </c>
      <c r="F990" s="13" t="s">
        <v>1049</v>
      </c>
      <c r="G990" s="13" t="s">
        <v>1050</v>
      </c>
      <c r="H990" s="17">
        <v>3</v>
      </c>
      <c r="I990" s="17">
        <v>1</v>
      </c>
    </row>
    <row r="991" spans="1:9" x14ac:dyDescent="0.25">
      <c r="A991" s="13" t="s">
        <v>1080</v>
      </c>
      <c r="B991" s="13" t="s">
        <v>1087</v>
      </c>
      <c r="C991" s="13" t="s">
        <v>773</v>
      </c>
      <c r="D991" s="13" t="s">
        <v>1004</v>
      </c>
      <c r="E991" s="13" t="s">
        <v>858</v>
      </c>
      <c r="F991" s="13" t="s">
        <v>1051</v>
      </c>
      <c r="G991" s="13" t="s">
        <v>1052</v>
      </c>
      <c r="H991" s="17">
        <v>2</v>
      </c>
      <c r="I991" s="17">
        <v>1</v>
      </c>
    </row>
    <row r="992" spans="1:9" x14ac:dyDescent="0.25">
      <c r="A992" s="13" t="s">
        <v>1080</v>
      </c>
      <c r="B992" s="13" t="s">
        <v>1087</v>
      </c>
      <c r="C992" s="13" t="s">
        <v>773</v>
      </c>
      <c r="D992" s="13" t="s">
        <v>1004</v>
      </c>
      <c r="E992" s="13" t="s">
        <v>858</v>
      </c>
      <c r="F992" s="13" t="s">
        <v>1053</v>
      </c>
      <c r="G992" s="13" t="s">
        <v>1054</v>
      </c>
      <c r="H992" s="17">
        <v>1</v>
      </c>
      <c r="I992" s="17">
        <v>4</v>
      </c>
    </row>
    <row r="993" spans="1:9" x14ac:dyDescent="0.25">
      <c r="A993" s="13" t="s">
        <v>1080</v>
      </c>
      <c r="B993" s="13" t="s">
        <v>1087</v>
      </c>
      <c r="C993" s="13" t="s">
        <v>773</v>
      </c>
      <c r="D993" s="13" t="s">
        <v>1004</v>
      </c>
      <c r="E993" s="13" t="s">
        <v>893</v>
      </c>
      <c r="F993" s="13" t="s">
        <v>1055</v>
      </c>
      <c r="G993" s="13" t="s">
        <v>1056</v>
      </c>
      <c r="H993" s="17">
        <v>9</v>
      </c>
      <c r="I993" s="17">
        <v>1</v>
      </c>
    </row>
    <row r="994" spans="1:9" x14ac:dyDescent="0.25">
      <c r="A994" s="13" t="s">
        <v>1080</v>
      </c>
      <c r="B994" s="13" t="s">
        <v>1087</v>
      </c>
      <c r="C994" s="13" t="s">
        <v>773</v>
      </c>
      <c r="D994" s="13" t="s">
        <v>1004</v>
      </c>
      <c r="E994" s="13" t="s">
        <v>893</v>
      </c>
      <c r="F994" s="13" t="s">
        <v>1057</v>
      </c>
      <c r="G994" s="13" t="s">
        <v>1058</v>
      </c>
      <c r="H994" s="17">
        <v>7</v>
      </c>
      <c r="I994" s="17">
        <v>2</v>
      </c>
    </row>
    <row r="995" spans="1:9" x14ac:dyDescent="0.25">
      <c r="A995" s="13" t="s">
        <v>1080</v>
      </c>
      <c r="B995" s="13" t="s">
        <v>1087</v>
      </c>
      <c r="C995" s="13" t="s">
        <v>773</v>
      </c>
      <c r="D995" s="13" t="s">
        <v>1004</v>
      </c>
      <c r="E995" s="13" t="s">
        <v>893</v>
      </c>
      <c r="F995" s="13" t="s">
        <v>1059</v>
      </c>
      <c r="G995" s="13" t="s">
        <v>1060</v>
      </c>
      <c r="H995" s="17">
        <v>1</v>
      </c>
      <c r="I995" s="17">
        <v>0</v>
      </c>
    </row>
    <row r="996" spans="1:9" x14ac:dyDescent="0.25">
      <c r="A996" s="13" t="s">
        <v>1080</v>
      </c>
      <c r="B996" s="13" t="s">
        <v>1087</v>
      </c>
      <c r="C996" s="13" t="s">
        <v>773</v>
      </c>
      <c r="D996" s="13" t="s">
        <v>1004</v>
      </c>
      <c r="E996" s="13" t="s">
        <v>893</v>
      </c>
      <c r="F996" s="13" t="s">
        <v>1061</v>
      </c>
      <c r="G996" s="13" t="s">
        <v>1062</v>
      </c>
      <c r="H996" s="17">
        <v>1</v>
      </c>
      <c r="I996" s="17">
        <v>0</v>
      </c>
    </row>
    <row r="997" spans="1:9" x14ac:dyDescent="0.25">
      <c r="A997" s="13" t="s">
        <v>1080</v>
      </c>
      <c r="B997" s="13" t="s">
        <v>1087</v>
      </c>
      <c r="C997" s="13" t="s">
        <v>773</v>
      </c>
      <c r="D997" s="13" t="s">
        <v>1004</v>
      </c>
      <c r="E997" s="13" t="s">
        <v>893</v>
      </c>
      <c r="F997" s="13" t="s">
        <v>1063</v>
      </c>
      <c r="G997" s="13" t="s">
        <v>1064</v>
      </c>
      <c r="H997" s="17">
        <v>2</v>
      </c>
      <c r="I997" s="17">
        <v>0</v>
      </c>
    </row>
    <row r="998" spans="1:9" x14ac:dyDescent="0.25">
      <c r="A998" s="13" t="s">
        <v>1080</v>
      </c>
      <c r="B998" s="13" t="s">
        <v>1087</v>
      </c>
      <c r="C998" s="13" t="s">
        <v>773</v>
      </c>
      <c r="D998" s="13" t="s">
        <v>1004</v>
      </c>
      <c r="E998" s="13" t="s">
        <v>893</v>
      </c>
      <c r="F998" s="13" t="s">
        <v>1065</v>
      </c>
      <c r="G998" s="13" t="s">
        <v>1066</v>
      </c>
      <c r="H998" s="17">
        <v>1</v>
      </c>
      <c r="I998" s="17">
        <v>0</v>
      </c>
    </row>
    <row r="999" spans="1:9" x14ac:dyDescent="0.25">
      <c r="A999" s="13" t="s">
        <v>1080</v>
      </c>
      <c r="B999" s="13" t="s">
        <v>1087</v>
      </c>
      <c r="C999" s="13" t="s">
        <v>773</v>
      </c>
      <c r="D999" s="13" t="s">
        <v>1004</v>
      </c>
      <c r="E999" s="13" t="s">
        <v>893</v>
      </c>
      <c r="F999" s="13" t="s">
        <v>1067</v>
      </c>
      <c r="G999" s="13" t="s">
        <v>1068</v>
      </c>
      <c r="H999" s="17">
        <v>1</v>
      </c>
      <c r="I999" s="17">
        <v>0</v>
      </c>
    </row>
    <row r="1000" spans="1:9" x14ac:dyDescent="0.25">
      <c r="A1000" s="13" t="s">
        <v>1080</v>
      </c>
      <c r="B1000" s="13" t="s">
        <v>1087</v>
      </c>
      <c r="C1000" s="13" t="s">
        <v>773</v>
      </c>
      <c r="D1000" s="13" t="s">
        <v>1004</v>
      </c>
      <c r="E1000" s="13" t="s">
        <v>893</v>
      </c>
      <c r="F1000" s="13" t="s">
        <v>1069</v>
      </c>
      <c r="G1000" s="13" t="s">
        <v>1070</v>
      </c>
      <c r="H1000" s="17">
        <v>5</v>
      </c>
      <c r="I1000" s="17">
        <v>0</v>
      </c>
    </row>
    <row r="1001" spans="1:9" x14ac:dyDescent="0.25">
      <c r="A1001" s="13" t="s">
        <v>1080</v>
      </c>
      <c r="B1001" s="13" t="s">
        <v>1087</v>
      </c>
      <c r="C1001" s="13" t="s">
        <v>1071</v>
      </c>
      <c r="D1001" s="13" t="s">
        <v>922</v>
      </c>
      <c r="E1001" s="13" t="s">
        <v>926</v>
      </c>
      <c r="F1001" s="13" t="s">
        <v>924</v>
      </c>
      <c r="G1001" s="13" t="s">
        <v>925</v>
      </c>
      <c r="H1001" s="17">
        <v>13</v>
      </c>
      <c r="I1001" s="17"/>
    </row>
    <row r="1002" spans="1:9" x14ac:dyDescent="0.25">
      <c r="A1002" s="13" t="s">
        <v>1080</v>
      </c>
      <c r="B1002" s="13" t="s">
        <v>1087</v>
      </c>
      <c r="C1002" s="13" t="s">
        <v>1071</v>
      </c>
      <c r="D1002" s="13" t="s">
        <v>1072</v>
      </c>
      <c r="E1002" s="13" t="s">
        <v>1072</v>
      </c>
      <c r="F1002" s="13" t="s">
        <v>924</v>
      </c>
      <c r="G1002" s="13" t="s">
        <v>925</v>
      </c>
      <c r="H1002" s="17">
        <v>13</v>
      </c>
      <c r="I1002" s="17"/>
    </row>
    <row r="1003" spans="1:9" x14ac:dyDescent="0.25">
      <c r="A1003" s="13" t="s">
        <v>1080</v>
      </c>
      <c r="B1003" s="13" t="s">
        <v>1088</v>
      </c>
      <c r="C1003" s="13" t="s">
        <v>773</v>
      </c>
      <c r="D1003" s="13" t="s">
        <v>774</v>
      </c>
      <c r="E1003" s="13" t="s">
        <v>775</v>
      </c>
      <c r="F1003" s="13" t="s">
        <v>776</v>
      </c>
      <c r="G1003" s="13" t="s">
        <v>777</v>
      </c>
      <c r="H1003" s="17">
        <v>369</v>
      </c>
      <c r="I1003" s="17">
        <v>2113.402</v>
      </c>
    </row>
    <row r="1004" spans="1:9" x14ac:dyDescent="0.25">
      <c r="A1004" s="13" t="s">
        <v>1080</v>
      </c>
      <c r="B1004" s="13" t="s">
        <v>1088</v>
      </c>
      <c r="C1004" s="13" t="s">
        <v>773</v>
      </c>
      <c r="D1004" s="13" t="s">
        <v>774</v>
      </c>
      <c r="E1004" s="13" t="s">
        <v>775</v>
      </c>
      <c r="F1004" s="13" t="s">
        <v>778</v>
      </c>
      <c r="G1004" s="13" t="s">
        <v>779</v>
      </c>
      <c r="H1004" s="17">
        <v>15148</v>
      </c>
      <c r="I1004" s="17">
        <v>3389.3580000000002</v>
      </c>
    </row>
    <row r="1005" spans="1:9" x14ac:dyDescent="0.25">
      <c r="A1005" s="13" t="s">
        <v>1080</v>
      </c>
      <c r="B1005" s="13" t="s">
        <v>1088</v>
      </c>
      <c r="C1005" s="13" t="s">
        <v>773</v>
      </c>
      <c r="D1005" s="13" t="s">
        <v>774</v>
      </c>
      <c r="E1005" s="13" t="s">
        <v>775</v>
      </c>
      <c r="F1005" s="13" t="s">
        <v>780</v>
      </c>
      <c r="G1005" s="13" t="s">
        <v>781</v>
      </c>
      <c r="H1005" s="17">
        <v>127</v>
      </c>
      <c r="I1005" s="17">
        <v>895.15200000000004</v>
      </c>
    </row>
    <row r="1006" spans="1:9" x14ac:dyDescent="0.25">
      <c r="A1006" s="13" t="s">
        <v>1080</v>
      </c>
      <c r="B1006" s="13" t="s">
        <v>1088</v>
      </c>
      <c r="C1006" s="13" t="s">
        <v>773</v>
      </c>
      <c r="D1006" s="13" t="s">
        <v>774</v>
      </c>
      <c r="E1006" s="13" t="s">
        <v>775</v>
      </c>
      <c r="F1006" s="13" t="s">
        <v>782</v>
      </c>
      <c r="G1006" s="13" t="s">
        <v>783</v>
      </c>
      <c r="H1006" s="17">
        <v>1</v>
      </c>
      <c r="I1006" s="17">
        <v>0</v>
      </c>
    </row>
    <row r="1007" spans="1:9" x14ac:dyDescent="0.25">
      <c r="A1007" s="13" t="s">
        <v>1080</v>
      </c>
      <c r="B1007" s="13" t="s">
        <v>1088</v>
      </c>
      <c r="C1007" s="13" t="s">
        <v>773</v>
      </c>
      <c r="D1007" s="13" t="s">
        <v>774</v>
      </c>
      <c r="E1007" s="13" t="s">
        <v>775</v>
      </c>
      <c r="F1007" s="13" t="s">
        <v>784</v>
      </c>
      <c r="G1007" s="13" t="s">
        <v>785</v>
      </c>
      <c r="H1007" s="17">
        <v>631</v>
      </c>
      <c r="I1007" s="17">
        <v>4502.768</v>
      </c>
    </row>
    <row r="1008" spans="1:9" x14ac:dyDescent="0.25">
      <c r="A1008" s="13" t="s">
        <v>1080</v>
      </c>
      <c r="B1008" s="13" t="s">
        <v>1088</v>
      </c>
      <c r="C1008" s="13" t="s">
        <v>773</v>
      </c>
      <c r="D1008" s="13" t="s">
        <v>774</v>
      </c>
      <c r="E1008" s="13" t="s">
        <v>775</v>
      </c>
      <c r="F1008" s="13" t="s">
        <v>786</v>
      </c>
      <c r="G1008" s="13" t="s">
        <v>787</v>
      </c>
      <c r="H1008" s="17">
        <v>93</v>
      </c>
      <c r="I1008" s="17">
        <v>55.206000000000003</v>
      </c>
    </row>
    <row r="1009" spans="1:9" x14ac:dyDescent="0.25">
      <c r="A1009" s="13" t="s">
        <v>1080</v>
      </c>
      <c r="B1009" s="13" t="s">
        <v>1088</v>
      </c>
      <c r="C1009" s="13" t="s">
        <v>773</v>
      </c>
      <c r="D1009" s="13" t="s">
        <v>774</v>
      </c>
      <c r="E1009" s="13" t="s">
        <v>775</v>
      </c>
      <c r="F1009" s="13" t="s">
        <v>788</v>
      </c>
      <c r="G1009" s="13" t="s">
        <v>789</v>
      </c>
      <c r="H1009" s="17">
        <v>4605</v>
      </c>
      <c r="I1009" s="17">
        <v>1425.5170000000001</v>
      </c>
    </row>
    <row r="1010" spans="1:9" x14ac:dyDescent="0.25">
      <c r="A1010" s="13" t="s">
        <v>1080</v>
      </c>
      <c r="B1010" s="13" t="s">
        <v>1088</v>
      </c>
      <c r="C1010" s="13" t="s">
        <v>773</v>
      </c>
      <c r="D1010" s="13" t="s">
        <v>774</v>
      </c>
      <c r="E1010" s="13" t="s">
        <v>775</v>
      </c>
      <c r="F1010" s="13" t="s">
        <v>790</v>
      </c>
      <c r="G1010" s="13" t="s">
        <v>791</v>
      </c>
      <c r="H1010" s="17">
        <v>3364</v>
      </c>
      <c r="I1010" s="17">
        <v>1323.943</v>
      </c>
    </row>
    <row r="1011" spans="1:9" x14ac:dyDescent="0.25">
      <c r="A1011" s="13" t="s">
        <v>1080</v>
      </c>
      <c r="B1011" s="13" t="s">
        <v>1088</v>
      </c>
      <c r="C1011" s="13" t="s">
        <v>773</v>
      </c>
      <c r="D1011" s="13" t="s">
        <v>774</v>
      </c>
      <c r="E1011" s="13" t="s">
        <v>775</v>
      </c>
      <c r="F1011" s="13" t="s">
        <v>792</v>
      </c>
      <c r="G1011" s="13" t="s">
        <v>793</v>
      </c>
      <c r="H1011" s="17">
        <v>540</v>
      </c>
      <c r="I1011" s="17">
        <v>187.72399999999999</v>
      </c>
    </row>
    <row r="1012" spans="1:9" x14ac:dyDescent="0.25">
      <c r="A1012" s="13" t="s">
        <v>1080</v>
      </c>
      <c r="B1012" s="13" t="s">
        <v>1088</v>
      </c>
      <c r="C1012" s="13" t="s">
        <v>773</v>
      </c>
      <c r="D1012" s="13" t="s">
        <v>774</v>
      </c>
      <c r="E1012" s="13" t="s">
        <v>775</v>
      </c>
      <c r="F1012" s="13" t="s">
        <v>794</v>
      </c>
      <c r="G1012" s="13" t="s">
        <v>795</v>
      </c>
      <c r="H1012" s="17">
        <v>99</v>
      </c>
      <c r="I1012" s="17">
        <v>87.433999999999997</v>
      </c>
    </row>
    <row r="1013" spans="1:9" x14ac:dyDescent="0.25">
      <c r="A1013" s="13" t="s">
        <v>1080</v>
      </c>
      <c r="B1013" s="13" t="s">
        <v>1088</v>
      </c>
      <c r="C1013" s="13" t="s">
        <v>773</v>
      </c>
      <c r="D1013" s="13" t="s">
        <v>774</v>
      </c>
      <c r="E1013" s="13" t="s">
        <v>775</v>
      </c>
      <c r="F1013" s="13" t="s">
        <v>796</v>
      </c>
      <c r="G1013" s="13" t="s">
        <v>797</v>
      </c>
      <c r="H1013" s="17">
        <v>3262</v>
      </c>
      <c r="I1013" s="17">
        <v>954.96799999999996</v>
      </c>
    </row>
    <row r="1014" spans="1:9" x14ac:dyDescent="0.25">
      <c r="A1014" s="13" t="s">
        <v>1080</v>
      </c>
      <c r="B1014" s="13" t="s">
        <v>1088</v>
      </c>
      <c r="C1014" s="13" t="s">
        <v>773</v>
      </c>
      <c r="D1014" s="13" t="s">
        <v>774</v>
      </c>
      <c r="E1014" s="13" t="s">
        <v>775</v>
      </c>
      <c r="F1014" s="13" t="s">
        <v>798</v>
      </c>
      <c r="G1014" s="13" t="s">
        <v>799</v>
      </c>
      <c r="H1014" s="17">
        <v>856</v>
      </c>
      <c r="I1014" s="17">
        <v>355.30099999999999</v>
      </c>
    </row>
    <row r="1015" spans="1:9" x14ac:dyDescent="0.25">
      <c r="A1015" s="13" t="s">
        <v>1080</v>
      </c>
      <c r="B1015" s="13" t="s">
        <v>1088</v>
      </c>
      <c r="C1015" s="13" t="s">
        <v>773</v>
      </c>
      <c r="D1015" s="13" t="s">
        <v>774</v>
      </c>
      <c r="E1015" s="13" t="s">
        <v>775</v>
      </c>
      <c r="F1015" s="13" t="s">
        <v>800</v>
      </c>
      <c r="G1015" s="13" t="s">
        <v>801</v>
      </c>
      <c r="H1015" s="17">
        <v>75</v>
      </c>
      <c r="I1015" s="17">
        <v>39.026000000000003</v>
      </c>
    </row>
    <row r="1016" spans="1:9" x14ac:dyDescent="0.25">
      <c r="A1016" s="13" t="s">
        <v>1080</v>
      </c>
      <c r="B1016" s="13" t="s">
        <v>1088</v>
      </c>
      <c r="C1016" s="13" t="s">
        <v>773</v>
      </c>
      <c r="D1016" s="13" t="s">
        <v>774</v>
      </c>
      <c r="E1016" s="13" t="s">
        <v>775</v>
      </c>
      <c r="F1016" s="13" t="s">
        <v>802</v>
      </c>
      <c r="G1016" s="13" t="s">
        <v>803</v>
      </c>
      <c r="H1016" s="17">
        <v>115</v>
      </c>
      <c r="I1016" s="17">
        <v>64.171000000000006</v>
      </c>
    </row>
    <row r="1017" spans="1:9" x14ac:dyDescent="0.25">
      <c r="A1017" s="13" t="s">
        <v>1080</v>
      </c>
      <c r="B1017" s="13" t="s">
        <v>1088</v>
      </c>
      <c r="C1017" s="13" t="s">
        <v>773</v>
      </c>
      <c r="D1017" s="13" t="s">
        <v>774</v>
      </c>
      <c r="E1017" s="13" t="s">
        <v>775</v>
      </c>
      <c r="F1017" s="13" t="s">
        <v>804</v>
      </c>
      <c r="G1017" s="13" t="s">
        <v>805</v>
      </c>
      <c r="H1017" s="17">
        <v>4275</v>
      </c>
      <c r="I1017" s="17">
        <v>717.48699999999997</v>
      </c>
    </row>
    <row r="1018" spans="1:9" x14ac:dyDescent="0.25">
      <c r="A1018" s="13" t="s">
        <v>1080</v>
      </c>
      <c r="B1018" s="13" t="s">
        <v>1088</v>
      </c>
      <c r="C1018" s="13" t="s">
        <v>773</v>
      </c>
      <c r="D1018" s="13" t="s">
        <v>774</v>
      </c>
      <c r="E1018" s="13" t="s">
        <v>775</v>
      </c>
      <c r="F1018" s="13" t="s">
        <v>806</v>
      </c>
      <c r="G1018" s="13" t="s">
        <v>807</v>
      </c>
      <c r="H1018" s="17">
        <v>48</v>
      </c>
      <c r="I1018" s="17">
        <v>1</v>
      </c>
    </row>
    <row r="1019" spans="1:9" x14ac:dyDescent="0.25">
      <c r="A1019" s="13" t="s">
        <v>1080</v>
      </c>
      <c r="B1019" s="13" t="s">
        <v>1088</v>
      </c>
      <c r="C1019" s="13" t="s">
        <v>773</v>
      </c>
      <c r="D1019" s="13" t="s">
        <v>774</v>
      </c>
      <c r="E1019" s="13" t="s">
        <v>775</v>
      </c>
      <c r="F1019" s="13" t="s">
        <v>808</v>
      </c>
      <c r="G1019" s="13" t="s">
        <v>809</v>
      </c>
      <c r="H1019" s="17">
        <v>319</v>
      </c>
      <c r="I1019" s="17">
        <v>1105.171</v>
      </c>
    </row>
    <row r="1020" spans="1:9" x14ac:dyDescent="0.25">
      <c r="A1020" s="13" t="s">
        <v>1080</v>
      </c>
      <c r="B1020" s="13" t="s">
        <v>1088</v>
      </c>
      <c r="C1020" s="13" t="s">
        <v>773</v>
      </c>
      <c r="D1020" s="13" t="s">
        <v>774</v>
      </c>
      <c r="E1020" s="13" t="s">
        <v>775</v>
      </c>
      <c r="F1020" s="13" t="s">
        <v>810</v>
      </c>
      <c r="G1020" s="13" t="s">
        <v>811</v>
      </c>
      <c r="H1020" s="17">
        <v>7321</v>
      </c>
      <c r="I1020" s="17">
        <v>1347.3889999999999</v>
      </c>
    </row>
    <row r="1021" spans="1:9" x14ac:dyDescent="0.25">
      <c r="A1021" s="13" t="s">
        <v>1080</v>
      </c>
      <c r="B1021" s="13" t="s">
        <v>1088</v>
      </c>
      <c r="C1021" s="13" t="s">
        <v>773</v>
      </c>
      <c r="D1021" s="13" t="s">
        <v>774</v>
      </c>
      <c r="E1021" s="13" t="s">
        <v>812</v>
      </c>
      <c r="F1021" s="13" t="s">
        <v>813</v>
      </c>
      <c r="G1021" s="13" t="s">
        <v>814</v>
      </c>
      <c r="H1021" s="17">
        <v>1</v>
      </c>
      <c r="I1021" s="17">
        <v>24</v>
      </c>
    </row>
    <row r="1022" spans="1:9" x14ac:dyDescent="0.25">
      <c r="A1022" s="13" t="s">
        <v>1080</v>
      </c>
      <c r="B1022" s="13" t="s">
        <v>1088</v>
      </c>
      <c r="C1022" s="13" t="s">
        <v>773</v>
      </c>
      <c r="D1022" s="13" t="s">
        <v>774</v>
      </c>
      <c r="E1022" s="13" t="s">
        <v>815</v>
      </c>
      <c r="F1022" s="13" t="s">
        <v>816</v>
      </c>
      <c r="G1022" s="13" t="s">
        <v>817</v>
      </c>
      <c r="H1022" s="17">
        <v>4614</v>
      </c>
      <c r="I1022" s="17">
        <v>14581.736000000001</v>
      </c>
    </row>
    <row r="1023" spans="1:9" x14ac:dyDescent="0.25">
      <c r="A1023" s="13" t="s">
        <v>1080</v>
      </c>
      <c r="B1023" s="13" t="s">
        <v>1088</v>
      </c>
      <c r="C1023" s="13" t="s">
        <v>773</v>
      </c>
      <c r="D1023" s="13" t="s">
        <v>774</v>
      </c>
      <c r="E1023" s="13" t="s">
        <v>815</v>
      </c>
      <c r="F1023" s="13" t="s">
        <v>818</v>
      </c>
      <c r="G1023" s="13" t="s">
        <v>819</v>
      </c>
      <c r="H1023" s="17">
        <v>355</v>
      </c>
      <c r="I1023" s="17">
        <v>2152.2020000000002</v>
      </c>
    </row>
    <row r="1024" spans="1:9" x14ac:dyDescent="0.25">
      <c r="A1024" s="13" t="s">
        <v>1080</v>
      </c>
      <c r="B1024" s="13" t="s">
        <v>1088</v>
      </c>
      <c r="C1024" s="13" t="s">
        <v>773</v>
      </c>
      <c r="D1024" s="13" t="s">
        <v>774</v>
      </c>
      <c r="E1024" s="13" t="s">
        <v>815</v>
      </c>
      <c r="F1024" s="13" t="s">
        <v>820</v>
      </c>
      <c r="G1024" s="13" t="s">
        <v>821</v>
      </c>
      <c r="H1024" s="17">
        <v>17</v>
      </c>
      <c r="I1024" s="17">
        <v>101.001</v>
      </c>
    </row>
    <row r="1025" spans="1:9" x14ac:dyDescent="0.25">
      <c r="A1025" s="13" t="s">
        <v>1080</v>
      </c>
      <c r="B1025" s="13" t="s">
        <v>1088</v>
      </c>
      <c r="C1025" s="13" t="s">
        <v>773</v>
      </c>
      <c r="D1025" s="13" t="s">
        <v>774</v>
      </c>
      <c r="E1025" s="13" t="s">
        <v>815</v>
      </c>
      <c r="F1025" s="13" t="s">
        <v>822</v>
      </c>
      <c r="G1025" s="13" t="s">
        <v>823</v>
      </c>
      <c r="H1025" s="17">
        <v>3211</v>
      </c>
      <c r="I1025" s="17">
        <v>16972.224999999999</v>
      </c>
    </row>
    <row r="1026" spans="1:9" x14ac:dyDescent="0.25">
      <c r="A1026" s="13" t="s">
        <v>1080</v>
      </c>
      <c r="B1026" s="13" t="s">
        <v>1088</v>
      </c>
      <c r="C1026" s="13" t="s">
        <v>773</v>
      </c>
      <c r="D1026" s="13" t="s">
        <v>774</v>
      </c>
      <c r="E1026" s="13" t="s">
        <v>815</v>
      </c>
      <c r="F1026" s="13" t="s">
        <v>824</v>
      </c>
      <c r="G1026" s="13" t="s">
        <v>825</v>
      </c>
      <c r="H1026" s="17">
        <v>3424</v>
      </c>
      <c r="I1026" s="17">
        <v>14103.849</v>
      </c>
    </row>
    <row r="1027" spans="1:9" x14ac:dyDescent="0.25">
      <c r="A1027" s="13" t="s">
        <v>1080</v>
      </c>
      <c r="B1027" s="13" t="s">
        <v>1088</v>
      </c>
      <c r="C1027" s="13" t="s">
        <v>773</v>
      </c>
      <c r="D1027" s="13" t="s">
        <v>774</v>
      </c>
      <c r="E1027" s="13" t="s">
        <v>815</v>
      </c>
      <c r="F1027" s="13" t="s">
        <v>826</v>
      </c>
      <c r="G1027" s="13" t="s">
        <v>827</v>
      </c>
      <c r="H1027" s="17">
        <v>1454</v>
      </c>
      <c r="I1027" s="17">
        <v>2971.2719999999999</v>
      </c>
    </row>
    <row r="1028" spans="1:9" x14ac:dyDescent="0.25">
      <c r="A1028" s="13" t="s">
        <v>1080</v>
      </c>
      <c r="B1028" s="13" t="s">
        <v>1088</v>
      </c>
      <c r="C1028" s="13" t="s">
        <v>773</v>
      </c>
      <c r="D1028" s="13" t="s">
        <v>774</v>
      </c>
      <c r="E1028" s="13" t="s">
        <v>815</v>
      </c>
      <c r="F1028" s="13" t="s">
        <v>828</v>
      </c>
      <c r="G1028" s="13" t="s">
        <v>829</v>
      </c>
      <c r="H1028" s="17">
        <v>122</v>
      </c>
      <c r="I1028" s="17">
        <v>582.29700000000003</v>
      </c>
    </row>
    <row r="1029" spans="1:9" x14ac:dyDescent="0.25">
      <c r="A1029" s="13" t="s">
        <v>1080</v>
      </c>
      <c r="B1029" s="13" t="s">
        <v>1088</v>
      </c>
      <c r="C1029" s="13" t="s">
        <v>773</v>
      </c>
      <c r="D1029" s="13" t="s">
        <v>774</v>
      </c>
      <c r="E1029" s="13" t="s">
        <v>815</v>
      </c>
      <c r="F1029" s="13" t="s">
        <v>830</v>
      </c>
      <c r="G1029" s="13" t="s">
        <v>831</v>
      </c>
      <c r="H1029" s="17">
        <v>575</v>
      </c>
      <c r="I1029" s="17">
        <v>4145.808</v>
      </c>
    </row>
    <row r="1030" spans="1:9" x14ac:dyDescent="0.25">
      <c r="A1030" s="13" t="s">
        <v>1080</v>
      </c>
      <c r="B1030" s="13" t="s">
        <v>1088</v>
      </c>
      <c r="C1030" s="13" t="s">
        <v>773</v>
      </c>
      <c r="D1030" s="13" t="s">
        <v>774</v>
      </c>
      <c r="E1030" s="13" t="s">
        <v>815</v>
      </c>
      <c r="F1030" s="13" t="s">
        <v>832</v>
      </c>
      <c r="G1030" s="13" t="s">
        <v>833</v>
      </c>
      <c r="H1030" s="17">
        <v>569</v>
      </c>
      <c r="I1030" s="17">
        <v>1184.796</v>
      </c>
    </row>
    <row r="1031" spans="1:9" x14ac:dyDescent="0.25">
      <c r="A1031" s="13" t="s">
        <v>1080</v>
      </c>
      <c r="B1031" s="13" t="s">
        <v>1088</v>
      </c>
      <c r="C1031" s="13" t="s">
        <v>773</v>
      </c>
      <c r="D1031" s="13" t="s">
        <v>774</v>
      </c>
      <c r="E1031" s="13" t="s">
        <v>815</v>
      </c>
      <c r="F1031" s="13" t="s">
        <v>834</v>
      </c>
      <c r="G1031" s="13" t="s">
        <v>835</v>
      </c>
      <c r="H1031" s="17">
        <v>329</v>
      </c>
      <c r="I1031" s="17">
        <v>3254.5010000000002</v>
      </c>
    </row>
    <row r="1032" spans="1:9" x14ac:dyDescent="0.25">
      <c r="A1032" s="13" t="s">
        <v>1080</v>
      </c>
      <c r="B1032" s="13" t="s">
        <v>1088</v>
      </c>
      <c r="C1032" s="13" t="s">
        <v>773</v>
      </c>
      <c r="D1032" s="13" t="s">
        <v>774</v>
      </c>
      <c r="E1032" s="13" t="s">
        <v>815</v>
      </c>
      <c r="F1032" s="13" t="s">
        <v>836</v>
      </c>
      <c r="G1032" s="13" t="s">
        <v>837</v>
      </c>
      <c r="H1032" s="17">
        <v>9675</v>
      </c>
      <c r="I1032" s="17">
        <v>14405.517</v>
      </c>
    </row>
    <row r="1033" spans="1:9" x14ac:dyDescent="0.25">
      <c r="A1033" s="13" t="s">
        <v>1080</v>
      </c>
      <c r="B1033" s="13" t="s">
        <v>1088</v>
      </c>
      <c r="C1033" s="13" t="s">
        <v>773</v>
      </c>
      <c r="D1033" s="13" t="s">
        <v>774</v>
      </c>
      <c r="E1033" s="13" t="s">
        <v>815</v>
      </c>
      <c r="F1033" s="13" t="s">
        <v>838</v>
      </c>
      <c r="G1033" s="13" t="s">
        <v>839</v>
      </c>
      <c r="H1033" s="17">
        <v>592</v>
      </c>
      <c r="I1033" s="17">
        <v>2283.326</v>
      </c>
    </row>
    <row r="1034" spans="1:9" x14ac:dyDescent="0.25">
      <c r="A1034" s="13" t="s">
        <v>1080</v>
      </c>
      <c r="B1034" s="13" t="s">
        <v>1088</v>
      </c>
      <c r="C1034" s="13" t="s">
        <v>773</v>
      </c>
      <c r="D1034" s="13" t="s">
        <v>774</v>
      </c>
      <c r="E1034" s="13" t="s">
        <v>815</v>
      </c>
      <c r="F1034" s="13" t="s">
        <v>840</v>
      </c>
      <c r="G1034" s="13" t="s">
        <v>841</v>
      </c>
      <c r="H1034" s="17">
        <v>18</v>
      </c>
      <c r="I1034" s="17">
        <v>46.002000000000002</v>
      </c>
    </row>
    <row r="1035" spans="1:9" x14ac:dyDescent="0.25">
      <c r="A1035" s="13" t="s">
        <v>1080</v>
      </c>
      <c r="B1035" s="13" t="s">
        <v>1088</v>
      </c>
      <c r="C1035" s="13" t="s">
        <v>773</v>
      </c>
      <c r="D1035" s="13" t="s">
        <v>774</v>
      </c>
      <c r="E1035" s="13" t="s">
        <v>815</v>
      </c>
      <c r="F1035" s="13" t="s">
        <v>842</v>
      </c>
      <c r="G1035" s="13" t="s">
        <v>843</v>
      </c>
      <c r="H1035" s="17">
        <v>143</v>
      </c>
      <c r="I1035" s="17">
        <v>1538.921</v>
      </c>
    </row>
    <row r="1036" spans="1:9" x14ac:dyDescent="0.25">
      <c r="A1036" s="13" t="s">
        <v>1080</v>
      </c>
      <c r="B1036" s="13" t="s">
        <v>1088</v>
      </c>
      <c r="C1036" s="13" t="s">
        <v>773</v>
      </c>
      <c r="D1036" s="13" t="s">
        <v>774</v>
      </c>
      <c r="E1036" s="13" t="s">
        <v>815</v>
      </c>
      <c r="F1036" s="13" t="s">
        <v>844</v>
      </c>
      <c r="G1036" s="13" t="s">
        <v>845</v>
      </c>
      <c r="H1036" s="17">
        <v>429</v>
      </c>
      <c r="I1036" s="17">
        <v>6396.192</v>
      </c>
    </row>
    <row r="1037" spans="1:9" x14ac:dyDescent="0.25">
      <c r="A1037" s="13" t="s">
        <v>1080</v>
      </c>
      <c r="B1037" s="13" t="s">
        <v>1088</v>
      </c>
      <c r="C1037" s="13" t="s">
        <v>773</v>
      </c>
      <c r="D1037" s="13" t="s">
        <v>774</v>
      </c>
      <c r="E1037" s="13" t="s">
        <v>815</v>
      </c>
      <c r="F1037" s="13" t="s">
        <v>846</v>
      </c>
      <c r="G1037" s="13" t="s">
        <v>847</v>
      </c>
      <c r="H1037" s="17">
        <v>14941</v>
      </c>
      <c r="I1037" s="17">
        <v>89539.581999999995</v>
      </c>
    </row>
    <row r="1038" spans="1:9" x14ac:dyDescent="0.25">
      <c r="A1038" s="13" t="s">
        <v>1080</v>
      </c>
      <c r="B1038" s="13" t="s">
        <v>1088</v>
      </c>
      <c r="C1038" s="13" t="s">
        <v>773</v>
      </c>
      <c r="D1038" s="13" t="s">
        <v>774</v>
      </c>
      <c r="E1038" s="13" t="s">
        <v>815</v>
      </c>
      <c r="F1038" s="13" t="s">
        <v>848</v>
      </c>
      <c r="G1038" s="13" t="s">
        <v>849</v>
      </c>
      <c r="H1038" s="17">
        <v>1060</v>
      </c>
      <c r="I1038" s="17">
        <v>20371.603999999999</v>
      </c>
    </row>
    <row r="1039" spans="1:9" x14ac:dyDescent="0.25">
      <c r="A1039" s="13" t="s">
        <v>1080</v>
      </c>
      <c r="B1039" s="13" t="s">
        <v>1088</v>
      </c>
      <c r="C1039" s="13" t="s">
        <v>773</v>
      </c>
      <c r="D1039" s="13" t="s">
        <v>774</v>
      </c>
      <c r="E1039" s="13" t="s">
        <v>815</v>
      </c>
      <c r="F1039" s="13" t="s">
        <v>850</v>
      </c>
      <c r="G1039" s="13" t="s">
        <v>851</v>
      </c>
      <c r="H1039" s="17">
        <v>11</v>
      </c>
      <c r="I1039" s="17">
        <v>53.448999999999998</v>
      </c>
    </row>
    <row r="1040" spans="1:9" x14ac:dyDescent="0.25">
      <c r="A1040" s="13" t="s">
        <v>1080</v>
      </c>
      <c r="B1040" s="13" t="s">
        <v>1088</v>
      </c>
      <c r="C1040" s="13" t="s">
        <v>773</v>
      </c>
      <c r="D1040" s="13" t="s">
        <v>774</v>
      </c>
      <c r="E1040" s="13" t="s">
        <v>815</v>
      </c>
      <c r="F1040" s="13" t="s">
        <v>852</v>
      </c>
      <c r="G1040" s="13" t="s">
        <v>853</v>
      </c>
      <c r="H1040" s="17">
        <v>34</v>
      </c>
      <c r="I1040" s="17">
        <v>492.76100000000002</v>
      </c>
    </row>
    <row r="1041" spans="1:9" x14ac:dyDescent="0.25">
      <c r="A1041" s="13" t="s">
        <v>1080</v>
      </c>
      <c r="B1041" s="13" t="s">
        <v>1088</v>
      </c>
      <c r="C1041" s="13" t="s">
        <v>773</v>
      </c>
      <c r="D1041" s="13" t="s">
        <v>774</v>
      </c>
      <c r="E1041" s="13" t="s">
        <v>815</v>
      </c>
      <c r="F1041" s="13" t="s">
        <v>854</v>
      </c>
      <c r="G1041" s="13" t="s">
        <v>855</v>
      </c>
      <c r="H1041" s="17">
        <v>349</v>
      </c>
      <c r="I1041" s="17">
        <v>3843.12</v>
      </c>
    </row>
    <row r="1042" spans="1:9" x14ac:dyDescent="0.25">
      <c r="A1042" s="13" t="s">
        <v>1080</v>
      </c>
      <c r="B1042" s="13" t="s">
        <v>1088</v>
      </c>
      <c r="C1042" s="13" t="s">
        <v>773</v>
      </c>
      <c r="D1042" s="13" t="s">
        <v>774</v>
      </c>
      <c r="E1042" s="13" t="s">
        <v>815</v>
      </c>
      <c r="F1042" s="13" t="s">
        <v>856</v>
      </c>
      <c r="G1042" s="13" t="s">
        <v>857</v>
      </c>
      <c r="H1042" s="17">
        <v>142</v>
      </c>
      <c r="I1042" s="17">
        <v>2218.29</v>
      </c>
    </row>
    <row r="1043" spans="1:9" x14ac:dyDescent="0.25">
      <c r="A1043" s="13" t="s">
        <v>1080</v>
      </c>
      <c r="B1043" s="13" t="s">
        <v>1088</v>
      </c>
      <c r="C1043" s="13" t="s">
        <v>773</v>
      </c>
      <c r="D1043" s="13" t="s">
        <v>774</v>
      </c>
      <c r="E1043" s="13" t="s">
        <v>858</v>
      </c>
      <c r="F1043" s="13" t="s">
        <v>859</v>
      </c>
      <c r="G1043" s="13" t="s">
        <v>860</v>
      </c>
      <c r="H1043" s="17">
        <v>15</v>
      </c>
      <c r="I1043" s="17">
        <v>190.00299999999999</v>
      </c>
    </row>
    <row r="1044" spans="1:9" x14ac:dyDescent="0.25">
      <c r="A1044" s="13" t="s">
        <v>1080</v>
      </c>
      <c r="B1044" s="13" t="s">
        <v>1088</v>
      </c>
      <c r="C1044" s="13" t="s">
        <v>773</v>
      </c>
      <c r="D1044" s="13" t="s">
        <v>774</v>
      </c>
      <c r="E1044" s="13" t="s">
        <v>858</v>
      </c>
      <c r="F1044" s="13" t="s">
        <v>861</v>
      </c>
      <c r="G1044" s="13" t="s">
        <v>862</v>
      </c>
      <c r="H1044" s="17">
        <v>21</v>
      </c>
      <c r="I1044" s="17">
        <v>24.303999999999998</v>
      </c>
    </row>
    <row r="1045" spans="1:9" x14ac:dyDescent="0.25">
      <c r="A1045" s="13" t="s">
        <v>1080</v>
      </c>
      <c r="B1045" s="13" t="s">
        <v>1088</v>
      </c>
      <c r="C1045" s="13" t="s">
        <v>773</v>
      </c>
      <c r="D1045" s="13" t="s">
        <v>774</v>
      </c>
      <c r="E1045" s="13" t="s">
        <v>858</v>
      </c>
      <c r="F1045" s="13" t="s">
        <v>863</v>
      </c>
      <c r="G1045" s="13" t="s">
        <v>864</v>
      </c>
      <c r="H1045" s="17">
        <v>295</v>
      </c>
      <c r="I1045" s="17">
        <v>2447.2469999999998</v>
      </c>
    </row>
    <row r="1046" spans="1:9" x14ac:dyDescent="0.25">
      <c r="A1046" s="13" t="s">
        <v>1080</v>
      </c>
      <c r="B1046" s="13" t="s">
        <v>1088</v>
      </c>
      <c r="C1046" s="13" t="s">
        <v>773</v>
      </c>
      <c r="D1046" s="13" t="s">
        <v>774</v>
      </c>
      <c r="E1046" s="13" t="s">
        <v>858</v>
      </c>
      <c r="F1046" s="13" t="s">
        <v>865</v>
      </c>
      <c r="G1046" s="13" t="s">
        <v>866</v>
      </c>
      <c r="H1046" s="17">
        <v>44</v>
      </c>
      <c r="I1046" s="17">
        <v>171.99600000000001</v>
      </c>
    </row>
    <row r="1047" spans="1:9" x14ac:dyDescent="0.25">
      <c r="A1047" s="13" t="s">
        <v>1080</v>
      </c>
      <c r="B1047" s="13" t="s">
        <v>1088</v>
      </c>
      <c r="C1047" s="13" t="s">
        <v>773</v>
      </c>
      <c r="D1047" s="13" t="s">
        <v>774</v>
      </c>
      <c r="E1047" s="13" t="s">
        <v>858</v>
      </c>
      <c r="F1047" s="13" t="s">
        <v>867</v>
      </c>
      <c r="G1047" s="13" t="s">
        <v>868</v>
      </c>
      <c r="H1047" s="17">
        <v>143</v>
      </c>
      <c r="I1047" s="17">
        <v>447.77100000000002</v>
      </c>
    </row>
    <row r="1048" spans="1:9" x14ac:dyDescent="0.25">
      <c r="A1048" s="13" t="s">
        <v>1080</v>
      </c>
      <c r="B1048" s="13" t="s">
        <v>1088</v>
      </c>
      <c r="C1048" s="13" t="s">
        <v>773</v>
      </c>
      <c r="D1048" s="13" t="s">
        <v>774</v>
      </c>
      <c r="E1048" s="13" t="s">
        <v>858</v>
      </c>
      <c r="F1048" s="13" t="s">
        <v>869</v>
      </c>
      <c r="G1048" s="13" t="s">
        <v>870</v>
      </c>
      <c r="H1048" s="17">
        <v>19</v>
      </c>
      <c r="I1048" s="17">
        <v>33.000999999999998</v>
      </c>
    </row>
    <row r="1049" spans="1:9" x14ac:dyDescent="0.25">
      <c r="A1049" s="13" t="s">
        <v>1080</v>
      </c>
      <c r="B1049" s="13" t="s">
        <v>1088</v>
      </c>
      <c r="C1049" s="13" t="s">
        <v>773</v>
      </c>
      <c r="D1049" s="13" t="s">
        <v>774</v>
      </c>
      <c r="E1049" s="13" t="s">
        <v>858</v>
      </c>
      <c r="F1049" s="13" t="s">
        <v>871</v>
      </c>
      <c r="G1049" s="13" t="s">
        <v>872</v>
      </c>
      <c r="H1049" s="17">
        <v>111</v>
      </c>
      <c r="I1049" s="17">
        <v>685.56200000000001</v>
      </c>
    </row>
    <row r="1050" spans="1:9" x14ac:dyDescent="0.25">
      <c r="A1050" s="13" t="s">
        <v>1080</v>
      </c>
      <c r="B1050" s="13" t="s">
        <v>1088</v>
      </c>
      <c r="C1050" s="13" t="s">
        <v>773</v>
      </c>
      <c r="D1050" s="13" t="s">
        <v>774</v>
      </c>
      <c r="E1050" s="13" t="s">
        <v>858</v>
      </c>
      <c r="F1050" s="13" t="s">
        <v>873</v>
      </c>
      <c r="G1050" s="13" t="s">
        <v>874</v>
      </c>
      <c r="H1050" s="17">
        <v>241</v>
      </c>
      <c r="I1050" s="17">
        <v>2139.5949999999998</v>
      </c>
    </row>
    <row r="1051" spans="1:9" x14ac:dyDescent="0.25">
      <c r="A1051" s="13" t="s">
        <v>1080</v>
      </c>
      <c r="B1051" s="13" t="s">
        <v>1088</v>
      </c>
      <c r="C1051" s="13" t="s">
        <v>773</v>
      </c>
      <c r="D1051" s="13" t="s">
        <v>774</v>
      </c>
      <c r="E1051" s="13" t="s">
        <v>858</v>
      </c>
      <c r="F1051" s="13" t="s">
        <v>875</v>
      </c>
      <c r="G1051" s="13" t="s">
        <v>876</v>
      </c>
      <c r="H1051" s="17">
        <v>104</v>
      </c>
      <c r="I1051" s="17">
        <v>215.721</v>
      </c>
    </row>
    <row r="1052" spans="1:9" x14ac:dyDescent="0.25">
      <c r="A1052" s="13" t="s">
        <v>1080</v>
      </c>
      <c r="B1052" s="13" t="s">
        <v>1088</v>
      </c>
      <c r="C1052" s="13" t="s">
        <v>773</v>
      </c>
      <c r="D1052" s="13" t="s">
        <v>774</v>
      </c>
      <c r="E1052" s="13" t="s">
        <v>858</v>
      </c>
      <c r="F1052" s="13" t="s">
        <v>877</v>
      </c>
      <c r="G1052" s="13" t="s">
        <v>878</v>
      </c>
      <c r="H1052" s="17">
        <v>13</v>
      </c>
      <c r="I1052" s="17">
        <v>58.999000000000002</v>
      </c>
    </row>
    <row r="1053" spans="1:9" x14ac:dyDescent="0.25">
      <c r="A1053" s="13" t="s">
        <v>1080</v>
      </c>
      <c r="B1053" s="13" t="s">
        <v>1088</v>
      </c>
      <c r="C1053" s="13" t="s">
        <v>773</v>
      </c>
      <c r="D1053" s="13" t="s">
        <v>774</v>
      </c>
      <c r="E1053" s="13" t="s">
        <v>858</v>
      </c>
      <c r="F1053" s="13" t="s">
        <v>879</v>
      </c>
      <c r="G1053" s="13" t="s">
        <v>880</v>
      </c>
      <c r="H1053" s="17">
        <v>626</v>
      </c>
      <c r="I1053" s="17">
        <v>5749.4930000000004</v>
      </c>
    </row>
    <row r="1054" spans="1:9" x14ac:dyDescent="0.25">
      <c r="A1054" s="13" t="s">
        <v>1080</v>
      </c>
      <c r="B1054" s="13" t="s">
        <v>1088</v>
      </c>
      <c r="C1054" s="13" t="s">
        <v>773</v>
      </c>
      <c r="D1054" s="13" t="s">
        <v>774</v>
      </c>
      <c r="E1054" s="13" t="s">
        <v>858</v>
      </c>
      <c r="F1054" s="13" t="s">
        <v>881</v>
      </c>
      <c r="G1054" s="13" t="s">
        <v>882</v>
      </c>
      <c r="H1054" s="17">
        <v>15</v>
      </c>
      <c r="I1054" s="17">
        <v>21.004000000000001</v>
      </c>
    </row>
    <row r="1055" spans="1:9" x14ac:dyDescent="0.25">
      <c r="A1055" s="13" t="s">
        <v>1080</v>
      </c>
      <c r="B1055" s="13" t="s">
        <v>1088</v>
      </c>
      <c r="C1055" s="13" t="s">
        <v>773</v>
      </c>
      <c r="D1055" s="13" t="s">
        <v>774</v>
      </c>
      <c r="E1055" s="13" t="s">
        <v>858</v>
      </c>
      <c r="F1055" s="13" t="s">
        <v>883</v>
      </c>
      <c r="G1055" s="13" t="s">
        <v>884</v>
      </c>
      <c r="H1055" s="17">
        <v>410</v>
      </c>
      <c r="I1055" s="17">
        <v>1283.433</v>
      </c>
    </row>
    <row r="1056" spans="1:9" x14ac:dyDescent="0.25">
      <c r="A1056" s="13" t="s">
        <v>1080</v>
      </c>
      <c r="B1056" s="13" t="s">
        <v>1088</v>
      </c>
      <c r="C1056" s="13" t="s">
        <v>773</v>
      </c>
      <c r="D1056" s="13" t="s">
        <v>774</v>
      </c>
      <c r="E1056" s="13" t="s">
        <v>858</v>
      </c>
      <c r="F1056" s="13" t="s">
        <v>885</v>
      </c>
      <c r="G1056" s="13" t="s">
        <v>886</v>
      </c>
      <c r="H1056" s="17">
        <v>614</v>
      </c>
      <c r="I1056" s="17">
        <v>1582.596</v>
      </c>
    </row>
    <row r="1057" spans="1:9" x14ac:dyDescent="0.25">
      <c r="A1057" s="13" t="s">
        <v>1080</v>
      </c>
      <c r="B1057" s="13" t="s">
        <v>1088</v>
      </c>
      <c r="C1057" s="13" t="s">
        <v>773</v>
      </c>
      <c r="D1057" s="13" t="s">
        <v>774</v>
      </c>
      <c r="E1057" s="13" t="s">
        <v>858</v>
      </c>
      <c r="F1057" s="13" t="s">
        <v>887</v>
      </c>
      <c r="G1057" s="13" t="s">
        <v>888</v>
      </c>
      <c r="H1057" s="17">
        <v>37</v>
      </c>
      <c r="I1057" s="17">
        <v>665.00099999999998</v>
      </c>
    </row>
    <row r="1058" spans="1:9" x14ac:dyDescent="0.25">
      <c r="A1058" s="13" t="s">
        <v>1080</v>
      </c>
      <c r="B1058" s="13" t="s">
        <v>1088</v>
      </c>
      <c r="C1058" s="13" t="s">
        <v>773</v>
      </c>
      <c r="D1058" s="13" t="s">
        <v>774</v>
      </c>
      <c r="E1058" s="13" t="s">
        <v>858</v>
      </c>
      <c r="F1058" s="13" t="s">
        <v>889</v>
      </c>
      <c r="G1058" s="13" t="s">
        <v>890</v>
      </c>
      <c r="H1058" s="17">
        <v>139</v>
      </c>
      <c r="I1058" s="17">
        <v>3253.9079999999999</v>
      </c>
    </row>
    <row r="1059" spans="1:9" x14ac:dyDescent="0.25">
      <c r="A1059" s="13" t="s">
        <v>1080</v>
      </c>
      <c r="B1059" s="13" t="s">
        <v>1088</v>
      </c>
      <c r="C1059" s="13" t="s">
        <v>773</v>
      </c>
      <c r="D1059" s="13" t="s">
        <v>774</v>
      </c>
      <c r="E1059" s="13" t="s">
        <v>858</v>
      </c>
      <c r="F1059" s="13" t="s">
        <v>891</v>
      </c>
      <c r="G1059" s="13" t="s">
        <v>892</v>
      </c>
      <c r="H1059" s="17">
        <v>66</v>
      </c>
      <c r="I1059" s="17">
        <v>1123.3240000000001</v>
      </c>
    </row>
    <row r="1060" spans="1:9" x14ac:dyDescent="0.25">
      <c r="A1060" s="13" t="s">
        <v>1080</v>
      </c>
      <c r="B1060" s="13" t="s">
        <v>1088</v>
      </c>
      <c r="C1060" s="13" t="s">
        <v>773</v>
      </c>
      <c r="D1060" s="13" t="s">
        <v>774</v>
      </c>
      <c r="E1060" s="13" t="s">
        <v>893</v>
      </c>
      <c r="F1060" s="13" t="s">
        <v>894</v>
      </c>
      <c r="G1060" s="13" t="s">
        <v>895</v>
      </c>
      <c r="H1060" s="17">
        <v>749</v>
      </c>
      <c r="I1060" s="17">
        <v>126.803</v>
      </c>
    </row>
    <row r="1061" spans="1:9" x14ac:dyDescent="0.25">
      <c r="A1061" s="13" t="s">
        <v>1080</v>
      </c>
      <c r="B1061" s="13" t="s">
        <v>1088</v>
      </c>
      <c r="C1061" s="13" t="s">
        <v>773</v>
      </c>
      <c r="D1061" s="13" t="s">
        <v>774</v>
      </c>
      <c r="E1061" s="13" t="s">
        <v>893</v>
      </c>
      <c r="F1061" s="13" t="s">
        <v>896</v>
      </c>
      <c r="G1061" s="13" t="s">
        <v>897</v>
      </c>
      <c r="H1061" s="17">
        <v>613</v>
      </c>
      <c r="I1061" s="17">
        <v>163.631</v>
      </c>
    </row>
    <row r="1062" spans="1:9" x14ac:dyDescent="0.25">
      <c r="A1062" s="13" t="s">
        <v>1080</v>
      </c>
      <c r="B1062" s="13" t="s">
        <v>1088</v>
      </c>
      <c r="C1062" s="13" t="s">
        <v>773</v>
      </c>
      <c r="D1062" s="13" t="s">
        <v>774</v>
      </c>
      <c r="E1062" s="13" t="s">
        <v>893</v>
      </c>
      <c r="F1062" s="13" t="s">
        <v>898</v>
      </c>
      <c r="G1062" s="13" t="s">
        <v>899</v>
      </c>
      <c r="H1062" s="17">
        <v>7</v>
      </c>
      <c r="I1062" s="17">
        <v>3.0009999999999999</v>
      </c>
    </row>
    <row r="1063" spans="1:9" x14ac:dyDescent="0.25">
      <c r="A1063" s="13" t="s">
        <v>1080</v>
      </c>
      <c r="B1063" s="13" t="s">
        <v>1088</v>
      </c>
      <c r="C1063" s="13" t="s">
        <v>773</v>
      </c>
      <c r="D1063" s="13" t="s">
        <v>774</v>
      </c>
      <c r="E1063" s="13" t="s">
        <v>893</v>
      </c>
      <c r="F1063" s="13" t="s">
        <v>900</v>
      </c>
      <c r="G1063" s="13" t="s">
        <v>901</v>
      </c>
      <c r="H1063" s="17">
        <v>17</v>
      </c>
      <c r="I1063" s="17">
        <v>26.103000000000002</v>
      </c>
    </row>
    <row r="1064" spans="1:9" x14ac:dyDescent="0.25">
      <c r="A1064" s="13" t="s">
        <v>1080</v>
      </c>
      <c r="B1064" s="13" t="s">
        <v>1088</v>
      </c>
      <c r="C1064" s="13" t="s">
        <v>773</v>
      </c>
      <c r="D1064" s="13" t="s">
        <v>774</v>
      </c>
      <c r="E1064" s="13" t="s">
        <v>893</v>
      </c>
      <c r="F1064" s="13" t="s">
        <v>902</v>
      </c>
      <c r="G1064" s="13" t="s">
        <v>903</v>
      </c>
      <c r="H1064" s="17">
        <v>3</v>
      </c>
      <c r="I1064" s="17">
        <v>0</v>
      </c>
    </row>
    <row r="1065" spans="1:9" x14ac:dyDescent="0.25">
      <c r="A1065" s="13" t="s">
        <v>1080</v>
      </c>
      <c r="B1065" s="13" t="s">
        <v>1088</v>
      </c>
      <c r="C1065" s="13" t="s">
        <v>773</v>
      </c>
      <c r="D1065" s="13" t="s">
        <v>774</v>
      </c>
      <c r="E1065" s="13" t="s">
        <v>893</v>
      </c>
      <c r="F1065" s="13" t="s">
        <v>904</v>
      </c>
      <c r="G1065" s="13" t="s">
        <v>905</v>
      </c>
      <c r="H1065" s="17">
        <v>46</v>
      </c>
      <c r="I1065" s="17">
        <v>117.04</v>
      </c>
    </row>
    <row r="1066" spans="1:9" x14ac:dyDescent="0.25">
      <c r="A1066" s="13" t="s">
        <v>1080</v>
      </c>
      <c r="B1066" s="13" t="s">
        <v>1088</v>
      </c>
      <c r="C1066" s="13" t="s">
        <v>773</v>
      </c>
      <c r="D1066" s="13" t="s">
        <v>774</v>
      </c>
      <c r="E1066" s="13" t="s">
        <v>893</v>
      </c>
      <c r="F1066" s="13" t="s">
        <v>906</v>
      </c>
      <c r="G1066" s="13" t="s">
        <v>907</v>
      </c>
      <c r="H1066" s="17">
        <v>65</v>
      </c>
      <c r="I1066" s="17">
        <v>188.30799999999999</v>
      </c>
    </row>
    <row r="1067" spans="1:9" x14ac:dyDescent="0.25">
      <c r="A1067" s="13" t="s">
        <v>1080</v>
      </c>
      <c r="B1067" s="13" t="s">
        <v>1088</v>
      </c>
      <c r="C1067" s="13" t="s">
        <v>773</v>
      </c>
      <c r="D1067" s="13" t="s">
        <v>774</v>
      </c>
      <c r="E1067" s="13" t="s">
        <v>893</v>
      </c>
      <c r="F1067" s="13" t="s">
        <v>908</v>
      </c>
      <c r="G1067" s="13" t="s">
        <v>909</v>
      </c>
      <c r="H1067" s="17">
        <v>3</v>
      </c>
      <c r="I1067" s="17">
        <v>0</v>
      </c>
    </row>
    <row r="1068" spans="1:9" x14ac:dyDescent="0.25">
      <c r="A1068" s="13" t="s">
        <v>1080</v>
      </c>
      <c r="B1068" s="13" t="s">
        <v>1088</v>
      </c>
      <c r="C1068" s="13" t="s">
        <v>773</v>
      </c>
      <c r="D1068" s="13" t="s">
        <v>774</v>
      </c>
      <c r="E1068" s="13" t="s">
        <v>893</v>
      </c>
      <c r="F1068" s="13" t="s">
        <v>910</v>
      </c>
      <c r="G1068" s="13" t="s">
        <v>911</v>
      </c>
      <c r="H1068" s="17">
        <v>40</v>
      </c>
      <c r="I1068" s="17">
        <v>2</v>
      </c>
    </row>
    <row r="1069" spans="1:9" x14ac:dyDescent="0.25">
      <c r="A1069" s="13" t="s">
        <v>1080</v>
      </c>
      <c r="B1069" s="13" t="s">
        <v>1088</v>
      </c>
      <c r="C1069" s="13" t="s">
        <v>773</v>
      </c>
      <c r="D1069" s="13" t="s">
        <v>774</v>
      </c>
      <c r="E1069" s="13" t="s">
        <v>893</v>
      </c>
      <c r="F1069" s="13" t="s">
        <v>912</v>
      </c>
      <c r="G1069" s="13" t="s">
        <v>913</v>
      </c>
      <c r="H1069" s="17">
        <v>42</v>
      </c>
      <c r="I1069" s="17">
        <v>8.7240000000000002</v>
      </c>
    </row>
    <row r="1070" spans="1:9" x14ac:dyDescent="0.25">
      <c r="A1070" s="13" t="s">
        <v>1080</v>
      </c>
      <c r="B1070" s="13" t="s">
        <v>1088</v>
      </c>
      <c r="C1070" s="13" t="s">
        <v>773</v>
      </c>
      <c r="D1070" s="13" t="s">
        <v>774</v>
      </c>
      <c r="E1070" s="13" t="s">
        <v>893</v>
      </c>
      <c r="F1070" s="13" t="s">
        <v>914</v>
      </c>
      <c r="G1070" s="13" t="s">
        <v>915</v>
      </c>
      <c r="H1070" s="17">
        <v>81</v>
      </c>
      <c r="I1070" s="17">
        <v>20.373000000000001</v>
      </c>
    </row>
    <row r="1071" spans="1:9" x14ac:dyDescent="0.25">
      <c r="A1071" s="13" t="s">
        <v>1080</v>
      </c>
      <c r="B1071" s="13" t="s">
        <v>1088</v>
      </c>
      <c r="C1071" s="13" t="s">
        <v>773</v>
      </c>
      <c r="D1071" s="13" t="s">
        <v>774</v>
      </c>
      <c r="E1071" s="13" t="s">
        <v>893</v>
      </c>
      <c r="F1071" s="13" t="s">
        <v>916</v>
      </c>
      <c r="G1071" s="13" t="s">
        <v>917</v>
      </c>
      <c r="H1071" s="17">
        <v>205</v>
      </c>
      <c r="I1071" s="17">
        <v>29.478000000000002</v>
      </c>
    </row>
    <row r="1072" spans="1:9" x14ac:dyDescent="0.25">
      <c r="A1072" s="13" t="s">
        <v>1080</v>
      </c>
      <c r="B1072" s="13" t="s">
        <v>1088</v>
      </c>
      <c r="C1072" s="13" t="s">
        <v>773</v>
      </c>
      <c r="D1072" s="13" t="s">
        <v>774</v>
      </c>
      <c r="E1072" s="13" t="s">
        <v>893</v>
      </c>
      <c r="F1072" s="13" t="s">
        <v>918</v>
      </c>
      <c r="G1072" s="13" t="s">
        <v>919</v>
      </c>
      <c r="H1072" s="17">
        <v>479</v>
      </c>
      <c r="I1072" s="17">
        <v>126.44799999999999</v>
      </c>
    </row>
    <row r="1073" spans="1:9" x14ac:dyDescent="0.25">
      <c r="A1073" s="13" t="s">
        <v>1080</v>
      </c>
      <c r="B1073" s="13" t="s">
        <v>1088</v>
      </c>
      <c r="C1073" s="13" t="s">
        <v>773</v>
      </c>
      <c r="D1073" s="13" t="s">
        <v>774</v>
      </c>
      <c r="E1073" s="13" t="s">
        <v>893</v>
      </c>
      <c r="F1073" s="13" t="s">
        <v>920</v>
      </c>
      <c r="G1073" s="13" t="s">
        <v>921</v>
      </c>
      <c r="H1073" s="17">
        <v>540</v>
      </c>
      <c r="I1073" s="17">
        <v>161.06100000000001</v>
      </c>
    </row>
    <row r="1074" spans="1:9" x14ac:dyDescent="0.25">
      <c r="A1074" s="13" t="s">
        <v>1080</v>
      </c>
      <c r="B1074" s="13" t="s">
        <v>1088</v>
      </c>
      <c r="C1074" s="13" t="s">
        <v>773</v>
      </c>
      <c r="D1074" s="13" t="s">
        <v>922</v>
      </c>
      <c r="E1074" s="13" t="s">
        <v>923</v>
      </c>
      <c r="F1074" s="13" t="s">
        <v>924</v>
      </c>
      <c r="G1074" s="13" t="s">
        <v>925</v>
      </c>
      <c r="H1074" s="17">
        <v>221</v>
      </c>
      <c r="I1074" s="17"/>
    </row>
    <row r="1075" spans="1:9" x14ac:dyDescent="0.25">
      <c r="A1075" s="13" t="s">
        <v>1080</v>
      </c>
      <c r="B1075" s="13" t="s">
        <v>1088</v>
      </c>
      <c r="C1075" s="13" t="s">
        <v>773</v>
      </c>
      <c r="D1075" s="13" t="s">
        <v>922</v>
      </c>
      <c r="E1075" s="13" t="s">
        <v>926</v>
      </c>
      <c r="F1075" s="13" t="s">
        <v>924</v>
      </c>
      <c r="G1075" s="13" t="s">
        <v>925</v>
      </c>
      <c r="H1075" s="17">
        <v>39973</v>
      </c>
      <c r="I1075" s="17"/>
    </row>
    <row r="1076" spans="1:9" x14ac:dyDescent="0.25">
      <c r="A1076" s="13" t="s">
        <v>1080</v>
      </c>
      <c r="B1076" s="13" t="s">
        <v>1088</v>
      </c>
      <c r="C1076" s="13" t="s">
        <v>773</v>
      </c>
      <c r="D1076" s="13" t="s">
        <v>927</v>
      </c>
      <c r="E1076" s="13" t="s">
        <v>928</v>
      </c>
      <c r="F1076" s="13" t="s">
        <v>929</v>
      </c>
      <c r="G1076" s="13" t="s">
        <v>930</v>
      </c>
      <c r="H1076" s="17">
        <v>43</v>
      </c>
      <c r="I1076" s="17">
        <v>267.69</v>
      </c>
    </row>
    <row r="1077" spans="1:9" x14ac:dyDescent="0.25">
      <c r="A1077" s="13" t="s">
        <v>1080</v>
      </c>
      <c r="B1077" s="13" t="s">
        <v>1088</v>
      </c>
      <c r="C1077" s="13" t="s">
        <v>773</v>
      </c>
      <c r="D1077" s="13" t="s">
        <v>927</v>
      </c>
      <c r="E1077" s="13" t="s">
        <v>931</v>
      </c>
      <c r="F1077" s="13" t="s">
        <v>932</v>
      </c>
      <c r="G1077" s="13" t="s">
        <v>933</v>
      </c>
      <c r="H1077" s="17">
        <v>9</v>
      </c>
      <c r="I1077" s="17">
        <v>10</v>
      </c>
    </row>
    <row r="1078" spans="1:9" x14ac:dyDescent="0.25">
      <c r="A1078" s="13" t="s">
        <v>1080</v>
      </c>
      <c r="B1078" s="13" t="s">
        <v>1088</v>
      </c>
      <c r="C1078" s="13" t="s">
        <v>773</v>
      </c>
      <c r="D1078" s="13" t="s">
        <v>934</v>
      </c>
      <c r="E1078" s="13" t="s">
        <v>935</v>
      </c>
      <c r="F1078" s="13" t="s">
        <v>936</v>
      </c>
      <c r="G1078" s="13" t="s">
        <v>937</v>
      </c>
      <c r="H1078" s="17">
        <v>33</v>
      </c>
      <c r="I1078" s="17">
        <v>28.001000000000001</v>
      </c>
    </row>
    <row r="1079" spans="1:9" x14ac:dyDescent="0.25">
      <c r="A1079" s="13" t="s">
        <v>1080</v>
      </c>
      <c r="B1079" s="13" t="s">
        <v>1088</v>
      </c>
      <c r="C1079" s="13" t="s">
        <v>773</v>
      </c>
      <c r="D1079" s="13" t="s">
        <v>934</v>
      </c>
      <c r="E1079" s="13" t="s">
        <v>935</v>
      </c>
      <c r="F1079" s="13" t="s">
        <v>936</v>
      </c>
      <c r="G1079" s="13" t="s">
        <v>938</v>
      </c>
      <c r="H1079" s="17">
        <v>11264</v>
      </c>
      <c r="I1079" s="17">
        <v>16329.282999999999</v>
      </c>
    </row>
    <row r="1080" spans="1:9" x14ac:dyDescent="0.25">
      <c r="A1080" s="13" t="s">
        <v>1080</v>
      </c>
      <c r="B1080" s="13" t="s">
        <v>1088</v>
      </c>
      <c r="C1080" s="13" t="s">
        <v>773</v>
      </c>
      <c r="D1080" s="13" t="s">
        <v>934</v>
      </c>
      <c r="E1080" s="13" t="s">
        <v>935</v>
      </c>
      <c r="F1080" s="13" t="s">
        <v>939</v>
      </c>
      <c r="G1080" s="13" t="s">
        <v>940</v>
      </c>
      <c r="H1080" s="17">
        <v>1229</v>
      </c>
      <c r="I1080" s="17">
        <v>4483.13</v>
      </c>
    </row>
    <row r="1081" spans="1:9" x14ac:dyDescent="0.25">
      <c r="A1081" s="13" t="s">
        <v>1080</v>
      </c>
      <c r="B1081" s="13" t="s">
        <v>1088</v>
      </c>
      <c r="C1081" s="13" t="s">
        <v>773</v>
      </c>
      <c r="D1081" s="13" t="s">
        <v>934</v>
      </c>
      <c r="E1081" s="13" t="s">
        <v>935</v>
      </c>
      <c r="F1081" s="13" t="s">
        <v>941</v>
      </c>
      <c r="G1081" s="13" t="s">
        <v>942</v>
      </c>
      <c r="H1081" s="17">
        <v>6731</v>
      </c>
      <c r="I1081" s="17">
        <v>18771.879000000001</v>
      </c>
    </row>
    <row r="1082" spans="1:9" x14ac:dyDescent="0.25">
      <c r="A1082" s="13" t="s">
        <v>1080</v>
      </c>
      <c r="B1082" s="13" t="s">
        <v>1088</v>
      </c>
      <c r="C1082" s="13" t="s">
        <v>773</v>
      </c>
      <c r="D1082" s="13" t="s">
        <v>934</v>
      </c>
      <c r="E1082" s="13" t="s">
        <v>935</v>
      </c>
      <c r="F1082" s="13" t="s">
        <v>943</v>
      </c>
      <c r="G1082" s="13" t="s">
        <v>944</v>
      </c>
      <c r="H1082" s="17">
        <v>738</v>
      </c>
      <c r="I1082" s="17">
        <v>1658.46</v>
      </c>
    </row>
    <row r="1083" spans="1:9" x14ac:dyDescent="0.25">
      <c r="A1083" s="13" t="s">
        <v>1080</v>
      </c>
      <c r="B1083" s="13" t="s">
        <v>1088</v>
      </c>
      <c r="C1083" s="13" t="s">
        <v>773</v>
      </c>
      <c r="D1083" s="13" t="s">
        <v>934</v>
      </c>
      <c r="E1083" s="13" t="s">
        <v>935</v>
      </c>
      <c r="F1083" s="13" t="s">
        <v>945</v>
      </c>
      <c r="G1083" s="13" t="s">
        <v>946</v>
      </c>
      <c r="H1083" s="17">
        <v>303</v>
      </c>
      <c r="I1083" s="17">
        <v>1088.7550000000001</v>
      </c>
    </row>
    <row r="1084" spans="1:9" x14ac:dyDescent="0.25">
      <c r="A1084" s="13" t="s">
        <v>1080</v>
      </c>
      <c r="B1084" s="13" t="s">
        <v>1088</v>
      </c>
      <c r="C1084" s="13" t="s">
        <v>773</v>
      </c>
      <c r="D1084" s="13" t="s">
        <v>934</v>
      </c>
      <c r="E1084" s="13" t="s">
        <v>947</v>
      </c>
      <c r="F1084" s="13" t="s">
        <v>948</v>
      </c>
      <c r="G1084" s="13" t="s">
        <v>949</v>
      </c>
      <c r="H1084" s="17">
        <v>14</v>
      </c>
      <c r="I1084" s="17">
        <v>33.000999999999998</v>
      </c>
    </row>
    <row r="1085" spans="1:9" x14ac:dyDescent="0.25">
      <c r="A1085" s="13" t="s">
        <v>1080</v>
      </c>
      <c r="B1085" s="13" t="s">
        <v>1088</v>
      </c>
      <c r="C1085" s="13" t="s">
        <v>773</v>
      </c>
      <c r="D1085" s="13" t="s">
        <v>934</v>
      </c>
      <c r="E1085" s="13" t="s">
        <v>947</v>
      </c>
      <c r="F1085" s="13" t="s">
        <v>950</v>
      </c>
      <c r="G1085" s="13" t="s">
        <v>951</v>
      </c>
      <c r="H1085" s="17">
        <v>27</v>
      </c>
      <c r="I1085" s="17">
        <v>86</v>
      </c>
    </row>
    <row r="1086" spans="1:9" x14ac:dyDescent="0.25">
      <c r="A1086" s="13" t="s">
        <v>1080</v>
      </c>
      <c r="B1086" s="13" t="s">
        <v>1088</v>
      </c>
      <c r="C1086" s="13" t="s">
        <v>773</v>
      </c>
      <c r="D1086" s="13" t="s">
        <v>934</v>
      </c>
      <c r="E1086" s="13" t="s">
        <v>947</v>
      </c>
      <c r="F1086" s="13" t="s">
        <v>952</v>
      </c>
      <c r="G1086" s="13" t="s">
        <v>953</v>
      </c>
      <c r="H1086" s="17">
        <v>8</v>
      </c>
      <c r="I1086" s="17">
        <v>111.242</v>
      </c>
    </row>
    <row r="1087" spans="1:9" x14ac:dyDescent="0.25">
      <c r="A1087" s="13" t="s">
        <v>1080</v>
      </c>
      <c r="B1087" s="13" t="s">
        <v>1088</v>
      </c>
      <c r="C1087" s="13" t="s">
        <v>773</v>
      </c>
      <c r="D1087" s="13" t="s">
        <v>934</v>
      </c>
      <c r="E1087" s="13" t="s">
        <v>947</v>
      </c>
      <c r="F1087" s="13" t="s">
        <v>954</v>
      </c>
      <c r="G1087" s="13" t="s">
        <v>955</v>
      </c>
      <c r="H1087" s="17">
        <v>78</v>
      </c>
      <c r="I1087" s="17">
        <v>371</v>
      </c>
    </row>
    <row r="1088" spans="1:9" x14ac:dyDescent="0.25">
      <c r="A1088" s="13" t="s">
        <v>1080</v>
      </c>
      <c r="B1088" s="13" t="s">
        <v>1088</v>
      </c>
      <c r="C1088" s="13" t="s">
        <v>773</v>
      </c>
      <c r="D1088" s="13" t="s">
        <v>934</v>
      </c>
      <c r="E1088" s="13" t="s">
        <v>947</v>
      </c>
      <c r="F1088" s="13" t="s">
        <v>956</v>
      </c>
      <c r="G1088" s="13" t="s">
        <v>957</v>
      </c>
      <c r="H1088" s="17">
        <v>18</v>
      </c>
      <c r="I1088" s="17">
        <v>716.96699999999998</v>
      </c>
    </row>
    <row r="1089" spans="1:9" x14ac:dyDescent="0.25">
      <c r="A1089" s="13" t="s">
        <v>1080</v>
      </c>
      <c r="B1089" s="13" t="s">
        <v>1088</v>
      </c>
      <c r="C1089" s="13" t="s">
        <v>773</v>
      </c>
      <c r="D1089" s="13" t="s">
        <v>934</v>
      </c>
      <c r="E1089" s="13" t="s">
        <v>947</v>
      </c>
      <c r="F1089" s="13" t="s">
        <v>958</v>
      </c>
      <c r="G1089" s="13" t="s">
        <v>959</v>
      </c>
      <c r="H1089" s="17">
        <v>19</v>
      </c>
      <c r="I1089" s="17">
        <v>2468.0010000000002</v>
      </c>
    </row>
    <row r="1090" spans="1:9" x14ac:dyDescent="0.25">
      <c r="A1090" s="13" t="s">
        <v>1080</v>
      </c>
      <c r="B1090" s="13" t="s">
        <v>1088</v>
      </c>
      <c r="C1090" s="13" t="s">
        <v>773</v>
      </c>
      <c r="D1090" s="13" t="s">
        <v>934</v>
      </c>
      <c r="E1090" s="13" t="s">
        <v>947</v>
      </c>
      <c r="F1090" s="13" t="s">
        <v>960</v>
      </c>
      <c r="G1090" s="13" t="s">
        <v>961</v>
      </c>
      <c r="H1090" s="17">
        <v>8</v>
      </c>
      <c r="I1090" s="17">
        <v>128.00200000000001</v>
      </c>
    </row>
    <row r="1091" spans="1:9" x14ac:dyDescent="0.25">
      <c r="A1091" s="13" t="s">
        <v>1080</v>
      </c>
      <c r="B1091" s="13" t="s">
        <v>1088</v>
      </c>
      <c r="C1091" s="13" t="s">
        <v>773</v>
      </c>
      <c r="D1091" s="13" t="s">
        <v>934</v>
      </c>
      <c r="E1091" s="13" t="s">
        <v>947</v>
      </c>
      <c r="F1091" s="13" t="s">
        <v>962</v>
      </c>
      <c r="G1091" s="13" t="s">
        <v>963</v>
      </c>
      <c r="H1091" s="17">
        <v>592</v>
      </c>
      <c r="I1091" s="17">
        <v>4237.5889999999999</v>
      </c>
    </row>
    <row r="1092" spans="1:9" x14ac:dyDescent="0.25">
      <c r="A1092" s="13" t="s">
        <v>1080</v>
      </c>
      <c r="B1092" s="13" t="s">
        <v>1088</v>
      </c>
      <c r="C1092" s="13" t="s">
        <v>773</v>
      </c>
      <c r="D1092" s="13" t="s">
        <v>934</v>
      </c>
      <c r="E1092" s="13" t="s">
        <v>947</v>
      </c>
      <c r="F1092" s="13" t="s">
        <v>964</v>
      </c>
      <c r="G1092" s="13" t="s">
        <v>965</v>
      </c>
      <c r="H1092" s="17">
        <v>1199</v>
      </c>
      <c r="I1092" s="17">
        <v>30680.440999999999</v>
      </c>
    </row>
    <row r="1093" spans="1:9" x14ac:dyDescent="0.25">
      <c r="A1093" s="13" t="s">
        <v>1080</v>
      </c>
      <c r="B1093" s="13" t="s">
        <v>1088</v>
      </c>
      <c r="C1093" s="13" t="s">
        <v>773</v>
      </c>
      <c r="D1093" s="13" t="s">
        <v>934</v>
      </c>
      <c r="E1093" s="13" t="s">
        <v>947</v>
      </c>
      <c r="F1093" s="13" t="s">
        <v>966</v>
      </c>
      <c r="G1093" s="13" t="s">
        <v>967</v>
      </c>
      <c r="H1093" s="17">
        <v>1202</v>
      </c>
      <c r="I1093" s="17">
        <v>13751.983</v>
      </c>
    </row>
    <row r="1094" spans="1:9" x14ac:dyDescent="0.25">
      <c r="A1094" s="13" t="s">
        <v>1080</v>
      </c>
      <c r="B1094" s="13" t="s">
        <v>1088</v>
      </c>
      <c r="C1094" s="13" t="s">
        <v>773</v>
      </c>
      <c r="D1094" s="13" t="s">
        <v>934</v>
      </c>
      <c r="E1094" s="13" t="s">
        <v>947</v>
      </c>
      <c r="F1094" s="13" t="s">
        <v>968</v>
      </c>
      <c r="G1094" s="13" t="s">
        <v>969</v>
      </c>
      <c r="H1094" s="17">
        <v>513</v>
      </c>
      <c r="I1094" s="17">
        <v>3795.9769999999999</v>
      </c>
    </row>
    <row r="1095" spans="1:9" x14ac:dyDescent="0.25">
      <c r="A1095" s="13" t="s">
        <v>1080</v>
      </c>
      <c r="B1095" s="13" t="s">
        <v>1088</v>
      </c>
      <c r="C1095" s="13" t="s">
        <v>773</v>
      </c>
      <c r="D1095" s="13" t="s">
        <v>934</v>
      </c>
      <c r="E1095" s="13" t="s">
        <v>947</v>
      </c>
      <c r="F1095" s="13" t="s">
        <v>970</v>
      </c>
      <c r="G1095" s="13" t="s">
        <v>971</v>
      </c>
      <c r="H1095" s="17">
        <v>110</v>
      </c>
      <c r="I1095" s="17">
        <v>1395.037</v>
      </c>
    </row>
    <row r="1096" spans="1:9" x14ac:dyDescent="0.25">
      <c r="A1096" s="13" t="s">
        <v>1080</v>
      </c>
      <c r="B1096" s="13" t="s">
        <v>1088</v>
      </c>
      <c r="C1096" s="13" t="s">
        <v>773</v>
      </c>
      <c r="D1096" s="13" t="s">
        <v>934</v>
      </c>
      <c r="E1096" s="13" t="s">
        <v>947</v>
      </c>
      <c r="F1096" s="13" t="s">
        <v>972</v>
      </c>
      <c r="G1096" s="13" t="s">
        <v>973</v>
      </c>
      <c r="H1096" s="17">
        <v>5</v>
      </c>
      <c r="I1096" s="17">
        <v>340.00099999999998</v>
      </c>
    </row>
    <row r="1097" spans="1:9" x14ac:dyDescent="0.25">
      <c r="A1097" s="13" t="s">
        <v>1080</v>
      </c>
      <c r="B1097" s="13" t="s">
        <v>1088</v>
      </c>
      <c r="C1097" s="13" t="s">
        <v>773</v>
      </c>
      <c r="D1097" s="13" t="s">
        <v>934</v>
      </c>
      <c r="E1097" s="13" t="s">
        <v>947</v>
      </c>
      <c r="F1097" s="13" t="s">
        <v>974</v>
      </c>
      <c r="G1097" s="13" t="s">
        <v>975</v>
      </c>
      <c r="H1097" s="17">
        <v>8</v>
      </c>
      <c r="I1097" s="17">
        <v>147.071</v>
      </c>
    </row>
    <row r="1098" spans="1:9" x14ac:dyDescent="0.25">
      <c r="A1098" s="13" t="s">
        <v>1080</v>
      </c>
      <c r="B1098" s="13" t="s">
        <v>1088</v>
      </c>
      <c r="C1098" s="13" t="s">
        <v>773</v>
      </c>
      <c r="D1098" s="13" t="s">
        <v>934</v>
      </c>
      <c r="E1098" s="13" t="s">
        <v>947</v>
      </c>
      <c r="F1098" s="13" t="s">
        <v>976</v>
      </c>
      <c r="G1098" s="13" t="s">
        <v>977</v>
      </c>
      <c r="H1098" s="17">
        <v>186</v>
      </c>
      <c r="I1098" s="17">
        <v>1568.922</v>
      </c>
    </row>
    <row r="1099" spans="1:9" x14ac:dyDescent="0.25">
      <c r="A1099" s="13" t="s">
        <v>1080</v>
      </c>
      <c r="B1099" s="13" t="s">
        <v>1088</v>
      </c>
      <c r="C1099" s="13" t="s">
        <v>773</v>
      </c>
      <c r="D1099" s="13" t="s">
        <v>934</v>
      </c>
      <c r="E1099" s="13" t="s">
        <v>947</v>
      </c>
      <c r="F1099" s="13" t="s">
        <v>978</v>
      </c>
      <c r="G1099" s="13" t="s">
        <v>979</v>
      </c>
      <c r="H1099" s="17">
        <v>4</v>
      </c>
      <c r="I1099" s="17">
        <v>47</v>
      </c>
    </row>
    <row r="1100" spans="1:9" x14ac:dyDescent="0.25">
      <c r="A1100" s="13" t="s">
        <v>1080</v>
      </c>
      <c r="B1100" s="13" t="s">
        <v>1088</v>
      </c>
      <c r="C1100" s="13" t="s">
        <v>773</v>
      </c>
      <c r="D1100" s="13" t="s">
        <v>934</v>
      </c>
      <c r="E1100" s="13" t="s">
        <v>947</v>
      </c>
      <c r="F1100" s="13" t="s">
        <v>980</v>
      </c>
      <c r="G1100" s="13" t="s">
        <v>981</v>
      </c>
      <c r="H1100" s="17">
        <v>9</v>
      </c>
      <c r="I1100" s="17">
        <v>22</v>
      </c>
    </row>
    <row r="1101" spans="1:9" x14ac:dyDescent="0.25">
      <c r="A1101" s="13" t="s">
        <v>1080</v>
      </c>
      <c r="B1101" s="13" t="s">
        <v>1088</v>
      </c>
      <c r="C1101" s="13" t="s">
        <v>773</v>
      </c>
      <c r="D1101" s="13" t="s">
        <v>934</v>
      </c>
      <c r="E1101" s="13" t="s">
        <v>947</v>
      </c>
      <c r="F1101" s="13" t="s">
        <v>982</v>
      </c>
      <c r="G1101" s="13" t="s">
        <v>983</v>
      </c>
      <c r="H1101" s="17">
        <v>660</v>
      </c>
      <c r="I1101" s="17">
        <v>18285.243999999999</v>
      </c>
    </row>
    <row r="1102" spans="1:9" x14ac:dyDescent="0.25">
      <c r="A1102" s="13" t="s">
        <v>1080</v>
      </c>
      <c r="B1102" s="13" t="s">
        <v>1088</v>
      </c>
      <c r="C1102" s="13" t="s">
        <v>773</v>
      </c>
      <c r="D1102" s="13" t="s">
        <v>934</v>
      </c>
      <c r="E1102" s="13" t="s">
        <v>947</v>
      </c>
      <c r="F1102" s="13" t="s">
        <v>984</v>
      </c>
      <c r="G1102" s="13" t="s">
        <v>985</v>
      </c>
      <c r="H1102" s="17">
        <v>15</v>
      </c>
      <c r="I1102" s="17">
        <v>116.996</v>
      </c>
    </row>
    <row r="1103" spans="1:9" x14ac:dyDescent="0.25">
      <c r="A1103" s="13" t="s">
        <v>1080</v>
      </c>
      <c r="B1103" s="13" t="s">
        <v>1088</v>
      </c>
      <c r="C1103" s="13" t="s">
        <v>773</v>
      </c>
      <c r="D1103" s="13" t="s">
        <v>934</v>
      </c>
      <c r="E1103" s="13" t="s">
        <v>947</v>
      </c>
      <c r="F1103" s="13" t="s">
        <v>986</v>
      </c>
      <c r="G1103" s="13" t="s">
        <v>987</v>
      </c>
      <c r="H1103" s="17">
        <v>132</v>
      </c>
      <c r="I1103" s="17">
        <v>3388.8209999999999</v>
      </c>
    </row>
    <row r="1104" spans="1:9" x14ac:dyDescent="0.25">
      <c r="A1104" s="13" t="s">
        <v>1080</v>
      </c>
      <c r="B1104" s="13" t="s">
        <v>1088</v>
      </c>
      <c r="C1104" s="13" t="s">
        <v>773</v>
      </c>
      <c r="D1104" s="13" t="s">
        <v>934</v>
      </c>
      <c r="E1104" s="13" t="s">
        <v>947</v>
      </c>
      <c r="F1104" s="13" t="s">
        <v>988</v>
      </c>
      <c r="G1104" s="13" t="s">
        <v>989</v>
      </c>
      <c r="H1104" s="17">
        <v>17</v>
      </c>
      <c r="I1104" s="17">
        <v>141.001</v>
      </c>
    </row>
    <row r="1105" spans="1:9" x14ac:dyDescent="0.25">
      <c r="A1105" s="13" t="s">
        <v>1080</v>
      </c>
      <c r="B1105" s="13" t="s">
        <v>1088</v>
      </c>
      <c r="C1105" s="13" t="s">
        <v>773</v>
      </c>
      <c r="D1105" s="13" t="s">
        <v>934</v>
      </c>
      <c r="E1105" s="13" t="s">
        <v>947</v>
      </c>
      <c r="F1105" s="13" t="s">
        <v>990</v>
      </c>
      <c r="G1105" s="13" t="s">
        <v>991</v>
      </c>
      <c r="H1105" s="17">
        <v>19</v>
      </c>
      <c r="I1105" s="17">
        <v>148.001</v>
      </c>
    </row>
    <row r="1106" spans="1:9" x14ac:dyDescent="0.25">
      <c r="A1106" s="13" t="s">
        <v>1080</v>
      </c>
      <c r="B1106" s="13" t="s">
        <v>1088</v>
      </c>
      <c r="C1106" s="13" t="s">
        <v>773</v>
      </c>
      <c r="D1106" s="13" t="s">
        <v>934</v>
      </c>
      <c r="E1106" s="13" t="s">
        <v>947</v>
      </c>
      <c r="F1106" s="13" t="s">
        <v>992</v>
      </c>
      <c r="G1106" s="13" t="s">
        <v>993</v>
      </c>
      <c r="H1106" s="17">
        <v>2</v>
      </c>
      <c r="I1106" s="17">
        <v>48</v>
      </c>
    </row>
    <row r="1107" spans="1:9" x14ac:dyDescent="0.25">
      <c r="A1107" s="13" t="s">
        <v>1080</v>
      </c>
      <c r="B1107" s="13" t="s">
        <v>1088</v>
      </c>
      <c r="C1107" s="13" t="s">
        <v>773</v>
      </c>
      <c r="D1107" s="13" t="s">
        <v>934</v>
      </c>
      <c r="E1107" s="13" t="s">
        <v>947</v>
      </c>
      <c r="F1107" s="13" t="s">
        <v>994</v>
      </c>
      <c r="G1107" s="13" t="s">
        <v>995</v>
      </c>
      <c r="H1107" s="17">
        <v>352</v>
      </c>
      <c r="I1107" s="17">
        <v>4049.355</v>
      </c>
    </row>
    <row r="1108" spans="1:9" x14ac:dyDescent="0.25">
      <c r="A1108" s="13" t="s">
        <v>1080</v>
      </c>
      <c r="B1108" s="13" t="s">
        <v>1088</v>
      </c>
      <c r="C1108" s="13" t="s">
        <v>773</v>
      </c>
      <c r="D1108" s="13" t="s">
        <v>934</v>
      </c>
      <c r="E1108" s="13" t="s">
        <v>947</v>
      </c>
      <c r="F1108" s="13" t="s">
        <v>996</v>
      </c>
      <c r="G1108" s="13" t="s">
        <v>997</v>
      </c>
      <c r="H1108" s="17">
        <v>44</v>
      </c>
      <c r="I1108" s="17">
        <v>828.00199999999995</v>
      </c>
    </row>
    <row r="1109" spans="1:9" x14ac:dyDescent="0.25">
      <c r="A1109" s="13" t="s">
        <v>1080</v>
      </c>
      <c r="B1109" s="13" t="s">
        <v>1088</v>
      </c>
      <c r="C1109" s="13" t="s">
        <v>773</v>
      </c>
      <c r="D1109" s="13" t="s">
        <v>934</v>
      </c>
      <c r="E1109" s="13" t="s">
        <v>947</v>
      </c>
      <c r="F1109" s="13" t="s">
        <v>998</v>
      </c>
      <c r="G1109" s="13" t="s">
        <v>999</v>
      </c>
      <c r="H1109" s="17">
        <v>40</v>
      </c>
      <c r="I1109" s="17">
        <v>522.99900000000002</v>
      </c>
    </row>
    <row r="1110" spans="1:9" x14ac:dyDescent="0.25">
      <c r="A1110" s="13" t="s">
        <v>1080</v>
      </c>
      <c r="B1110" s="13" t="s">
        <v>1088</v>
      </c>
      <c r="C1110" s="13" t="s">
        <v>773</v>
      </c>
      <c r="D1110" s="13" t="s">
        <v>934</v>
      </c>
      <c r="E1110" s="13" t="s">
        <v>947</v>
      </c>
      <c r="F1110" s="13" t="s">
        <v>1000</v>
      </c>
      <c r="G1110" s="13" t="s">
        <v>1001</v>
      </c>
      <c r="H1110" s="17">
        <v>542</v>
      </c>
      <c r="I1110" s="17">
        <v>5416.1869999999999</v>
      </c>
    </row>
    <row r="1111" spans="1:9" x14ac:dyDescent="0.25">
      <c r="A1111" s="13" t="s">
        <v>1080</v>
      </c>
      <c r="B1111" s="13" t="s">
        <v>1088</v>
      </c>
      <c r="C1111" s="13" t="s">
        <v>773</v>
      </c>
      <c r="D1111" s="13" t="s">
        <v>934</v>
      </c>
      <c r="E1111" s="13" t="s">
        <v>947</v>
      </c>
      <c r="F1111" s="13" t="s">
        <v>1002</v>
      </c>
      <c r="G1111" s="13" t="s">
        <v>1003</v>
      </c>
      <c r="H1111" s="17">
        <v>748</v>
      </c>
      <c r="I1111" s="17">
        <v>17019.756000000001</v>
      </c>
    </row>
    <row r="1112" spans="1:9" x14ac:dyDescent="0.25">
      <c r="A1112" s="13" t="s">
        <v>1080</v>
      </c>
      <c r="B1112" s="13" t="s">
        <v>1088</v>
      </c>
      <c r="C1112" s="13" t="s">
        <v>773</v>
      </c>
      <c r="D1112" s="13" t="s">
        <v>1004</v>
      </c>
      <c r="E1112" s="13" t="s">
        <v>775</v>
      </c>
      <c r="F1112" s="13" t="s">
        <v>1005</v>
      </c>
      <c r="G1112" s="13" t="s">
        <v>1006</v>
      </c>
      <c r="H1112" s="17">
        <v>1</v>
      </c>
      <c r="I1112" s="17">
        <v>0</v>
      </c>
    </row>
    <row r="1113" spans="1:9" x14ac:dyDescent="0.25">
      <c r="A1113" s="13" t="s">
        <v>1080</v>
      </c>
      <c r="B1113" s="13" t="s">
        <v>1088</v>
      </c>
      <c r="C1113" s="13" t="s">
        <v>773</v>
      </c>
      <c r="D1113" s="13" t="s">
        <v>1004</v>
      </c>
      <c r="E1113" s="13" t="s">
        <v>775</v>
      </c>
      <c r="F1113" s="13" t="s">
        <v>1007</v>
      </c>
      <c r="G1113" s="13" t="s">
        <v>1008</v>
      </c>
      <c r="H1113" s="17">
        <v>3</v>
      </c>
      <c r="I1113" s="17">
        <v>0</v>
      </c>
    </row>
    <row r="1114" spans="1:9" x14ac:dyDescent="0.25">
      <c r="A1114" s="13" t="s">
        <v>1080</v>
      </c>
      <c r="B1114" s="13" t="s">
        <v>1088</v>
      </c>
      <c r="C1114" s="13" t="s">
        <v>773</v>
      </c>
      <c r="D1114" s="13" t="s">
        <v>1004</v>
      </c>
      <c r="E1114" s="13" t="s">
        <v>775</v>
      </c>
      <c r="F1114" s="13" t="s">
        <v>1009</v>
      </c>
      <c r="G1114" s="13" t="s">
        <v>1010</v>
      </c>
      <c r="H1114" s="17">
        <v>1</v>
      </c>
      <c r="I1114" s="17">
        <v>0</v>
      </c>
    </row>
    <row r="1115" spans="1:9" x14ac:dyDescent="0.25">
      <c r="A1115" s="13" t="s">
        <v>1080</v>
      </c>
      <c r="B1115" s="13" t="s">
        <v>1088</v>
      </c>
      <c r="C1115" s="13" t="s">
        <v>773</v>
      </c>
      <c r="D1115" s="13" t="s">
        <v>1004</v>
      </c>
      <c r="E1115" s="13" t="s">
        <v>775</v>
      </c>
      <c r="F1115" s="13" t="s">
        <v>1011</v>
      </c>
      <c r="G1115" s="13" t="s">
        <v>1012</v>
      </c>
      <c r="H1115" s="17">
        <v>5</v>
      </c>
      <c r="I1115" s="17">
        <v>1</v>
      </c>
    </row>
    <row r="1116" spans="1:9" x14ac:dyDescent="0.25">
      <c r="A1116" s="13" t="s">
        <v>1080</v>
      </c>
      <c r="B1116" s="13" t="s">
        <v>1088</v>
      </c>
      <c r="C1116" s="13" t="s">
        <v>773</v>
      </c>
      <c r="D1116" s="13" t="s">
        <v>1004</v>
      </c>
      <c r="E1116" s="13" t="s">
        <v>775</v>
      </c>
      <c r="F1116" s="13" t="s">
        <v>1013</v>
      </c>
      <c r="G1116" s="13" t="s">
        <v>1014</v>
      </c>
      <c r="H1116" s="17">
        <v>1</v>
      </c>
      <c r="I1116" s="17">
        <v>0</v>
      </c>
    </row>
    <row r="1117" spans="1:9" x14ac:dyDescent="0.25">
      <c r="A1117" s="13" t="s">
        <v>1080</v>
      </c>
      <c r="B1117" s="13" t="s">
        <v>1088</v>
      </c>
      <c r="C1117" s="13" t="s">
        <v>773</v>
      </c>
      <c r="D1117" s="13" t="s">
        <v>1004</v>
      </c>
      <c r="E1117" s="13" t="s">
        <v>775</v>
      </c>
      <c r="F1117" s="13" t="s">
        <v>1015</v>
      </c>
      <c r="G1117" s="13" t="s">
        <v>1016</v>
      </c>
      <c r="H1117" s="17">
        <v>5</v>
      </c>
      <c r="I1117" s="17">
        <v>0</v>
      </c>
    </row>
    <row r="1118" spans="1:9" x14ac:dyDescent="0.25">
      <c r="A1118" s="13" t="s">
        <v>1080</v>
      </c>
      <c r="B1118" s="13" t="s">
        <v>1088</v>
      </c>
      <c r="C1118" s="13" t="s">
        <v>773</v>
      </c>
      <c r="D1118" s="13" t="s">
        <v>1004</v>
      </c>
      <c r="E1118" s="13" t="s">
        <v>775</v>
      </c>
      <c r="F1118" s="13" t="s">
        <v>1017</v>
      </c>
      <c r="G1118" s="13" t="s">
        <v>1018</v>
      </c>
      <c r="H1118" s="17">
        <v>1</v>
      </c>
      <c r="I1118" s="17">
        <v>0</v>
      </c>
    </row>
    <row r="1119" spans="1:9" x14ac:dyDescent="0.25">
      <c r="A1119" s="13" t="s">
        <v>1080</v>
      </c>
      <c r="B1119" s="13" t="s">
        <v>1088</v>
      </c>
      <c r="C1119" s="13" t="s">
        <v>773</v>
      </c>
      <c r="D1119" s="13" t="s">
        <v>1004</v>
      </c>
      <c r="E1119" s="13" t="s">
        <v>775</v>
      </c>
      <c r="F1119" s="13" t="s">
        <v>1019</v>
      </c>
      <c r="G1119" s="13" t="s">
        <v>1020</v>
      </c>
      <c r="H1119" s="17">
        <v>2</v>
      </c>
      <c r="I1119" s="17">
        <v>0</v>
      </c>
    </row>
    <row r="1120" spans="1:9" x14ac:dyDescent="0.25">
      <c r="A1120" s="13" t="s">
        <v>1080</v>
      </c>
      <c r="B1120" s="13" t="s">
        <v>1088</v>
      </c>
      <c r="C1120" s="13" t="s">
        <v>773</v>
      </c>
      <c r="D1120" s="13" t="s">
        <v>1004</v>
      </c>
      <c r="E1120" s="13" t="s">
        <v>775</v>
      </c>
      <c r="F1120" s="13" t="s">
        <v>1021</v>
      </c>
      <c r="G1120" s="13" t="s">
        <v>1022</v>
      </c>
      <c r="H1120" s="17">
        <v>1</v>
      </c>
      <c r="I1120" s="17">
        <v>0</v>
      </c>
    </row>
    <row r="1121" spans="1:9" x14ac:dyDescent="0.25">
      <c r="A1121" s="13" t="s">
        <v>1080</v>
      </c>
      <c r="B1121" s="13" t="s">
        <v>1088</v>
      </c>
      <c r="C1121" s="13" t="s">
        <v>773</v>
      </c>
      <c r="D1121" s="13" t="s">
        <v>1004</v>
      </c>
      <c r="E1121" s="13" t="s">
        <v>815</v>
      </c>
      <c r="F1121" s="13" t="s">
        <v>1023</v>
      </c>
      <c r="G1121" s="13" t="s">
        <v>1024</v>
      </c>
      <c r="H1121" s="17">
        <v>7</v>
      </c>
      <c r="I1121" s="17">
        <v>16.997</v>
      </c>
    </row>
    <row r="1122" spans="1:9" x14ac:dyDescent="0.25">
      <c r="A1122" s="13" t="s">
        <v>1080</v>
      </c>
      <c r="B1122" s="13" t="s">
        <v>1088</v>
      </c>
      <c r="C1122" s="13" t="s">
        <v>773</v>
      </c>
      <c r="D1122" s="13" t="s">
        <v>1004</v>
      </c>
      <c r="E1122" s="13" t="s">
        <v>815</v>
      </c>
      <c r="F1122" s="13" t="s">
        <v>1025</v>
      </c>
      <c r="G1122" s="13" t="s">
        <v>1026</v>
      </c>
      <c r="H1122" s="17">
        <v>1</v>
      </c>
      <c r="I1122" s="17">
        <v>1</v>
      </c>
    </row>
    <row r="1123" spans="1:9" x14ac:dyDescent="0.25">
      <c r="A1123" s="13" t="s">
        <v>1080</v>
      </c>
      <c r="B1123" s="13" t="s">
        <v>1088</v>
      </c>
      <c r="C1123" s="13" t="s">
        <v>773</v>
      </c>
      <c r="D1123" s="13" t="s">
        <v>1004</v>
      </c>
      <c r="E1123" s="13" t="s">
        <v>815</v>
      </c>
      <c r="F1123" s="13" t="s">
        <v>1027</v>
      </c>
      <c r="G1123" s="13" t="s">
        <v>1028</v>
      </c>
      <c r="H1123" s="17">
        <v>46</v>
      </c>
      <c r="I1123" s="17">
        <v>37.993000000000002</v>
      </c>
    </row>
    <row r="1124" spans="1:9" x14ac:dyDescent="0.25">
      <c r="A1124" s="13" t="s">
        <v>1080</v>
      </c>
      <c r="B1124" s="13" t="s">
        <v>1088</v>
      </c>
      <c r="C1124" s="13" t="s">
        <v>773</v>
      </c>
      <c r="D1124" s="13" t="s">
        <v>1004</v>
      </c>
      <c r="E1124" s="13" t="s">
        <v>815</v>
      </c>
      <c r="F1124" s="13" t="s">
        <v>1029</v>
      </c>
      <c r="G1124" s="13" t="s">
        <v>1030</v>
      </c>
      <c r="H1124" s="17">
        <v>3</v>
      </c>
      <c r="I1124" s="17">
        <v>8</v>
      </c>
    </row>
    <row r="1125" spans="1:9" x14ac:dyDescent="0.25">
      <c r="A1125" s="13" t="s">
        <v>1080</v>
      </c>
      <c r="B1125" s="13" t="s">
        <v>1088</v>
      </c>
      <c r="C1125" s="13" t="s">
        <v>773</v>
      </c>
      <c r="D1125" s="13" t="s">
        <v>1004</v>
      </c>
      <c r="E1125" s="13" t="s">
        <v>815</v>
      </c>
      <c r="F1125" s="13" t="s">
        <v>1031</v>
      </c>
      <c r="G1125" s="13" t="s">
        <v>1032</v>
      </c>
      <c r="H1125" s="17">
        <v>3</v>
      </c>
      <c r="I1125" s="17">
        <v>1</v>
      </c>
    </row>
    <row r="1126" spans="1:9" x14ac:dyDescent="0.25">
      <c r="A1126" s="13" t="s">
        <v>1080</v>
      </c>
      <c r="B1126" s="13" t="s">
        <v>1088</v>
      </c>
      <c r="C1126" s="13" t="s">
        <v>773</v>
      </c>
      <c r="D1126" s="13" t="s">
        <v>1004</v>
      </c>
      <c r="E1126" s="13" t="s">
        <v>815</v>
      </c>
      <c r="F1126" s="13" t="s">
        <v>1033</v>
      </c>
      <c r="G1126" s="13" t="s">
        <v>1034</v>
      </c>
      <c r="H1126" s="17">
        <v>4</v>
      </c>
      <c r="I1126" s="17">
        <v>3</v>
      </c>
    </row>
    <row r="1127" spans="1:9" x14ac:dyDescent="0.25">
      <c r="A1127" s="13" t="s">
        <v>1080</v>
      </c>
      <c r="B1127" s="13" t="s">
        <v>1088</v>
      </c>
      <c r="C1127" s="13" t="s">
        <v>773</v>
      </c>
      <c r="D1127" s="13" t="s">
        <v>1004</v>
      </c>
      <c r="E1127" s="13" t="s">
        <v>815</v>
      </c>
      <c r="F1127" s="13" t="s">
        <v>1035</v>
      </c>
      <c r="G1127" s="13" t="s">
        <v>1036</v>
      </c>
      <c r="H1127" s="17">
        <v>23</v>
      </c>
      <c r="I1127" s="17">
        <v>13.002000000000001</v>
      </c>
    </row>
    <row r="1128" spans="1:9" x14ac:dyDescent="0.25">
      <c r="A1128" s="13" t="s">
        <v>1080</v>
      </c>
      <c r="B1128" s="13" t="s">
        <v>1088</v>
      </c>
      <c r="C1128" s="13" t="s">
        <v>773</v>
      </c>
      <c r="D1128" s="13" t="s">
        <v>1004</v>
      </c>
      <c r="E1128" s="13" t="s">
        <v>815</v>
      </c>
      <c r="F1128" s="13" t="s">
        <v>1037</v>
      </c>
      <c r="G1128" s="13" t="s">
        <v>1038</v>
      </c>
      <c r="H1128" s="17">
        <v>7</v>
      </c>
      <c r="I1128" s="17">
        <v>46</v>
      </c>
    </row>
    <row r="1129" spans="1:9" x14ac:dyDescent="0.25">
      <c r="A1129" s="13" t="s">
        <v>1080</v>
      </c>
      <c r="B1129" s="13" t="s">
        <v>1088</v>
      </c>
      <c r="C1129" s="13" t="s">
        <v>773</v>
      </c>
      <c r="D1129" s="13" t="s">
        <v>1004</v>
      </c>
      <c r="E1129" s="13" t="s">
        <v>815</v>
      </c>
      <c r="F1129" s="13" t="s">
        <v>1039</v>
      </c>
      <c r="G1129" s="13" t="s">
        <v>1040</v>
      </c>
      <c r="H1129" s="17">
        <v>1</v>
      </c>
      <c r="I1129" s="17">
        <v>0</v>
      </c>
    </row>
    <row r="1130" spans="1:9" x14ac:dyDescent="0.25">
      <c r="A1130" s="13" t="s">
        <v>1080</v>
      </c>
      <c r="B1130" s="13" t="s">
        <v>1088</v>
      </c>
      <c r="C1130" s="13" t="s">
        <v>773</v>
      </c>
      <c r="D1130" s="13" t="s">
        <v>1004</v>
      </c>
      <c r="E1130" s="13" t="s">
        <v>815</v>
      </c>
      <c r="F1130" s="13" t="s">
        <v>1041</v>
      </c>
      <c r="G1130" s="13" t="s">
        <v>1042</v>
      </c>
      <c r="H1130" s="17">
        <v>1</v>
      </c>
      <c r="I1130" s="17">
        <v>0</v>
      </c>
    </row>
    <row r="1131" spans="1:9" x14ac:dyDescent="0.25">
      <c r="A1131" s="13" t="s">
        <v>1080</v>
      </c>
      <c r="B1131" s="13" t="s">
        <v>1088</v>
      </c>
      <c r="C1131" s="13" t="s">
        <v>773</v>
      </c>
      <c r="D1131" s="13" t="s">
        <v>1004</v>
      </c>
      <c r="E1131" s="13" t="s">
        <v>815</v>
      </c>
      <c r="F1131" s="13" t="s">
        <v>1043</v>
      </c>
      <c r="G1131" s="13" t="s">
        <v>1044</v>
      </c>
      <c r="H1131" s="17">
        <v>24</v>
      </c>
      <c r="I1131" s="17">
        <v>42.002000000000002</v>
      </c>
    </row>
    <row r="1132" spans="1:9" x14ac:dyDescent="0.25">
      <c r="A1132" s="13" t="s">
        <v>1080</v>
      </c>
      <c r="B1132" s="13" t="s">
        <v>1088</v>
      </c>
      <c r="C1132" s="13" t="s">
        <v>773</v>
      </c>
      <c r="D1132" s="13" t="s">
        <v>1004</v>
      </c>
      <c r="E1132" s="13" t="s">
        <v>858</v>
      </c>
      <c r="F1132" s="13" t="s">
        <v>1045</v>
      </c>
      <c r="G1132" s="13" t="s">
        <v>1046</v>
      </c>
      <c r="H1132" s="17">
        <v>1</v>
      </c>
      <c r="I1132" s="17">
        <v>4</v>
      </c>
    </row>
    <row r="1133" spans="1:9" x14ac:dyDescent="0.25">
      <c r="A1133" s="13" t="s">
        <v>1080</v>
      </c>
      <c r="B1133" s="13" t="s">
        <v>1088</v>
      </c>
      <c r="C1133" s="13" t="s">
        <v>773</v>
      </c>
      <c r="D1133" s="13" t="s">
        <v>1004</v>
      </c>
      <c r="E1133" s="13" t="s">
        <v>858</v>
      </c>
      <c r="F1133" s="13" t="s">
        <v>1047</v>
      </c>
      <c r="G1133" s="13" t="s">
        <v>1048</v>
      </c>
      <c r="H1133" s="17">
        <v>1</v>
      </c>
      <c r="I1133" s="17">
        <v>13</v>
      </c>
    </row>
    <row r="1134" spans="1:9" x14ac:dyDescent="0.25">
      <c r="A1134" s="13" t="s">
        <v>1080</v>
      </c>
      <c r="B1134" s="13" t="s">
        <v>1088</v>
      </c>
      <c r="C1134" s="13" t="s">
        <v>773</v>
      </c>
      <c r="D1134" s="13" t="s">
        <v>1004</v>
      </c>
      <c r="E1134" s="13" t="s">
        <v>858</v>
      </c>
      <c r="F1134" s="13" t="s">
        <v>1049</v>
      </c>
      <c r="G1134" s="13" t="s">
        <v>1050</v>
      </c>
      <c r="H1134" s="17">
        <v>3</v>
      </c>
      <c r="I1134" s="17">
        <v>1</v>
      </c>
    </row>
    <row r="1135" spans="1:9" x14ac:dyDescent="0.25">
      <c r="A1135" s="13" t="s">
        <v>1080</v>
      </c>
      <c r="B1135" s="13" t="s">
        <v>1088</v>
      </c>
      <c r="C1135" s="13" t="s">
        <v>773</v>
      </c>
      <c r="D1135" s="13" t="s">
        <v>1004</v>
      </c>
      <c r="E1135" s="13" t="s">
        <v>858</v>
      </c>
      <c r="F1135" s="13" t="s">
        <v>1051</v>
      </c>
      <c r="G1135" s="13" t="s">
        <v>1052</v>
      </c>
      <c r="H1135" s="17">
        <v>2</v>
      </c>
      <c r="I1135" s="17">
        <v>1</v>
      </c>
    </row>
    <row r="1136" spans="1:9" x14ac:dyDescent="0.25">
      <c r="A1136" s="13" t="s">
        <v>1080</v>
      </c>
      <c r="B1136" s="13" t="s">
        <v>1088</v>
      </c>
      <c r="C1136" s="13" t="s">
        <v>773</v>
      </c>
      <c r="D1136" s="13" t="s">
        <v>1004</v>
      </c>
      <c r="E1136" s="13" t="s">
        <v>858</v>
      </c>
      <c r="F1136" s="13" t="s">
        <v>1053</v>
      </c>
      <c r="G1136" s="13" t="s">
        <v>1054</v>
      </c>
      <c r="H1136" s="17">
        <v>1</v>
      </c>
      <c r="I1136" s="17">
        <v>4</v>
      </c>
    </row>
    <row r="1137" spans="1:9" x14ac:dyDescent="0.25">
      <c r="A1137" s="13" t="s">
        <v>1080</v>
      </c>
      <c r="B1137" s="13" t="s">
        <v>1088</v>
      </c>
      <c r="C1137" s="13" t="s">
        <v>773</v>
      </c>
      <c r="D1137" s="13" t="s">
        <v>1004</v>
      </c>
      <c r="E1137" s="13" t="s">
        <v>893</v>
      </c>
      <c r="F1137" s="13" t="s">
        <v>1055</v>
      </c>
      <c r="G1137" s="13" t="s">
        <v>1056</v>
      </c>
      <c r="H1137" s="17">
        <v>9</v>
      </c>
      <c r="I1137" s="17">
        <v>1</v>
      </c>
    </row>
    <row r="1138" spans="1:9" x14ac:dyDescent="0.25">
      <c r="A1138" s="13" t="s">
        <v>1080</v>
      </c>
      <c r="B1138" s="13" t="s">
        <v>1088</v>
      </c>
      <c r="C1138" s="13" t="s">
        <v>773</v>
      </c>
      <c r="D1138" s="13" t="s">
        <v>1004</v>
      </c>
      <c r="E1138" s="13" t="s">
        <v>893</v>
      </c>
      <c r="F1138" s="13" t="s">
        <v>1057</v>
      </c>
      <c r="G1138" s="13" t="s">
        <v>1058</v>
      </c>
      <c r="H1138" s="17">
        <v>7</v>
      </c>
      <c r="I1138" s="17">
        <v>2</v>
      </c>
    </row>
    <row r="1139" spans="1:9" x14ac:dyDescent="0.25">
      <c r="A1139" s="13" t="s">
        <v>1080</v>
      </c>
      <c r="B1139" s="13" t="s">
        <v>1088</v>
      </c>
      <c r="C1139" s="13" t="s">
        <v>773</v>
      </c>
      <c r="D1139" s="13" t="s">
        <v>1004</v>
      </c>
      <c r="E1139" s="13" t="s">
        <v>893</v>
      </c>
      <c r="F1139" s="13" t="s">
        <v>1059</v>
      </c>
      <c r="G1139" s="13" t="s">
        <v>1060</v>
      </c>
      <c r="H1139" s="17">
        <v>1</v>
      </c>
      <c r="I1139" s="17">
        <v>0</v>
      </c>
    </row>
    <row r="1140" spans="1:9" x14ac:dyDescent="0.25">
      <c r="A1140" s="13" t="s">
        <v>1080</v>
      </c>
      <c r="B1140" s="13" t="s">
        <v>1088</v>
      </c>
      <c r="C1140" s="13" t="s">
        <v>773</v>
      </c>
      <c r="D1140" s="13" t="s">
        <v>1004</v>
      </c>
      <c r="E1140" s="13" t="s">
        <v>893</v>
      </c>
      <c r="F1140" s="13" t="s">
        <v>1061</v>
      </c>
      <c r="G1140" s="13" t="s">
        <v>1062</v>
      </c>
      <c r="H1140" s="17">
        <v>1</v>
      </c>
      <c r="I1140" s="17">
        <v>0</v>
      </c>
    </row>
    <row r="1141" spans="1:9" x14ac:dyDescent="0.25">
      <c r="A1141" s="13" t="s">
        <v>1080</v>
      </c>
      <c r="B1141" s="13" t="s">
        <v>1088</v>
      </c>
      <c r="C1141" s="13" t="s">
        <v>773</v>
      </c>
      <c r="D1141" s="13" t="s">
        <v>1004</v>
      </c>
      <c r="E1141" s="13" t="s">
        <v>893</v>
      </c>
      <c r="F1141" s="13" t="s">
        <v>1063</v>
      </c>
      <c r="G1141" s="13" t="s">
        <v>1064</v>
      </c>
      <c r="H1141" s="17">
        <v>2</v>
      </c>
      <c r="I1141" s="17">
        <v>0</v>
      </c>
    </row>
    <row r="1142" spans="1:9" x14ac:dyDescent="0.25">
      <c r="A1142" s="13" t="s">
        <v>1080</v>
      </c>
      <c r="B1142" s="13" t="s">
        <v>1088</v>
      </c>
      <c r="C1142" s="13" t="s">
        <v>773</v>
      </c>
      <c r="D1142" s="13" t="s">
        <v>1004</v>
      </c>
      <c r="E1142" s="13" t="s">
        <v>893</v>
      </c>
      <c r="F1142" s="13" t="s">
        <v>1065</v>
      </c>
      <c r="G1142" s="13" t="s">
        <v>1066</v>
      </c>
      <c r="H1142" s="17">
        <v>1</v>
      </c>
      <c r="I1142" s="17">
        <v>0</v>
      </c>
    </row>
    <row r="1143" spans="1:9" x14ac:dyDescent="0.25">
      <c r="A1143" s="13" t="s">
        <v>1080</v>
      </c>
      <c r="B1143" s="13" t="s">
        <v>1088</v>
      </c>
      <c r="C1143" s="13" t="s">
        <v>773</v>
      </c>
      <c r="D1143" s="13" t="s">
        <v>1004</v>
      </c>
      <c r="E1143" s="13" t="s">
        <v>893</v>
      </c>
      <c r="F1143" s="13" t="s">
        <v>1067</v>
      </c>
      <c r="G1143" s="13" t="s">
        <v>1068</v>
      </c>
      <c r="H1143" s="17">
        <v>1</v>
      </c>
      <c r="I1143" s="17">
        <v>0</v>
      </c>
    </row>
    <row r="1144" spans="1:9" x14ac:dyDescent="0.25">
      <c r="A1144" s="13" t="s">
        <v>1080</v>
      </c>
      <c r="B1144" s="13" t="s">
        <v>1088</v>
      </c>
      <c r="C1144" s="13" t="s">
        <v>773</v>
      </c>
      <c r="D1144" s="13" t="s">
        <v>1004</v>
      </c>
      <c r="E1144" s="13" t="s">
        <v>893</v>
      </c>
      <c r="F1144" s="13" t="s">
        <v>1069</v>
      </c>
      <c r="G1144" s="13" t="s">
        <v>1070</v>
      </c>
      <c r="H1144" s="17">
        <v>5</v>
      </c>
      <c r="I1144" s="17">
        <v>0</v>
      </c>
    </row>
    <row r="1145" spans="1:9" x14ac:dyDescent="0.25">
      <c r="A1145" s="13" t="s">
        <v>1080</v>
      </c>
      <c r="B1145" s="13" t="s">
        <v>1088</v>
      </c>
      <c r="C1145" s="13" t="s">
        <v>1071</v>
      </c>
      <c r="D1145" s="13" t="s">
        <v>922</v>
      </c>
      <c r="E1145" s="13" t="s">
        <v>926</v>
      </c>
      <c r="F1145" s="13" t="s">
        <v>924</v>
      </c>
      <c r="G1145" s="13" t="s">
        <v>925</v>
      </c>
      <c r="H1145" s="17">
        <v>14</v>
      </c>
      <c r="I1145" s="17"/>
    </row>
    <row r="1146" spans="1:9" x14ac:dyDescent="0.25">
      <c r="A1146" s="13" t="s">
        <v>1080</v>
      </c>
      <c r="B1146" s="13" t="s">
        <v>1088</v>
      </c>
      <c r="C1146" s="13" t="s">
        <v>1071</v>
      </c>
      <c r="D1146" s="13" t="s">
        <v>1072</v>
      </c>
      <c r="E1146" s="13" t="s">
        <v>1072</v>
      </c>
      <c r="F1146" s="13" t="s">
        <v>924</v>
      </c>
      <c r="G1146" s="13" t="s">
        <v>925</v>
      </c>
      <c r="H1146" s="17">
        <v>14</v>
      </c>
      <c r="I1146" s="17"/>
    </row>
    <row r="1147" spans="1:9" x14ac:dyDescent="0.25">
      <c r="A1147" s="13" t="s">
        <v>1080</v>
      </c>
      <c r="B1147" s="13" t="s">
        <v>1089</v>
      </c>
      <c r="C1147" s="13" t="s">
        <v>773</v>
      </c>
      <c r="D1147" s="13" t="s">
        <v>774</v>
      </c>
      <c r="E1147" s="13" t="s">
        <v>775</v>
      </c>
      <c r="F1147" s="13" t="s">
        <v>776</v>
      </c>
      <c r="G1147" s="13" t="s">
        <v>777</v>
      </c>
      <c r="H1147" s="17">
        <v>369</v>
      </c>
      <c r="I1147" s="17">
        <v>2081.596</v>
      </c>
    </row>
    <row r="1148" spans="1:9" x14ac:dyDescent="0.25">
      <c r="A1148" s="13" t="s">
        <v>1080</v>
      </c>
      <c r="B1148" s="13" t="s">
        <v>1089</v>
      </c>
      <c r="C1148" s="13" t="s">
        <v>773</v>
      </c>
      <c r="D1148" s="13" t="s">
        <v>774</v>
      </c>
      <c r="E1148" s="13" t="s">
        <v>775</v>
      </c>
      <c r="F1148" s="13" t="s">
        <v>778</v>
      </c>
      <c r="G1148" s="13" t="s">
        <v>779</v>
      </c>
      <c r="H1148" s="17">
        <v>15114</v>
      </c>
      <c r="I1148" s="17">
        <v>3098.375</v>
      </c>
    </row>
    <row r="1149" spans="1:9" x14ac:dyDescent="0.25">
      <c r="A1149" s="13" t="s">
        <v>1080</v>
      </c>
      <c r="B1149" s="13" t="s">
        <v>1089</v>
      </c>
      <c r="C1149" s="13" t="s">
        <v>773</v>
      </c>
      <c r="D1149" s="13" t="s">
        <v>774</v>
      </c>
      <c r="E1149" s="13" t="s">
        <v>775</v>
      </c>
      <c r="F1149" s="13" t="s">
        <v>780</v>
      </c>
      <c r="G1149" s="13" t="s">
        <v>781</v>
      </c>
      <c r="H1149" s="17">
        <v>128</v>
      </c>
      <c r="I1149" s="17">
        <v>873.00800000000004</v>
      </c>
    </row>
    <row r="1150" spans="1:9" x14ac:dyDescent="0.25">
      <c r="A1150" s="13" t="s">
        <v>1080</v>
      </c>
      <c r="B1150" s="13" t="s">
        <v>1089</v>
      </c>
      <c r="C1150" s="13" t="s">
        <v>773</v>
      </c>
      <c r="D1150" s="13" t="s">
        <v>774</v>
      </c>
      <c r="E1150" s="13" t="s">
        <v>775</v>
      </c>
      <c r="F1150" s="13" t="s">
        <v>782</v>
      </c>
      <c r="G1150" s="13" t="s">
        <v>783</v>
      </c>
      <c r="H1150" s="17">
        <v>1</v>
      </c>
      <c r="I1150" s="17">
        <v>0</v>
      </c>
    </row>
    <row r="1151" spans="1:9" x14ac:dyDescent="0.25">
      <c r="A1151" s="13" t="s">
        <v>1080</v>
      </c>
      <c r="B1151" s="13" t="s">
        <v>1089</v>
      </c>
      <c r="C1151" s="13" t="s">
        <v>773</v>
      </c>
      <c r="D1151" s="13" t="s">
        <v>774</v>
      </c>
      <c r="E1151" s="13" t="s">
        <v>775</v>
      </c>
      <c r="F1151" s="13" t="s">
        <v>784</v>
      </c>
      <c r="G1151" s="13" t="s">
        <v>785</v>
      </c>
      <c r="H1151" s="17">
        <v>631</v>
      </c>
      <c r="I1151" s="17">
        <v>4439.3999999999996</v>
      </c>
    </row>
    <row r="1152" spans="1:9" x14ac:dyDescent="0.25">
      <c r="A1152" s="13" t="s">
        <v>1080</v>
      </c>
      <c r="B1152" s="13" t="s">
        <v>1089</v>
      </c>
      <c r="C1152" s="13" t="s">
        <v>773</v>
      </c>
      <c r="D1152" s="13" t="s">
        <v>774</v>
      </c>
      <c r="E1152" s="13" t="s">
        <v>775</v>
      </c>
      <c r="F1152" s="13" t="s">
        <v>786</v>
      </c>
      <c r="G1152" s="13" t="s">
        <v>787</v>
      </c>
      <c r="H1152" s="17">
        <v>93</v>
      </c>
      <c r="I1152" s="17">
        <v>32.493000000000002</v>
      </c>
    </row>
    <row r="1153" spans="1:9" x14ac:dyDescent="0.25">
      <c r="A1153" s="13" t="s">
        <v>1080</v>
      </c>
      <c r="B1153" s="13" t="s">
        <v>1089</v>
      </c>
      <c r="C1153" s="13" t="s">
        <v>773</v>
      </c>
      <c r="D1153" s="13" t="s">
        <v>774</v>
      </c>
      <c r="E1153" s="13" t="s">
        <v>775</v>
      </c>
      <c r="F1153" s="13" t="s">
        <v>788</v>
      </c>
      <c r="G1153" s="13" t="s">
        <v>789</v>
      </c>
      <c r="H1153" s="17">
        <v>4598</v>
      </c>
      <c r="I1153" s="17">
        <v>1311.655</v>
      </c>
    </row>
    <row r="1154" spans="1:9" x14ac:dyDescent="0.25">
      <c r="A1154" s="13" t="s">
        <v>1080</v>
      </c>
      <c r="B1154" s="13" t="s">
        <v>1089</v>
      </c>
      <c r="C1154" s="13" t="s">
        <v>773</v>
      </c>
      <c r="D1154" s="13" t="s">
        <v>774</v>
      </c>
      <c r="E1154" s="13" t="s">
        <v>775</v>
      </c>
      <c r="F1154" s="13" t="s">
        <v>790</v>
      </c>
      <c r="G1154" s="13" t="s">
        <v>791</v>
      </c>
      <c r="H1154" s="17">
        <v>3359</v>
      </c>
      <c r="I1154" s="17">
        <v>1249.117</v>
      </c>
    </row>
    <row r="1155" spans="1:9" x14ac:dyDescent="0.25">
      <c r="A1155" s="13" t="s">
        <v>1080</v>
      </c>
      <c r="B1155" s="13" t="s">
        <v>1089</v>
      </c>
      <c r="C1155" s="13" t="s">
        <v>773</v>
      </c>
      <c r="D1155" s="13" t="s">
        <v>774</v>
      </c>
      <c r="E1155" s="13" t="s">
        <v>775</v>
      </c>
      <c r="F1155" s="13" t="s">
        <v>792</v>
      </c>
      <c r="G1155" s="13" t="s">
        <v>793</v>
      </c>
      <c r="H1155" s="17">
        <v>542</v>
      </c>
      <c r="I1155" s="17">
        <v>150.35599999999999</v>
      </c>
    </row>
    <row r="1156" spans="1:9" x14ac:dyDescent="0.25">
      <c r="A1156" s="13" t="s">
        <v>1080</v>
      </c>
      <c r="B1156" s="13" t="s">
        <v>1089</v>
      </c>
      <c r="C1156" s="13" t="s">
        <v>773</v>
      </c>
      <c r="D1156" s="13" t="s">
        <v>774</v>
      </c>
      <c r="E1156" s="13" t="s">
        <v>775</v>
      </c>
      <c r="F1156" s="13" t="s">
        <v>794</v>
      </c>
      <c r="G1156" s="13" t="s">
        <v>795</v>
      </c>
      <c r="H1156" s="17">
        <v>99</v>
      </c>
      <c r="I1156" s="17">
        <v>65.878</v>
      </c>
    </row>
    <row r="1157" spans="1:9" x14ac:dyDescent="0.25">
      <c r="A1157" s="13" t="s">
        <v>1080</v>
      </c>
      <c r="B1157" s="13" t="s">
        <v>1089</v>
      </c>
      <c r="C1157" s="13" t="s">
        <v>773</v>
      </c>
      <c r="D1157" s="13" t="s">
        <v>774</v>
      </c>
      <c r="E1157" s="13" t="s">
        <v>775</v>
      </c>
      <c r="F1157" s="13" t="s">
        <v>796</v>
      </c>
      <c r="G1157" s="13" t="s">
        <v>797</v>
      </c>
      <c r="H1157" s="17">
        <v>3259</v>
      </c>
      <c r="I1157" s="17">
        <v>897.78300000000002</v>
      </c>
    </row>
    <row r="1158" spans="1:9" x14ac:dyDescent="0.25">
      <c r="A1158" s="13" t="s">
        <v>1080</v>
      </c>
      <c r="B1158" s="13" t="s">
        <v>1089</v>
      </c>
      <c r="C1158" s="13" t="s">
        <v>773</v>
      </c>
      <c r="D1158" s="13" t="s">
        <v>774</v>
      </c>
      <c r="E1158" s="13" t="s">
        <v>775</v>
      </c>
      <c r="F1158" s="13" t="s">
        <v>798</v>
      </c>
      <c r="G1158" s="13" t="s">
        <v>799</v>
      </c>
      <c r="H1158" s="17">
        <v>858</v>
      </c>
      <c r="I1158" s="17">
        <v>329.351</v>
      </c>
    </row>
    <row r="1159" spans="1:9" x14ac:dyDescent="0.25">
      <c r="A1159" s="13" t="s">
        <v>1080</v>
      </c>
      <c r="B1159" s="13" t="s">
        <v>1089</v>
      </c>
      <c r="C1159" s="13" t="s">
        <v>773</v>
      </c>
      <c r="D1159" s="13" t="s">
        <v>774</v>
      </c>
      <c r="E1159" s="13" t="s">
        <v>775</v>
      </c>
      <c r="F1159" s="13" t="s">
        <v>800</v>
      </c>
      <c r="G1159" s="13" t="s">
        <v>801</v>
      </c>
      <c r="H1159" s="17">
        <v>75</v>
      </c>
      <c r="I1159" s="17">
        <v>35.975999999999999</v>
      </c>
    </row>
    <row r="1160" spans="1:9" x14ac:dyDescent="0.25">
      <c r="A1160" s="13" t="s">
        <v>1080</v>
      </c>
      <c r="B1160" s="13" t="s">
        <v>1089</v>
      </c>
      <c r="C1160" s="13" t="s">
        <v>773</v>
      </c>
      <c r="D1160" s="13" t="s">
        <v>774</v>
      </c>
      <c r="E1160" s="13" t="s">
        <v>775</v>
      </c>
      <c r="F1160" s="13" t="s">
        <v>802</v>
      </c>
      <c r="G1160" s="13" t="s">
        <v>803</v>
      </c>
      <c r="H1160" s="17">
        <v>115</v>
      </c>
      <c r="I1160" s="17">
        <v>54.744999999999997</v>
      </c>
    </row>
    <row r="1161" spans="1:9" x14ac:dyDescent="0.25">
      <c r="A1161" s="13" t="s">
        <v>1080</v>
      </c>
      <c r="B1161" s="13" t="s">
        <v>1089</v>
      </c>
      <c r="C1161" s="13" t="s">
        <v>773</v>
      </c>
      <c r="D1161" s="13" t="s">
        <v>774</v>
      </c>
      <c r="E1161" s="13" t="s">
        <v>775</v>
      </c>
      <c r="F1161" s="13" t="s">
        <v>804</v>
      </c>
      <c r="G1161" s="13" t="s">
        <v>805</v>
      </c>
      <c r="H1161" s="17">
        <v>4264</v>
      </c>
      <c r="I1161" s="17">
        <v>680.55499999999995</v>
      </c>
    </row>
    <row r="1162" spans="1:9" x14ac:dyDescent="0.25">
      <c r="A1162" s="13" t="s">
        <v>1080</v>
      </c>
      <c r="B1162" s="13" t="s">
        <v>1089</v>
      </c>
      <c r="C1162" s="13" t="s">
        <v>773</v>
      </c>
      <c r="D1162" s="13" t="s">
        <v>774</v>
      </c>
      <c r="E1162" s="13" t="s">
        <v>775</v>
      </c>
      <c r="F1162" s="13" t="s">
        <v>806</v>
      </c>
      <c r="G1162" s="13" t="s">
        <v>807</v>
      </c>
      <c r="H1162" s="17">
        <v>48</v>
      </c>
      <c r="I1162" s="17">
        <v>1</v>
      </c>
    </row>
    <row r="1163" spans="1:9" x14ac:dyDescent="0.25">
      <c r="A1163" s="13" t="s">
        <v>1080</v>
      </c>
      <c r="B1163" s="13" t="s">
        <v>1089</v>
      </c>
      <c r="C1163" s="13" t="s">
        <v>773</v>
      </c>
      <c r="D1163" s="13" t="s">
        <v>774</v>
      </c>
      <c r="E1163" s="13" t="s">
        <v>775</v>
      </c>
      <c r="F1163" s="13" t="s">
        <v>808</v>
      </c>
      <c r="G1163" s="13" t="s">
        <v>809</v>
      </c>
      <c r="H1163" s="17">
        <v>319</v>
      </c>
      <c r="I1163" s="17">
        <v>921.65800000000002</v>
      </c>
    </row>
    <row r="1164" spans="1:9" x14ac:dyDescent="0.25">
      <c r="A1164" s="13" t="s">
        <v>1080</v>
      </c>
      <c r="B1164" s="13" t="s">
        <v>1089</v>
      </c>
      <c r="C1164" s="13" t="s">
        <v>773</v>
      </c>
      <c r="D1164" s="13" t="s">
        <v>774</v>
      </c>
      <c r="E1164" s="13" t="s">
        <v>775</v>
      </c>
      <c r="F1164" s="13" t="s">
        <v>810</v>
      </c>
      <c r="G1164" s="13" t="s">
        <v>811</v>
      </c>
      <c r="H1164" s="17">
        <v>7304</v>
      </c>
      <c r="I1164" s="17">
        <v>1269.729</v>
      </c>
    </row>
    <row r="1165" spans="1:9" x14ac:dyDescent="0.25">
      <c r="A1165" s="13" t="s">
        <v>1080</v>
      </c>
      <c r="B1165" s="13" t="s">
        <v>1089</v>
      </c>
      <c r="C1165" s="13" t="s">
        <v>773</v>
      </c>
      <c r="D1165" s="13" t="s">
        <v>774</v>
      </c>
      <c r="E1165" s="13" t="s">
        <v>812</v>
      </c>
      <c r="F1165" s="13" t="s">
        <v>813</v>
      </c>
      <c r="G1165" s="13" t="s">
        <v>814</v>
      </c>
      <c r="H1165" s="17">
        <v>1</v>
      </c>
      <c r="I1165" s="17">
        <v>24</v>
      </c>
    </row>
    <row r="1166" spans="1:9" x14ac:dyDescent="0.25">
      <c r="A1166" s="13" t="s">
        <v>1080</v>
      </c>
      <c r="B1166" s="13" t="s">
        <v>1089</v>
      </c>
      <c r="C1166" s="13" t="s">
        <v>773</v>
      </c>
      <c r="D1166" s="13" t="s">
        <v>774</v>
      </c>
      <c r="E1166" s="13" t="s">
        <v>815</v>
      </c>
      <c r="F1166" s="13" t="s">
        <v>816</v>
      </c>
      <c r="G1166" s="13" t="s">
        <v>817</v>
      </c>
      <c r="H1166" s="17">
        <v>4671</v>
      </c>
      <c r="I1166" s="17">
        <v>14717.156999999999</v>
      </c>
    </row>
    <row r="1167" spans="1:9" x14ac:dyDescent="0.25">
      <c r="A1167" s="13" t="s">
        <v>1080</v>
      </c>
      <c r="B1167" s="13" t="s">
        <v>1089</v>
      </c>
      <c r="C1167" s="13" t="s">
        <v>773</v>
      </c>
      <c r="D1167" s="13" t="s">
        <v>774</v>
      </c>
      <c r="E1167" s="13" t="s">
        <v>815</v>
      </c>
      <c r="F1167" s="13" t="s">
        <v>818</v>
      </c>
      <c r="G1167" s="13" t="s">
        <v>819</v>
      </c>
      <c r="H1167" s="17">
        <v>357</v>
      </c>
      <c r="I1167" s="17">
        <v>2121.2539999999999</v>
      </c>
    </row>
    <row r="1168" spans="1:9" x14ac:dyDescent="0.25">
      <c r="A1168" s="13" t="s">
        <v>1080</v>
      </c>
      <c r="B1168" s="13" t="s">
        <v>1089</v>
      </c>
      <c r="C1168" s="13" t="s">
        <v>773</v>
      </c>
      <c r="D1168" s="13" t="s">
        <v>774</v>
      </c>
      <c r="E1168" s="13" t="s">
        <v>815</v>
      </c>
      <c r="F1168" s="13" t="s">
        <v>820</v>
      </c>
      <c r="G1168" s="13" t="s">
        <v>821</v>
      </c>
      <c r="H1168" s="17">
        <v>17</v>
      </c>
      <c r="I1168" s="17">
        <v>101</v>
      </c>
    </row>
    <row r="1169" spans="1:9" x14ac:dyDescent="0.25">
      <c r="A1169" s="13" t="s">
        <v>1080</v>
      </c>
      <c r="B1169" s="13" t="s">
        <v>1089</v>
      </c>
      <c r="C1169" s="13" t="s">
        <v>773</v>
      </c>
      <c r="D1169" s="13" t="s">
        <v>774</v>
      </c>
      <c r="E1169" s="13" t="s">
        <v>815</v>
      </c>
      <c r="F1169" s="13" t="s">
        <v>822</v>
      </c>
      <c r="G1169" s="13" t="s">
        <v>823</v>
      </c>
      <c r="H1169" s="17">
        <v>3236</v>
      </c>
      <c r="I1169" s="17">
        <v>17061.620999999999</v>
      </c>
    </row>
    <row r="1170" spans="1:9" x14ac:dyDescent="0.25">
      <c r="A1170" s="13" t="s">
        <v>1080</v>
      </c>
      <c r="B1170" s="13" t="s">
        <v>1089</v>
      </c>
      <c r="C1170" s="13" t="s">
        <v>773</v>
      </c>
      <c r="D1170" s="13" t="s">
        <v>774</v>
      </c>
      <c r="E1170" s="13" t="s">
        <v>815</v>
      </c>
      <c r="F1170" s="13" t="s">
        <v>824</v>
      </c>
      <c r="G1170" s="13" t="s">
        <v>825</v>
      </c>
      <c r="H1170" s="17">
        <v>3450</v>
      </c>
      <c r="I1170" s="17">
        <v>14181.532999999999</v>
      </c>
    </row>
    <row r="1171" spans="1:9" x14ac:dyDescent="0.25">
      <c r="A1171" s="13" t="s">
        <v>1080</v>
      </c>
      <c r="B1171" s="13" t="s">
        <v>1089</v>
      </c>
      <c r="C1171" s="13" t="s">
        <v>773</v>
      </c>
      <c r="D1171" s="13" t="s">
        <v>774</v>
      </c>
      <c r="E1171" s="13" t="s">
        <v>815</v>
      </c>
      <c r="F1171" s="13" t="s">
        <v>826</v>
      </c>
      <c r="G1171" s="13" t="s">
        <v>827</v>
      </c>
      <c r="H1171" s="17">
        <v>1480</v>
      </c>
      <c r="I1171" s="17">
        <v>3094.8670000000002</v>
      </c>
    </row>
    <row r="1172" spans="1:9" x14ac:dyDescent="0.25">
      <c r="A1172" s="13" t="s">
        <v>1080</v>
      </c>
      <c r="B1172" s="13" t="s">
        <v>1089</v>
      </c>
      <c r="C1172" s="13" t="s">
        <v>773</v>
      </c>
      <c r="D1172" s="13" t="s">
        <v>774</v>
      </c>
      <c r="E1172" s="13" t="s">
        <v>815</v>
      </c>
      <c r="F1172" s="13" t="s">
        <v>828</v>
      </c>
      <c r="G1172" s="13" t="s">
        <v>829</v>
      </c>
      <c r="H1172" s="17">
        <v>124</v>
      </c>
      <c r="I1172" s="17">
        <v>601.04</v>
      </c>
    </row>
    <row r="1173" spans="1:9" x14ac:dyDescent="0.25">
      <c r="A1173" s="13" t="s">
        <v>1080</v>
      </c>
      <c r="B1173" s="13" t="s">
        <v>1089</v>
      </c>
      <c r="C1173" s="13" t="s">
        <v>773</v>
      </c>
      <c r="D1173" s="13" t="s">
        <v>774</v>
      </c>
      <c r="E1173" s="13" t="s">
        <v>815</v>
      </c>
      <c r="F1173" s="13" t="s">
        <v>830</v>
      </c>
      <c r="G1173" s="13" t="s">
        <v>831</v>
      </c>
      <c r="H1173" s="17">
        <v>577</v>
      </c>
      <c r="I1173" s="17">
        <v>4158.2430000000004</v>
      </c>
    </row>
    <row r="1174" spans="1:9" x14ac:dyDescent="0.25">
      <c r="A1174" s="13" t="s">
        <v>1080</v>
      </c>
      <c r="B1174" s="13" t="s">
        <v>1089</v>
      </c>
      <c r="C1174" s="13" t="s">
        <v>773</v>
      </c>
      <c r="D1174" s="13" t="s">
        <v>774</v>
      </c>
      <c r="E1174" s="13" t="s">
        <v>815</v>
      </c>
      <c r="F1174" s="13" t="s">
        <v>832</v>
      </c>
      <c r="G1174" s="13" t="s">
        <v>833</v>
      </c>
      <c r="H1174" s="17">
        <v>577</v>
      </c>
      <c r="I1174" s="17">
        <v>1200.954</v>
      </c>
    </row>
    <row r="1175" spans="1:9" x14ac:dyDescent="0.25">
      <c r="A1175" s="13" t="s">
        <v>1080</v>
      </c>
      <c r="B1175" s="13" t="s">
        <v>1089</v>
      </c>
      <c r="C1175" s="13" t="s">
        <v>773</v>
      </c>
      <c r="D1175" s="13" t="s">
        <v>774</v>
      </c>
      <c r="E1175" s="13" t="s">
        <v>815</v>
      </c>
      <c r="F1175" s="13" t="s">
        <v>834</v>
      </c>
      <c r="G1175" s="13" t="s">
        <v>835</v>
      </c>
      <c r="H1175" s="17">
        <v>345</v>
      </c>
      <c r="I1175" s="17">
        <v>3547.1149999999998</v>
      </c>
    </row>
    <row r="1176" spans="1:9" x14ac:dyDescent="0.25">
      <c r="A1176" s="13" t="s">
        <v>1080</v>
      </c>
      <c r="B1176" s="13" t="s">
        <v>1089</v>
      </c>
      <c r="C1176" s="13" t="s">
        <v>773</v>
      </c>
      <c r="D1176" s="13" t="s">
        <v>774</v>
      </c>
      <c r="E1176" s="13" t="s">
        <v>815</v>
      </c>
      <c r="F1176" s="13" t="s">
        <v>836</v>
      </c>
      <c r="G1176" s="13" t="s">
        <v>837</v>
      </c>
      <c r="H1176" s="17">
        <v>9724</v>
      </c>
      <c r="I1176" s="17">
        <v>14472.382</v>
      </c>
    </row>
    <row r="1177" spans="1:9" x14ac:dyDescent="0.25">
      <c r="A1177" s="13" t="s">
        <v>1080</v>
      </c>
      <c r="B1177" s="13" t="s">
        <v>1089</v>
      </c>
      <c r="C1177" s="13" t="s">
        <v>773</v>
      </c>
      <c r="D1177" s="13" t="s">
        <v>774</v>
      </c>
      <c r="E1177" s="13" t="s">
        <v>815</v>
      </c>
      <c r="F1177" s="13" t="s">
        <v>838</v>
      </c>
      <c r="G1177" s="13" t="s">
        <v>839</v>
      </c>
      <c r="H1177" s="17">
        <v>600</v>
      </c>
      <c r="I1177" s="17">
        <v>2315.623</v>
      </c>
    </row>
    <row r="1178" spans="1:9" x14ac:dyDescent="0.25">
      <c r="A1178" s="13" t="s">
        <v>1080</v>
      </c>
      <c r="B1178" s="13" t="s">
        <v>1089</v>
      </c>
      <c r="C1178" s="13" t="s">
        <v>773</v>
      </c>
      <c r="D1178" s="13" t="s">
        <v>774</v>
      </c>
      <c r="E1178" s="13" t="s">
        <v>815</v>
      </c>
      <c r="F1178" s="13" t="s">
        <v>840</v>
      </c>
      <c r="G1178" s="13" t="s">
        <v>841</v>
      </c>
      <c r="H1178" s="17">
        <v>19</v>
      </c>
      <c r="I1178" s="17">
        <v>46.002000000000002</v>
      </c>
    </row>
    <row r="1179" spans="1:9" x14ac:dyDescent="0.25">
      <c r="A1179" s="13" t="s">
        <v>1080</v>
      </c>
      <c r="B1179" s="13" t="s">
        <v>1089</v>
      </c>
      <c r="C1179" s="13" t="s">
        <v>773</v>
      </c>
      <c r="D1179" s="13" t="s">
        <v>774</v>
      </c>
      <c r="E1179" s="13" t="s">
        <v>815</v>
      </c>
      <c r="F1179" s="13" t="s">
        <v>842</v>
      </c>
      <c r="G1179" s="13" t="s">
        <v>843</v>
      </c>
      <c r="H1179" s="17">
        <v>146</v>
      </c>
      <c r="I1179" s="17">
        <v>1548.3330000000001</v>
      </c>
    </row>
    <row r="1180" spans="1:9" x14ac:dyDescent="0.25">
      <c r="A1180" s="13" t="s">
        <v>1080</v>
      </c>
      <c r="B1180" s="13" t="s">
        <v>1089</v>
      </c>
      <c r="C1180" s="13" t="s">
        <v>773</v>
      </c>
      <c r="D1180" s="13" t="s">
        <v>774</v>
      </c>
      <c r="E1180" s="13" t="s">
        <v>815</v>
      </c>
      <c r="F1180" s="13" t="s">
        <v>844</v>
      </c>
      <c r="G1180" s="13" t="s">
        <v>845</v>
      </c>
      <c r="H1180" s="17">
        <v>429</v>
      </c>
      <c r="I1180" s="17">
        <v>6426.1480000000001</v>
      </c>
    </row>
    <row r="1181" spans="1:9" x14ac:dyDescent="0.25">
      <c r="A1181" s="13" t="s">
        <v>1080</v>
      </c>
      <c r="B1181" s="13" t="s">
        <v>1089</v>
      </c>
      <c r="C1181" s="13" t="s">
        <v>773</v>
      </c>
      <c r="D1181" s="13" t="s">
        <v>774</v>
      </c>
      <c r="E1181" s="13" t="s">
        <v>815</v>
      </c>
      <c r="F1181" s="13" t="s">
        <v>846</v>
      </c>
      <c r="G1181" s="13" t="s">
        <v>847</v>
      </c>
      <c r="H1181" s="17">
        <v>15045</v>
      </c>
      <c r="I1181" s="17">
        <v>89834.951000000001</v>
      </c>
    </row>
    <row r="1182" spans="1:9" x14ac:dyDescent="0.25">
      <c r="A1182" s="13" t="s">
        <v>1080</v>
      </c>
      <c r="B1182" s="13" t="s">
        <v>1089</v>
      </c>
      <c r="C1182" s="13" t="s">
        <v>773</v>
      </c>
      <c r="D1182" s="13" t="s">
        <v>774</v>
      </c>
      <c r="E1182" s="13" t="s">
        <v>815</v>
      </c>
      <c r="F1182" s="13" t="s">
        <v>848</v>
      </c>
      <c r="G1182" s="13" t="s">
        <v>849</v>
      </c>
      <c r="H1182" s="17">
        <v>1064</v>
      </c>
      <c r="I1182" s="17">
        <v>20637.983</v>
      </c>
    </row>
    <row r="1183" spans="1:9" x14ac:dyDescent="0.25">
      <c r="A1183" s="13" t="s">
        <v>1080</v>
      </c>
      <c r="B1183" s="13" t="s">
        <v>1089</v>
      </c>
      <c r="C1183" s="13" t="s">
        <v>773</v>
      </c>
      <c r="D1183" s="13" t="s">
        <v>774</v>
      </c>
      <c r="E1183" s="13" t="s">
        <v>815</v>
      </c>
      <c r="F1183" s="13" t="s">
        <v>850</v>
      </c>
      <c r="G1183" s="13" t="s">
        <v>851</v>
      </c>
      <c r="H1183" s="17">
        <v>12</v>
      </c>
      <c r="I1183" s="17">
        <v>57.091999999999999</v>
      </c>
    </row>
    <row r="1184" spans="1:9" x14ac:dyDescent="0.25">
      <c r="A1184" s="13" t="s">
        <v>1080</v>
      </c>
      <c r="B1184" s="13" t="s">
        <v>1089</v>
      </c>
      <c r="C1184" s="13" t="s">
        <v>773</v>
      </c>
      <c r="D1184" s="13" t="s">
        <v>774</v>
      </c>
      <c r="E1184" s="13" t="s">
        <v>815</v>
      </c>
      <c r="F1184" s="13" t="s">
        <v>852</v>
      </c>
      <c r="G1184" s="13" t="s">
        <v>853</v>
      </c>
      <c r="H1184" s="17">
        <v>34</v>
      </c>
      <c r="I1184" s="17">
        <v>533.64700000000005</v>
      </c>
    </row>
    <row r="1185" spans="1:9" x14ac:dyDescent="0.25">
      <c r="A1185" s="13" t="s">
        <v>1080</v>
      </c>
      <c r="B1185" s="13" t="s">
        <v>1089</v>
      </c>
      <c r="C1185" s="13" t="s">
        <v>773</v>
      </c>
      <c r="D1185" s="13" t="s">
        <v>774</v>
      </c>
      <c r="E1185" s="13" t="s">
        <v>815</v>
      </c>
      <c r="F1185" s="13" t="s">
        <v>854</v>
      </c>
      <c r="G1185" s="13" t="s">
        <v>855</v>
      </c>
      <c r="H1185" s="17">
        <v>350</v>
      </c>
      <c r="I1185" s="17">
        <v>3860.87</v>
      </c>
    </row>
    <row r="1186" spans="1:9" x14ac:dyDescent="0.25">
      <c r="A1186" s="13" t="s">
        <v>1080</v>
      </c>
      <c r="B1186" s="13" t="s">
        <v>1089</v>
      </c>
      <c r="C1186" s="13" t="s">
        <v>773</v>
      </c>
      <c r="D1186" s="13" t="s">
        <v>774</v>
      </c>
      <c r="E1186" s="13" t="s">
        <v>815</v>
      </c>
      <c r="F1186" s="13" t="s">
        <v>856</v>
      </c>
      <c r="G1186" s="13" t="s">
        <v>857</v>
      </c>
      <c r="H1186" s="17">
        <v>142</v>
      </c>
      <c r="I1186" s="17">
        <v>2241.4740000000002</v>
      </c>
    </row>
    <row r="1187" spans="1:9" x14ac:dyDescent="0.25">
      <c r="A1187" s="13" t="s">
        <v>1080</v>
      </c>
      <c r="B1187" s="13" t="s">
        <v>1089</v>
      </c>
      <c r="C1187" s="13" t="s">
        <v>773</v>
      </c>
      <c r="D1187" s="13" t="s">
        <v>774</v>
      </c>
      <c r="E1187" s="13" t="s">
        <v>858</v>
      </c>
      <c r="F1187" s="13" t="s">
        <v>859</v>
      </c>
      <c r="G1187" s="13" t="s">
        <v>860</v>
      </c>
      <c r="H1187" s="17">
        <v>15</v>
      </c>
      <c r="I1187" s="17">
        <v>190</v>
      </c>
    </row>
    <row r="1188" spans="1:9" x14ac:dyDescent="0.25">
      <c r="A1188" s="13" t="s">
        <v>1080</v>
      </c>
      <c r="B1188" s="13" t="s">
        <v>1089</v>
      </c>
      <c r="C1188" s="13" t="s">
        <v>773</v>
      </c>
      <c r="D1188" s="13" t="s">
        <v>774</v>
      </c>
      <c r="E1188" s="13" t="s">
        <v>858</v>
      </c>
      <c r="F1188" s="13" t="s">
        <v>861</v>
      </c>
      <c r="G1188" s="13" t="s">
        <v>862</v>
      </c>
      <c r="H1188" s="17">
        <v>21</v>
      </c>
      <c r="I1188" s="17">
        <v>24.003</v>
      </c>
    </row>
    <row r="1189" spans="1:9" x14ac:dyDescent="0.25">
      <c r="A1189" s="13" t="s">
        <v>1080</v>
      </c>
      <c r="B1189" s="13" t="s">
        <v>1089</v>
      </c>
      <c r="C1189" s="13" t="s">
        <v>773</v>
      </c>
      <c r="D1189" s="13" t="s">
        <v>774</v>
      </c>
      <c r="E1189" s="13" t="s">
        <v>858</v>
      </c>
      <c r="F1189" s="13" t="s">
        <v>863</v>
      </c>
      <c r="G1189" s="13" t="s">
        <v>864</v>
      </c>
      <c r="H1189" s="17">
        <v>296</v>
      </c>
      <c r="I1189" s="17">
        <v>2423.2109999999998</v>
      </c>
    </row>
    <row r="1190" spans="1:9" x14ac:dyDescent="0.25">
      <c r="A1190" s="13" t="s">
        <v>1080</v>
      </c>
      <c r="B1190" s="13" t="s">
        <v>1089</v>
      </c>
      <c r="C1190" s="13" t="s">
        <v>773</v>
      </c>
      <c r="D1190" s="13" t="s">
        <v>774</v>
      </c>
      <c r="E1190" s="13" t="s">
        <v>858</v>
      </c>
      <c r="F1190" s="13" t="s">
        <v>865</v>
      </c>
      <c r="G1190" s="13" t="s">
        <v>866</v>
      </c>
      <c r="H1190" s="17">
        <v>44</v>
      </c>
      <c r="I1190" s="17">
        <v>171.995</v>
      </c>
    </row>
    <row r="1191" spans="1:9" x14ac:dyDescent="0.25">
      <c r="A1191" s="13" t="s">
        <v>1080</v>
      </c>
      <c r="B1191" s="13" t="s">
        <v>1089</v>
      </c>
      <c r="C1191" s="13" t="s">
        <v>773</v>
      </c>
      <c r="D1191" s="13" t="s">
        <v>774</v>
      </c>
      <c r="E1191" s="13" t="s">
        <v>858</v>
      </c>
      <c r="F1191" s="13" t="s">
        <v>867</v>
      </c>
      <c r="G1191" s="13" t="s">
        <v>868</v>
      </c>
      <c r="H1191" s="17">
        <v>146</v>
      </c>
      <c r="I1191" s="17">
        <v>449.577</v>
      </c>
    </row>
    <row r="1192" spans="1:9" x14ac:dyDescent="0.25">
      <c r="A1192" s="13" t="s">
        <v>1080</v>
      </c>
      <c r="B1192" s="13" t="s">
        <v>1089</v>
      </c>
      <c r="C1192" s="13" t="s">
        <v>773</v>
      </c>
      <c r="D1192" s="13" t="s">
        <v>774</v>
      </c>
      <c r="E1192" s="13" t="s">
        <v>858</v>
      </c>
      <c r="F1192" s="13" t="s">
        <v>869</v>
      </c>
      <c r="G1192" s="13" t="s">
        <v>870</v>
      </c>
      <c r="H1192" s="17">
        <v>19</v>
      </c>
      <c r="I1192" s="17">
        <v>33.009</v>
      </c>
    </row>
    <row r="1193" spans="1:9" x14ac:dyDescent="0.25">
      <c r="A1193" s="13" t="s">
        <v>1080</v>
      </c>
      <c r="B1193" s="13" t="s">
        <v>1089</v>
      </c>
      <c r="C1193" s="13" t="s">
        <v>773</v>
      </c>
      <c r="D1193" s="13" t="s">
        <v>774</v>
      </c>
      <c r="E1193" s="13" t="s">
        <v>858</v>
      </c>
      <c r="F1193" s="13" t="s">
        <v>871</v>
      </c>
      <c r="G1193" s="13" t="s">
        <v>872</v>
      </c>
      <c r="H1193" s="17">
        <v>118</v>
      </c>
      <c r="I1193" s="17">
        <v>690.26</v>
      </c>
    </row>
    <row r="1194" spans="1:9" x14ac:dyDescent="0.25">
      <c r="A1194" s="13" t="s">
        <v>1080</v>
      </c>
      <c r="B1194" s="13" t="s">
        <v>1089</v>
      </c>
      <c r="C1194" s="13" t="s">
        <v>773</v>
      </c>
      <c r="D1194" s="13" t="s">
        <v>774</v>
      </c>
      <c r="E1194" s="13" t="s">
        <v>858</v>
      </c>
      <c r="F1194" s="13" t="s">
        <v>873</v>
      </c>
      <c r="G1194" s="13" t="s">
        <v>874</v>
      </c>
      <c r="H1194" s="17">
        <v>242</v>
      </c>
      <c r="I1194" s="17">
        <v>2132.8629999999998</v>
      </c>
    </row>
    <row r="1195" spans="1:9" x14ac:dyDescent="0.25">
      <c r="A1195" s="13" t="s">
        <v>1080</v>
      </c>
      <c r="B1195" s="13" t="s">
        <v>1089</v>
      </c>
      <c r="C1195" s="13" t="s">
        <v>773</v>
      </c>
      <c r="D1195" s="13" t="s">
        <v>774</v>
      </c>
      <c r="E1195" s="13" t="s">
        <v>858</v>
      </c>
      <c r="F1195" s="13" t="s">
        <v>875</v>
      </c>
      <c r="G1195" s="13" t="s">
        <v>876</v>
      </c>
      <c r="H1195" s="17">
        <v>105</v>
      </c>
      <c r="I1195" s="17">
        <v>219.96299999999999</v>
      </c>
    </row>
    <row r="1196" spans="1:9" x14ac:dyDescent="0.25">
      <c r="A1196" s="13" t="s">
        <v>1080</v>
      </c>
      <c r="B1196" s="13" t="s">
        <v>1089</v>
      </c>
      <c r="C1196" s="13" t="s">
        <v>773</v>
      </c>
      <c r="D1196" s="13" t="s">
        <v>774</v>
      </c>
      <c r="E1196" s="13" t="s">
        <v>858</v>
      </c>
      <c r="F1196" s="13" t="s">
        <v>877</v>
      </c>
      <c r="G1196" s="13" t="s">
        <v>878</v>
      </c>
      <c r="H1196" s="17">
        <v>13</v>
      </c>
      <c r="I1196" s="17">
        <v>58.005000000000003</v>
      </c>
    </row>
    <row r="1197" spans="1:9" x14ac:dyDescent="0.25">
      <c r="A1197" s="13" t="s">
        <v>1080</v>
      </c>
      <c r="B1197" s="13" t="s">
        <v>1089</v>
      </c>
      <c r="C1197" s="13" t="s">
        <v>773</v>
      </c>
      <c r="D1197" s="13" t="s">
        <v>774</v>
      </c>
      <c r="E1197" s="13" t="s">
        <v>858</v>
      </c>
      <c r="F1197" s="13" t="s">
        <v>879</v>
      </c>
      <c r="G1197" s="13" t="s">
        <v>880</v>
      </c>
      <c r="H1197" s="17">
        <v>629</v>
      </c>
      <c r="I1197" s="17">
        <v>5733.7470000000003</v>
      </c>
    </row>
    <row r="1198" spans="1:9" x14ac:dyDescent="0.25">
      <c r="A1198" s="13" t="s">
        <v>1080</v>
      </c>
      <c r="B1198" s="13" t="s">
        <v>1089</v>
      </c>
      <c r="C1198" s="13" t="s">
        <v>773</v>
      </c>
      <c r="D1198" s="13" t="s">
        <v>774</v>
      </c>
      <c r="E1198" s="13" t="s">
        <v>858</v>
      </c>
      <c r="F1198" s="13" t="s">
        <v>881</v>
      </c>
      <c r="G1198" s="13" t="s">
        <v>882</v>
      </c>
      <c r="H1198" s="17">
        <v>15</v>
      </c>
      <c r="I1198" s="17">
        <v>21.001999999999999</v>
      </c>
    </row>
    <row r="1199" spans="1:9" x14ac:dyDescent="0.25">
      <c r="A1199" s="13" t="s">
        <v>1080</v>
      </c>
      <c r="B1199" s="13" t="s">
        <v>1089</v>
      </c>
      <c r="C1199" s="13" t="s">
        <v>773</v>
      </c>
      <c r="D1199" s="13" t="s">
        <v>774</v>
      </c>
      <c r="E1199" s="13" t="s">
        <v>858</v>
      </c>
      <c r="F1199" s="13" t="s">
        <v>883</v>
      </c>
      <c r="G1199" s="13" t="s">
        <v>884</v>
      </c>
      <c r="H1199" s="17">
        <v>418</v>
      </c>
      <c r="I1199" s="17">
        <v>1288.2919999999999</v>
      </c>
    </row>
    <row r="1200" spans="1:9" x14ac:dyDescent="0.25">
      <c r="A1200" s="13" t="s">
        <v>1080</v>
      </c>
      <c r="B1200" s="13" t="s">
        <v>1089</v>
      </c>
      <c r="C1200" s="13" t="s">
        <v>773</v>
      </c>
      <c r="D1200" s="13" t="s">
        <v>774</v>
      </c>
      <c r="E1200" s="13" t="s">
        <v>858</v>
      </c>
      <c r="F1200" s="13" t="s">
        <v>885</v>
      </c>
      <c r="G1200" s="13" t="s">
        <v>886</v>
      </c>
      <c r="H1200" s="17">
        <v>612</v>
      </c>
      <c r="I1200" s="17">
        <v>1574.5029999999999</v>
      </c>
    </row>
    <row r="1201" spans="1:9" x14ac:dyDescent="0.25">
      <c r="A1201" s="13" t="s">
        <v>1080</v>
      </c>
      <c r="B1201" s="13" t="s">
        <v>1089</v>
      </c>
      <c r="C1201" s="13" t="s">
        <v>773</v>
      </c>
      <c r="D1201" s="13" t="s">
        <v>774</v>
      </c>
      <c r="E1201" s="13" t="s">
        <v>858</v>
      </c>
      <c r="F1201" s="13" t="s">
        <v>887</v>
      </c>
      <c r="G1201" s="13" t="s">
        <v>888</v>
      </c>
      <c r="H1201" s="17">
        <v>37</v>
      </c>
      <c r="I1201" s="17">
        <v>665.00900000000001</v>
      </c>
    </row>
    <row r="1202" spans="1:9" x14ac:dyDescent="0.25">
      <c r="A1202" s="13" t="s">
        <v>1080</v>
      </c>
      <c r="B1202" s="13" t="s">
        <v>1089</v>
      </c>
      <c r="C1202" s="13" t="s">
        <v>773</v>
      </c>
      <c r="D1202" s="13" t="s">
        <v>774</v>
      </c>
      <c r="E1202" s="13" t="s">
        <v>858</v>
      </c>
      <c r="F1202" s="13" t="s">
        <v>889</v>
      </c>
      <c r="G1202" s="13" t="s">
        <v>890</v>
      </c>
      <c r="H1202" s="17">
        <v>139</v>
      </c>
      <c r="I1202" s="17">
        <v>3253.0059999999999</v>
      </c>
    </row>
    <row r="1203" spans="1:9" x14ac:dyDescent="0.25">
      <c r="A1203" s="13" t="s">
        <v>1080</v>
      </c>
      <c r="B1203" s="13" t="s">
        <v>1089</v>
      </c>
      <c r="C1203" s="13" t="s">
        <v>773</v>
      </c>
      <c r="D1203" s="13" t="s">
        <v>774</v>
      </c>
      <c r="E1203" s="13" t="s">
        <v>858</v>
      </c>
      <c r="F1203" s="13" t="s">
        <v>891</v>
      </c>
      <c r="G1203" s="13" t="s">
        <v>892</v>
      </c>
      <c r="H1203" s="17">
        <v>66</v>
      </c>
      <c r="I1203" s="17">
        <v>1123.8810000000001</v>
      </c>
    </row>
    <row r="1204" spans="1:9" x14ac:dyDescent="0.25">
      <c r="A1204" s="13" t="s">
        <v>1080</v>
      </c>
      <c r="B1204" s="13" t="s">
        <v>1089</v>
      </c>
      <c r="C1204" s="13" t="s">
        <v>773</v>
      </c>
      <c r="D1204" s="13" t="s">
        <v>774</v>
      </c>
      <c r="E1204" s="13" t="s">
        <v>893</v>
      </c>
      <c r="F1204" s="13" t="s">
        <v>894</v>
      </c>
      <c r="G1204" s="13" t="s">
        <v>895</v>
      </c>
      <c r="H1204" s="17">
        <v>750</v>
      </c>
      <c r="I1204" s="17">
        <v>114.29</v>
      </c>
    </row>
    <row r="1205" spans="1:9" x14ac:dyDescent="0.25">
      <c r="A1205" s="13" t="s">
        <v>1080</v>
      </c>
      <c r="B1205" s="13" t="s">
        <v>1089</v>
      </c>
      <c r="C1205" s="13" t="s">
        <v>773</v>
      </c>
      <c r="D1205" s="13" t="s">
        <v>774</v>
      </c>
      <c r="E1205" s="13" t="s">
        <v>893</v>
      </c>
      <c r="F1205" s="13" t="s">
        <v>896</v>
      </c>
      <c r="G1205" s="13" t="s">
        <v>897</v>
      </c>
      <c r="H1205" s="17">
        <v>614</v>
      </c>
      <c r="I1205" s="17">
        <v>156.59200000000001</v>
      </c>
    </row>
    <row r="1206" spans="1:9" x14ac:dyDescent="0.25">
      <c r="A1206" s="13" t="s">
        <v>1080</v>
      </c>
      <c r="B1206" s="13" t="s">
        <v>1089</v>
      </c>
      <c r="C1206" s="13" t="s">
        <v>773</v>
      </c>
      <c r="D1206" s="13" t="s">
        <v>774</v>
      </c>
      <c r="E1206" s="13" t="s">
        <v>893</v>
      </c>
      <c r="F1206" s="13" t="s">
        <v>898</v>
      </c>
      <c r="G1206" s="13" t="s">
        <v>899</v>
      </c>
      <c r="H1206" s="17">
        <v>7</v>
      </c>
      <c r="I1206" s="17">
        <v>1.363</v>
      </c>
    </row>
    <row r="1207" spans="1:9" x14ac:dyDescent="0.25">
      <c r="A1207" s="13" t="s">
        <v>1080</v>
      </c>
      <c r="B1207" s="13" t="s">
        <v>1089</v>
      </c>
      <c r="C1207" s="13" t="s">
        <v>773</v>
      </c>
      <c r="D1207" s="13" t="s">
        <v>774</v>
      </c>
      <c r="E1207" s="13" t="s">
        <v>893</v>
      </c>
      <c r="F1207" s="13" t="s">
        <v>900</v>
      </c>
      <c r="G1207" s="13" t="s">
        <v>901</v>
      </c>
      <c r="H1207" s="17">
        <v>17</v>
      </c>
      <c r="I1207" s="17">
        <v>24.300999999999998</v>
      </c>
    </row>
    <row r="1208" spans="1:9" x14ac:dyDescent="0.25">
      <c r="A1208" s="13" t="s">
        <v>1080</v>
      </c>
      <c r="B1208" s="13" t="s">
        <v>1089</v>
      </c>
      <c r="C1208" s="13" t="s">
        <v>773</v>
      </c>
      <c r="D1208" s="13" t="s">
        <v>774</v>
      </c>
      <c r="E1208" s="13" t="s">
        <v>893</v>
      </c>
      <c r="F1208" s="13" t="s">
        <v>902</v>
      </c>
      <c r="G1208" s="13" t="s">
        <v>903</v>
      </c>
      <c r="H1208" s="17">
        <v>3</v>
      </c>
      <c r="I1208" s="17">
        <v>0</v>
      </c>
    </row>
    <row r="1209" spans="1:9" x14ac:dyDescent="0.25">
      <c r="A1209" s="13" t="s">
        <v>1080</v>
      </c>
      <c r="B1209" s="13" t="s">
        <v>1089</v>
      </c>
      <c r="C1209" s="13" t="s">
        <v>773</v>
      </c>
      <c r="D1209" s="13" t="s">
        <v>774</v>
      </c>
      <c r="E1209" s="13" t="s">
        <v>893</v>
      </c>
      <c r="F1209" s="13" t="s">
        <v>904</v>
      </c>
      <c r="G1209" s="13" t="s">
        <v>905</v>
      </c>
      <c r="H1209" s="17">
        <v>46</v>
      </c>
      <c r="I1209" s="17">
        <v>98.234999999999999</v>
      </c>
    </row>
    <row r="1210" spans="1:9" x14ac:dyDescent="0.25">
      <c r="A1210" s="13" t="s">
        <v>1080</v>
      </c>
      <c r="B1210" s="13" t="s">
        <v>1089</v>
      </c>
      <c r="C1210" s="13" t="s">
        <v>773</v>
      </c>
      <c r="D1210" s="13" t="s">
        <v>774</v>
      </c>
      <c r="E1210" s="13" t="s">
        <v>893</v>
      </c>
      <c r="F1210" s="13" t="s">
        <v>906</v>
      </c>
      <c r="G1210" s="13" t="s">
        <v>907</v>
      </c>
      <c r="H1210" s="17">
        <v>65</v>
      </c>
      <c r="I1210" s="17">
        <v>180.72499999999999</v>
      </c>
    </row>
    <row r="1211" spans="1:9" x14ac:dyDescent="0.25">
      <c r="A1211" s="13" t="s">
        <v>1080</v>
      </c>
      <c r="B1211" s="13" t="s">
        <v>1089</v>
      </c>
      <c r="C1211" s="13" t="s">
        <v>773</v>
      </c>
      <c r="D1211" s="13" t="s">
        <v>774</v>
      </c>
      <c r="E1211" s="13" t="s">
        <v>893</v>
      </c>
      <c r="F1211" s="13" t="s">
        <v>908</v>
      </c>
      <c r="G1211" s="13" t="s">
        <v>909</v>
      </c>
      <c r="H1211" s="17">
        <v>3</v>
      </c>
      <c r="I1211" s="17">
        <v>0</v>
      </c>
    </row>
    <row r="1212" spans="1:9" x14ac:dyDescent="0.25">
      <c r="A1212" s="13" t="s">
        <v>1080</v>
      </c>
      <c r="B1212" s="13" t="s">
        <v>1089</v>
      </c>
      <c r="C1212" s="13" t="s">
        <v>773</v>
      </c>
      <c r="D1212" s="13" t="s">
        <v>774</v>
      </c>
      <c r="E1212" s="13" t="s">
        <v>893</v>
      </c>
      <c r="F1212" s="13" t="s">
        <v>910</v>
      </c>
      <c r="G1212" s="13" t="s">
        <v>911</v>
      </c>
      <c r="H1212" s="17">
        <v>40</v>
      </c>
      <c r="I1212" s="17">
        <v>1.9990000000000001</v>
      </c>
    </row>
    <row r="1213" spans="1:9" x14ac:dyDescent="0.25">
      <c r="A1213" s="13" t="s">
        <v>1080</v>
      </c>
      <c r="B1213" s="13" t="s">
        <v>1089</v>
      </c>
      <c r="C1213" s="13" t="s">
        <v>773</v>
      </c>
      <c r="D1213" s="13" t="s">
        <v>774</v>
      </c>
      <c r="E1213" s="13" t="s">
        <v>893</v>
      </c>
      <c r="F1213" s="13" t="s">
        <v>912</v>
      </c>
      <c r="G1213" s="13" t="s">
        <v>913</v>
      </c>
      <c r="H1213" s="17">
        <v>42</v>
      </c>
      <c r="I1213" s="17">
        <v>9</v>
      </c>
    </row>
    <row r="1214" spans="1:9" x14ac:dyDescent="0.25">
      <c r="A1214" s="13" t="s">
        <v>1080</v>
      </c>
      <c r="B1214" s="13" t="s">
        <v>1089</v>
      </c>
      <c r="C1214" s="13" t="s">
        <v>773</v>
      </c>
      <c r="D1214" s="13" t="s">
        <v>774</v>
      </c>
      <c r="E1214" s="13" t="s">
        <v>893</v>
      </c>
      <c r="F1214" s="13" t="s">
        <v>914</v>
      </c>
      <c r="G1214" s="13" t="s">
        <v>915</v>
      </c>
      <c r="H1214" s="17">
        <v>82</v>
      </c>
      <c r="I1214" s="17">
        <v>20.61</v>
      </c>
    </row>
    <row r="1215" spans="1:9" x14ac:dyDescent="0.25">
      <c r="A1215" s="13" t="s">
        <v>1080</v>
      </c>
      <c r="B1215" s="13" t="s">
        <v>1089</v>
      </c>
      <c r="C1215" s="13" t="s">
        <v>773</v>
      </c>
      <c r="D1215" s="13" t="s">
        <v>774</v>
      </c>
      <c r="E1215" s="13" t="s">
        <v>893</v>
      </c>
      <c r="F1215" s="13" t="s">
        <v>916</v>
      </c>
      <c r="G1215" s="13" t="s">
        <v>917</v>
      </c>
      <c r="H1215" s="17">
        <v>208</v>
      </c>
      <c r="I1215" s="17">
        <v>28.907</v>
      </c>
    </row>
    <row r="1216" spans="1:9" x14ac:dyDescent="0.25">
      <c r="A1216" s="13" t="s">
        <v>1080</v>
      </c>
      <c r="B1216" s="13" t="s">
        <v>1089</v>
      </c>
      <c r="C1216" s="13" t="s">
        <v>773</v>
      </c>
      <c r="D1216" s="13" t="s">
        <v>774</v>
      </c>
      <c r="E1216" s="13" t="s">
        <v>893</v>
      </c>
      <c r="F1216" s="13" t="s">
        <v>918</v>
      </c>
      <c r="G1216" s="13" t="s">
        <v>919</v>
      </c>
      <c r="H1216" s="17">
        <v>480</v>
      </c>
      <c r="I1216" s="17">
        <v>119.43600000000001</v>
      </c>
    </row>
    <row r="1217" spans="1:9" x14ac:dyDescent="0.25">
      <c r="A1217" s="13" t="s">
        <v>1080</v>
      </c>
      <c r="B1217" s="13" t="s">
        <v>1089</v>
      </c>
      <c r="C1217" s="13" t="s">
        <v>773</v>
      </c>
      <c r="D1217" s="13" t="s">
        <v>774</v>
      </c>
      <c r="E1217" s="13" t="s">
        <v>893</v>
      </c>
      <c r="F1217" s="13" t="s">
        <v>920</v>
      </c>
      <c r="G1217" s="13" t="s">
        <v>921</v>
      </c>
      <c r="H1217" s="17">
        <v>538</v>
      </c>
      <c r="I1217" s="17">
        <v>119.8</v>
      </c>
    </row>
    <row r="1218" spans="1:9" x14ac:dyDescent="0.25">
      <c r="A1218" s="13" t="s">
        <v>1080</v>
      </c>
      <c r="B1218" s="13" t="s">
        <v>1089</v>
      </c>
      <c r="C1218" s="13" t="s">
        <v>773</v>
      </c>
      <c r="D1218" s="13" t="s">
        <v>922</v>
      </c>
      <c r="E1218" s="13" t="s">
        <v>923</v>
      </c>
      <c r="F1218" s="13" t="s">
        <v>924</v>
      </c>
      <c r="G1218" s="13" t="s">
        <v>925</v>
      </c>
      <c r="H1218" s="17">
        <v>215</v>
      </c>
      <c r="I1218" s="17"/>
    </row>
    <row r="1219" spans="1:9" x14ac:dyDescent="0.25">
      <c r="A1219" s="13" t="s">
        <v>1080</v>
      </c>
      <c r="B1219" s="13" t="s">
        <v>1089</v>
      </c>
      <c r="C1219" s="13" t="s">
        <v>773</v>
      </c>
      <c r="D1219" s="13" t="s">
        <v>922</v>
      </c>
      <c r="E1219" s="13" t="s">
        <v>926</v>
      </c>
      <c r="F1219" s="13" t="s">
        <v>924</v>
      </c>
      <c r="G1219" s="13" t="s">
        <v>925</v>
      </c>
      <c r="H1219" s="17">
        <v>39916</v>
      </c>
      <c r="I1219" s="17"/>
    </row>
    <row r="1220" spans="1:9" x14ac:dyDescent="0.25">
      <c r="A1220" s="13" t="s">
        <v>1080</v>
      </c>
      <c r="B1220" s="13" t="s">
        <v>1089</v>
      </c>
      <c r="C1220" s="13" t="s">
        <v>773</v>
      </c>
      <c r="D1220" s="13" t="s">
        <v>927</v>
      </c>
      <c r="E1220" s="13" t="s">
        <v>928</v>
      </c>
      <c r="F1220" s="13" t="s">
        <v>929</v>
      </c>
      <c r="G1220" s="13" t="s">
        <v>930</v>
      </c>
      <c r="H1220" s="17">
        <v>43</v>
      </c>
      <c r="I1220" s="17">
        <v>279.01600000000002</v>
      </c>
    </row>
    <row r="1221" spans="1:9" x14ac:dyDescent="0.25">
      <c r="A1221" s="13" t="s">
        <v>1080</v>
      </c>
      <c r="B1221" s="13" t="s">
        <v>1089</v>
      </c>
      <c r="C1221" s="13" t="s">
        <v>773</v>
      </c>
      <c r="D1221" s="13" t="s">
        <v>927</v>
      </c>
      <c r="E1221" s="13" t="s">
        <v>931</v>
      </c>
      <c r="F1221" s="13" t="s">
        <v>932</v>
      </c>
      <c r="G1221" s="13" t="s">
        <v>933</v>
      </c>
      <c r="H1221" s="17">
        <v>9</v>
      </c>
      <c r="I1221" s="17">
        <v>10</v>
      </c>
    </row>
    <row r="1222" spans="1:9" x14ac:dyDescent="0.25">
      <c r="A1222" s="13" t="s">
        <v>1080</v>
      </c>
      <c r="B1222" s="13" t="s">
        <v>1089</v>
      </c>
      <c r="C1222" s="13" t="s">
        <v>773</v>
      </c>
      <c r="D1222" s="13" t="s">
        <v>934</v>
      </c>
      <c r="E1222" s="13" t="s">
        <v>935</v>
      </c>
      <c r="F1222" s="13" t="s">
        <v>936</v>
      </c>
      <c r="G1222" s="13" t="s">
        <v>937</v>
      </c>
      <c r="H1222" s="17">
        <v>33</v>
      </c>
      <c r="I1222" s="17">
        <v>28</v>
      </c>
    </row>
    <row r="1223" spans="1:9" x14ac:dyDescent="0.25">
      <c r="A1223" s="13" t="s">
        <v>1080</v>
      </c>
      <c r="B1223" s="13" t="s">
        <v>1089</v>
      </c>
      <c r="C1223" s="13" t="s">
        <v>773</v>
      </c>
      <c r="D1223" s="13" t="s">
        <v>934</v>
      </c>
      <c r="E1223" s="13" t="s">
        <v>935</v>
      </c>
      <c r="F1223" s="13" t="s">
        <v>936</v>
      </c>
      <c r="G1223" s="13" t="s">
        <v>938</v>
      </c>
      <c r="H1223" s="17">
        <v>11235</v>
      </c>
      <c r="I1223" s="17">
        <v>16252.08</v>
      </c>
    </row>
    <row r="1224" spans="1:9" x14ac:dyDescent="0.25">
      <c r="A1224" s="13" t="s">
        <v>1080</v>
      </c>
      <c r="B1224" s="13" t="s">
        <v>1089</v>
      </c>
      <c r="C1224" s="13" t="s">
        <v>773</v>
      </c>
      <c r="D1224" s="13" t="s">
        <v>934</v>
      </c>
      <c r="E1224" s="13" t="s">
        <v>935</v>
      </c>
      <c r="F1224" s="13" t="s">
        <v>939</v>
      </c>
      <c r="G1224" s="13" t="s">
        <v>940</v>
      </c>
      <c r="H1224" s="17">
        <v>1231</v>
      </c>
      <c r="I1224" s="17">
        <v>4555.9409999999998</v>
      </c>
    </row>
    <row r="1225" spans="1:9" x14ac:dyDescent="0.25">
      <c r="A1225" s="13" t="s">
        <v>1080</v>
      </c>
      <c r="B1225" s="13" t="s">
        <v>1089</v>
      </c>
      <c r="C1225" s="13" t="s">
        <v>773</v>
      </c>
      <c r="D1225" s="13" t="s">
        <v>934</v>
      </c>
      <c r="E1225" s="13" t="s">
        <v>935</v>
      </c>
      <c r="F1225" s="13" t="s">
        <v>941</v>
      </c>
      <c r="G1225" s="13" t="s">
        <v>942</v>
      </c>
      <c r="H1225" s="17">
        <v>6724</v>
      </c>
      <c r="I1225" s="17">
        <v>18762.527999999998</v>
      </c>
    </row>
    <row r="1226" spans="1:9" x14ac:dyDescent="0.25">
      <c r="A1226" s="13" t="s">
        <v>1080</v>
      </c>
      <c r="B1226" s="13" t="s">
        <v>1089</v>
      </c>
      <c r="C1226" s="13" t="s">
        <v>773</v>
      </c>
      <c r="D1226" s="13" t="s">
        <v>934</v>
      </c>
      <c r="E1226" s="13" t="s">
        <v>935</v>
      </c>
      <c r="F1226" s="13" t="s">
        <v>943</v>
      </c>
      <c r="G1226" s="13" t="s">
        <v>944</v>
      </c>
      <c r="H1226" s="17">
        <v>741</v>
      </c>
      <c r="I1226" s="17">
        <v>1654.9760000000001</v>
      </c>
    </row>
    <row r="1227" spans="1:9" x14ac:dyDescent="0.25">
      <c r="A1227" s="13" t="s">
        <v>1080</v>
      </c>
      <c r="B1227" s="13" t="s">
        <v>1089</v>
      </c>
      <c r="C1227" s="13" t="s">
        <v>773</v>
      </c>
      <c r="D1227" s="13" t="s">
        <v>934</v>
      </c>
      <c r="E1227" s="13" t="s">
        <v>935</v>
      </c>
      <c r="F1227" s="13" t="s">
        <v>945</v>
      </c>
      <c r="G1227" s="13" t="s">
        <v>946</v>
      </c>
      <c r="H1227" s="17">
        <v>303</v>
      </c>
      <c r="I1227" s="17">
        <v>1109.077</v>
      </c>
    </row>
    <row r="1228" spans="1:9" x14ac:dyDescent="0.25">
      <c r="A1228" s="13" t="s">
        <v>1080</v>
      </c>
      <c r="B1228" s="13" t="s">
        <v>1089</v>
      </c>
      <c r="C1228" s="13" t="s">
        <v>773</v>
      </c>
      <c r="D1228" s="13" t="s">
        <v>934</v>
      </c>
      <c r="E1228" s="13" t="s">
        <v>947</v>
      </c>
      <c r="F1228" s="13" t="s">
        <v>948</v>
      </c>
      <c r="G1228" s="13" t="s">
        <v>949</v>
      </c>
      <c r="H1228" s="17">
        <v>14</v>
      </c>
      <c r="I1228" s="17">
        <v>32.993000000000002</v>
      </c>
    </row>
    <row r="1229" spans="1:9" x14ac:dyDescent="0.25">
      <c r="A1229" s="13" t="s">
        <v>1080</v>
      </c>
      <c r="B1229" s="13" t="s">
        <v>1089</v>
      </c>
      <c r="C1229" s="13" t="s">
        <v>773</v>
      </c>
      <c r="D1229" s="13" t="s">
        <v>934</v>
      </c>
      <c r="E1229" s="13" t="s">
        <v>947</v>
      </c>
      <c r="F1229" s="13" t="s">
        <v>950</v>
      </c>
      <c r="G1229" s="13" t="s">
        <v>951</v>
      </c>
      <c r="H1229" s="17">
        <v>27</v>
      </c>
      <c r="I1229" s="17">
        <v>86</v>
      </c>
    </row>
    <row r="1230" spans="1:9" x14ac:dyDescent="0.25">
      <c r="A1230" s="13" t="s">
        <v>1080</v>
      </c>
      <c r="B1230" s="13" t="s">
        <v>1089</v>
      </c>
      <c r="C1230" s="13" t="s">
        <v>773</v>
      </c>
      <c r="D1230" s="13" t="s">
        <v>934</v>
      </c>
      <c r="E1230" s="13" t="s">
        <v>947</v>
      </c>
      <c r="F1230" s="13" t="s">
        <v>952</v>
      </c>
      <c r="G1230" s="13" t="s">
        <v>953</v>
      </c>
      <c r="H1230" s="17">
        <v>8</v>
      </c>
      <c r="I1230" s="17">
        <v>111.009</v>
      </c>
    </row>
    <row r="1231" spans="1:9" x14ac:dyDescent="0.25">
      <c r="A1231" s="13" t="s">
        <v>1080</v>
      </c>
      <c r="B1231" s="13" t="s">
        <v>1089</v>
      </c>
      <c r="C1231" s="13" t="s">
        <v>773</v>
      </c>
      <c r="D1231" s="13" t="s">
        <v>934</v>
      </c>
      <c r="E1231" s="13" t="s">
        <v>947</v>
      </c>
      <c r="F1231" s="13" t="s">
        <v>954</v>
      </c>
      <c r="G1231" s="13" t="s">
        <v>955</v>
      </c>
      <c r="H1231" s="17">
        <v>78</v>
      </c>
      <c r="I1231" s="17">
        <v>378.01100000000002</v>
      </c>
    </row>
    <row r="1232" spans="1:9" x14ac:dyDescent="0.25">
      <c r="A1232" s="13" t="s">
        <v>1080</v>
      </c>
      <c r="B1232" s="13" t="s">
        <v>1089</v>
      </c>
      <c r="C1232" s="13" t="s">
        <v>773</v>
      </c>
      <c r="D1232" s="13" t="s">
        <v>934</v>
      </c>
      <c r="E1232" s="13" t="s">
        <v>947</v>
      </c>
      <c r="F1232" s="13" t="s">
        <v>956</v>
      </c>
      <c r="G1232" s="13" t="s">
        <v>957</v>
      </c>
      <c r="H1232" s="17">
        <v>18</v>
      </c>
      <c r="I1232" s="17">
        <v>716.36900000000003</v>
      </c>
    </row>
    <row r="1233" spans="1:9" x14ac:dyDescent="0.25">
      <c r="A1233" s="13" t="s">
        <v>1080</v>
      </c>
      <c r="B1233" s="13" t="s">
        <v>1089</v>
      </c>
      <c r="C1233" s="13" t="s">
        <v>773</v>
      </c>
      <c r="D1233" s="13" t="s">
        <v>934</v>
      </c>
      <c r="E1233" s="13" t="s">
        <v>947</v>
      </c>
      <c r="F1233" s="13" t="s">
        <v>958</v>
      </c>
      <c r="G1233" s="13" t="s">
        <v>959</v>
      </c>
      <c r="H1233" s="17">
        <v>19</v>
      </c>
      <c r="I1233" s="17">
        <v>2467.6350000000002</v>
      </c>
    </row>
    <row r="1234" spans="1:9" x14ac:dyDescent="0.25">
      <c r="A1234" s="13" t="s">
        <v>1080</v>
      </c>
      <c r="B1234" s="13" t="s">
        <v>1089</v>
      </c>
      <c r="C1234" s="13" t="s">
        <v>773</v>
      </c>
      <c r="D1234" s="13" t="s">
        <v>934</v>
      </c>
      <c r="E1234" s="13" t="s">
        <v>947</v>
      </c>
      <c r="F1234" s="13" t="s">
        <v>960</v>
      </c>
      <c r="G1234" s="13" t="s">
        <v>961</v>
      </c>
      <c r="H1234" s="17">
        <v>8</v>
      </c>
      <c r="I1234" s="17">
        <v>127.64</v>
      </c>
    </row>
    <row r="1235" spans="1:9" x14ac:dyDescent="0.25">
      <c r="A1235" s="13" t="s">
        <v>1080</v>
      </c>
      <c r="B1235" s="13" t="s">
        <v>1089</v>
      </c>
      <c r="C1235" s="13" t="s">
        <v>773</v>
      </c>
      <c r="D1235" s="13" t="s">
        <v>934</v>
      </c>
      <c r="E1235" s="13" t="s">
        <v>947</v>
      </c>
      <c r="F1235" s="13" t="s">
        <v>962</v>
      </c>
      <c r="G1235" s="13" t="s">
        <v>963</v>
      </c>
      <c r="H1235" s="17">
        <v>592</v>
      </c>
      <c r="I1235" s="17">
        <v>4234.4790000000003</v>
      </c>
    </row>
    <row r="1236" spans="1:9" x14ac:dyDescent="0.25">
      <c r="A1236" s="13" t="s">
        <v>1080</v>
      </c>
      <c r="B1236" s="13" t="s">
        <v>1089</v>
      </c>
      <c r="C1236" s="13" t="s">
        <v>773</v>
      </c>
      <c r="D1236" s="13" t="s">
        <v>934</v>
      </c>
      <c r="E1236" s="13" t="s">
        <v>947</v>
      </c>
      <c r="F1236" s="13" t="s">
        <v>964</v>
      </c>
      <c r="G1236" s="13" t="s">
        <v>965</v>
      </c>
      <c r="H1236" s="17">
        <v>1200</v>
      </c>
      <c r="I1236" s="17">
        <v>30706.629000000001</v>
      </c>
    </row>
    <row r="1237" spans="1:9" x14ac:dyDescent="0.25">
      <c r="A1237" s="13" t="s">
        <v>1080</v>
      </c>
      <c r="B1237" s="13" t="s">
        <v>1089</v>
      </c>
      <c r="C1237" s="13" t="s">
        <v>773</v>
      </c>
      <c r="D1237" s="13" t="s">
        <v>934</v>
      </c>
      <c r="E1237" s="13" t="s">
        <v>947</v>
      </c>
      <c r="F1237" s="13" t="s">
        <v>966</v>
      </c>
      <c r="G1237" s="13" t="s">
        <v>967</v>
      </c>
      <c r="H1237" s="17">
        <v>1206</v>
      </c>
      <c r="I1237" s="17">
        <v>13714.710999999999</v>
      </c>
    </row>
    <row r="1238" spans="1:9" x14ac:dyDescent="0.25">
      <c r="A1238" s="13" t="s">
        <v>1080</v>
      </c>
      <c r="B1238" s="13" t="s">
        <v>1089</v>
      </c>
      <c r="C1238" s="13" t="s">
        <v>773</v>
      </c>
      <c r="D1238" s="13" t="s">
        <v>934</v>
      </c>
      <c r="E1238" s="13" t="s">
        <v>947</v>
      </c>
      <c r="F1238" s="13" t="s">
        <v>968</v>
      </c>
      <c r="G1238" s="13" t="s">
        <v>969</v>
      </c>
      <c r="H1238" s="17">
        <v>513</v>
      </c>
      <c r="I1238" s="17">
        <v>3771.5839999999998</v>
      </c>
    </row>
    <row r="1239" spans="1:9" x14ac:dyDescent="0.25">
      <c r="A1239" s="13" t="s">
        <v>1080</v>
      </c>
      <c r="B1239" s="13" t="s">
        <v>1089</v>
      </c>
      <c r="C1239" s="13" t="s">
        <v>773</v>
      </c>
      <c r="D1239" s="13" t="s">
        <v>934</v>
      </c>
      <c r="E1239" s="13" t="s">
        <v>947</v>
      </c>
      <c r="F1239" s="13" t="s">
        <v>970</v>
      </c>
      <c r="G1239" s="13" t="s">
        <v>971</v>
      </c>
      <c r="H1239" s="17">
        <v>110</v>
      </c>
      <c r="I1239" s="17">
        <v>1397.6</v>
      </c>
    </row>
    <row r="1240" spans="1:9" x14ac:dyDescent="0.25">
      <c r="A1240" s="13" t="s">
        <v>1080</v>
      </c>
      <c r="B1240" s="13" t="s">
        <v>1089</v>
      </c>
      <c r="C1240" s="13" t="s">
        <v>773</v>
      </c>
      <c r="D1240" s="13" t="s">
        <v>934</v>
      </c>
      <c r="E1240" s="13" t="s">
        <v>947</v>
      </c>
      <c r="F1240" s="13" t="s">
        <v>972</v>
      </c>
      <c r="G1240" s="13" t="s">
        <v>973</v>
      </c>
      <c r="H1240" s="17">
        <v>5</v>
      </c>
      <c r="I1240" s="17">
        <v>340.005</v>
      </c>
    </row>
    <row r="1241" spans="1:9" x14ac:dyDescent="0.25">
      <c r="A1241" s="13" t="s">
        <v>1080</v>
      </c>
      <c r="B1241" s="13" t="s">
        <v>1089</v>
      </c>
      <c r="C1241" s="13" t="s">
        <v>773</v>
      </c>
      <c r="D1241" s="13" t="s">
        <v>934</v>
      </c>
      <c r="E1241" s="13" t="s">
        <v>947</v>
      </c>
      <c r="F1241" s="13" t="s">
        <v>974</v>
      </c>
      <c r="G1241" s="13" t="s">
        <v>975</v>
      </c>
      <c r="H1241" s="17">
        <v>8</v>
      </c>
      <c r="I1241" s="17">
        <v>153.36199999999999</v>
      </c>
    </row>
    <row r="1242" spans="1:9" x14ac:dyDescent="0.25">
      <c r="A1242" s="13" t="s">
        <v>1080</v>
      </c>
      <c r="B1242" s="13" t="s">
        <v>1089</v>
      </c>
      <c r="C1242" s="13" t="s">
        <v>773</v>
      </c>
      <c r="D1242" s="13" t="s">
        <v>934</v>
      </c>
      <c r="E1242" s="13" t="s">
        <v>947</v>
      </c>
      <c r="F1242" s="13" t="s">
        <v>976</v>
      </c>
      <c r="G1242" s="13" t="s">
        <v>977</v>
      </c>
      <c r="H1242" s="17">
        <v>185</v>
      </c>
      <c r="I1242" s="17">
        <v>1568.0160000000001</v>
      </c>
    </row>
    <row r="1243" spans="1:9" x14ac:dyDescent="0.25">
      <c r="A1243" s="13" t="s">
        <v>1080</v>
      </c>
      <c r="B1243" s="13" t="s">
        <v>1089</v>
      </c>
      <c r="C1243" s="13" t="s">
        <v>773</v>
      </c>
      <c r="D1243" s="13" t="s">
        <v>934</v>
      </c>
      <c r="E1243" s="13" t="s">
        <v>947</v>
      </c>
      <c r="F1243" s="13" t="s">
        <v>978</v>
      </c>
      <c r="G1243" s="13" t="s">
        <v>979</v>
      </c>
      <c r="H1243" s="17">
        <v>4</v>
      </c>
      <c r="I1243" s="17">
        <v>47</v>
      </c>
    </row>
    <row r="1244" spans="1:9" x14ac:dyDescent="0.25">
      <c r="A1244" s="13" t="s">
        <v>1080</v>
      </c>
      <c r="B1244" s="13" t="s">
        <v>1089</v>
      </c>
      <c r="C1244" s="13" t="s">
        <v>773</v>
      </c>
      <c r="D1244" s="13" t="s">
        <v>934</v>
      </c>
      <c r="E1244" s="13" t="s">
        <v>947</v>
      </c>
      <c r="F1244" s="13" t="s">
        <v>980</v>
      </c>
      <c r="G1244" s="13" t="s">
        <v>981</v>
      </c>
      <c r="H1244" s="17">
        <v>9</v>
      </c>
      <c r="I1244" s="17">
        <v>22</v>
      </c>
    </row>
    <row r="1245" spans="1:9" x14ac:dyDescent="0.25">
      <c r="A1245" s="13" t="s">
        <v>1080</v>
      </c>
      <c r="B1245" s="13" t="s">
        <v>1089</v>
      </c>
      <c r="C1245" s="13" t="s">
        <v>773</v>
      </c>
      <c r="D1245" s="13" t="s">
        <v>934</v>
      </c>
      <c r="E1245" s="13" t="s">
        <v>947</v>
      </c>
      <c r="F1245" s="13" t="s">
        <v>982</v>
      </c>
      <c r="G1245" s="13" t="s">
        <v>983</v>
      </c>
      <c r="H1245" s="17">
        <v>662</v>
      </c>
      <c r="I1245" s="17">
        <v>18366.023000000001</v>
      </c>
    </row>
    <row r="1246" spans="1:9" x14ac:dyDescent="0.25">
      <c r="A1246" s="13" t="s">
        <v>1080</v>
      </c>
      <c r="B1246" s="13" t="s">
        <v>1089</v>
      </c>
      <c r="C1246" s="13" t="s">
        <v>773</v>
      </c>
      <c r="D1246" s="13" t="s">
        <v>934</v>
      </c>
      <c r="E1246" s="13" t="s">
        <v>947</v>
      </c>
      <c r="F1246" s="13" t="s">
        <v>984</v>
      </c>
      <c r="G1246" s="13" t="s">
        <v>985</v>
      </c>
      <c r="H1246" s="17">
        <v>15</v>
      </c>
      <c r="I1246" s="17">
        <v>117.006</v>
      </c>
    </row>
    <row r="1247" spans="1:9" x14ac:dyDescent="0.25">
      <c r="A1247" s="13" t="s">
        <v>1080</v>
      </c>
      <c r="B1247" s="13" t="s">
        <v>1089</v>
      </c>
      <c r="C1247" s="13" t="s">
        <v>773</v>
      </c>
      <c r="D1247" s="13" t="s">
        <v>934</v>
      </c>
      <c r="E1247" s="13" t="s">
        <v>947</v>
      </c>
      <c r="F1247" s="13" t="s">
        <v>986</v>
      </c>
      <c r="G1247" s="13" t="s">
        <v>987</v>
      </c>
      <c r="H1247" s="17">
        <v>132</v>
      </c>
      <c r="I1247" s="17">
        <v>3439.3910000000001</v>
      </c>
    </row>
    <row r="1248" spans="1:9" x14ac:dyDescent="0.25">
      <c r="A1248" s="13" t="s">
        <v>1080</v>
      </c>
      <c r="B1248" s="13" t="s">
        <v>1089</v>
      </c>
      <c r="C1248" s="13" t="s">
        <v>773</v>
      </c>
      <c r="D1248" s="13" t="s">
        <v>934</v>
      </c>
      <c r="E1248" s="13" t="s">
        <v>947</v>
      </c>
      <c r="F1248" s="13" t="s">
        <v>988</v>
      </c>
      <c r="G1248" s="13" t="s">
        <v>989</v>
      </c>
      <c r="H1248" s="17">
        <v>17</v>
      </c>
      <c r="I1248" s="17">
        <v>140.233</v>
      </c>
    </row>
    <row r="1249" spans="1:9" x14ac:dyDescent="0.25">
      <c r="A1249" s="13" t="s">
        <v>1080</v>
      </c>
      <c r="B1249" s="13" t="s">
        <v>1089</v>
      </c>
      <c r="C1249" s="13" t="s">
        <v>773</v>
      </c>
      <c r="D1249" s="13" t="s">
        <v>934</v>
      </c>
      <c r="E1249" s="13" t="s">
        <v>947</v>
      </c>
      <c r="F1249" s="13" t="s">
        <v>990</v>
      </c>
      <c r="G1249" s="13" t="s">
        <v>991</v>
      </c>
      <c r="H1249" s="17">
        <v>19</v>
      </c>
      <c r="I1249" s="17">
        <v>148</v>
      </c>
    </row>
    <row r="1250" spans="1:9" x14ac:dyDescent="0.25">
      <c r="A1250" s="13" t="s">
        <v>1080</v>
      </c>
      <c r="B1250" s="13" t="s">
        <v>1089</v>
      </c>
      <c r="C1250" s="13" t="s">
        <v>773</v>
      </c>
      <c r="D1250" s="13" t="s">
        <v>934</v>
      </c>
      <c r="E1250" s="13" t="s">
        <v>947</v>
      </c>
      <c r="F1250" s="13" t="s">
        <v>992</v>
      </c>
      <c r="G1250" s="13" t="s">
        <v>993</v>
      </c>
      <c r="H1250" s="17">
        <v>2</v>
      </c>
      <c r="I1250" s="17">
        <v>48</v>
      </c>
    </row>
    <row r="1251" spans="1:9" x14ac:dyDescent="0.25">
      <c r="A1251" s="13" t="s">
        <v>1080</v>
      </c>
      <c r="B1251" s="13" t="s">
        <v>1089</v>
      </c>
      <c r="C1251" s="13" t="s">
        <v>773</v>
      </c>
      <c r="D1251" s="13" t="s">
        <v>934</v>
      </c>
      <c r="E1251" s="13" t="s">
        <v>947</v>
      </c>
      <c r="F1251" s="13" t="s">
        <v>994</v>
      </c>
      <c r="G1251" s="13" t="s">
        <v>995</v>
      </c>
      <c r="H1251" s="17">
        <v>352</v>
      </c>
      <c r="I1251" s="17">
        <v>4027.0549999999998</v>
      </c>
    </row>
    <row r="1252" spans="1:9" x14ac:dyDescent="0.25">
      <c r="A1252" s="13" t="s">
        <v>1080</v>
      </c>
      <c r="B1252" s="13" t="s">
        <v>1089</v>
      </c>
      <c r="C1252" s="13" t="s">
        <v>773</v>
      </c>
      <c r="D1252" s="13" t="s">
        <v>934</v>
      </c>
      <c r="E1252" s="13" t="s">
        <v>947</v>
      </c>
      <c r="F1252" s="13" t="s">
        <v>996</v>
      </c>
      <c r="G1252" s="13" t="s">
        <v>997</v>
      </c>
      <c r="H1252" s="17">
        <v>43</v>
      </c>
      <c r="I1252" s="17">
        <v>826.00400000000002</v>
      </c>
    </row>
    <row r="1253" spans="1:9" x14ac:dyDescent="0.25">
      <c r="A1253" s="13" t="s">
        <v>1080</v>
      </c>
      <c r="B1253" s="13" t="s">
        <v>1089</v>
      </c>
      <c r="C1253" s="13" t="s">
        <v>773</v>
      </c>
      <c r="D1253" s="13" t="s">
        <v>934</v>
      </c>
      <c r="E1253" s="13" t="s">
        <v>947</v>
      </c>
      <c r="F1253" s="13" t="s">
        <v>998</v>
      </c>
      <c r="G1253" s="13" t="s">
        <v>999</v>
      </c>
      <c r="H1253" s="17">
        <v>40</v>
      </c>
      <c r="I1253" s="17">
        <v>523.00599999999997</v>
      </c>
    </row>
    <row r="1254" spans="1:9" x14ac:dyDescent="0.25">
      <c r="A1254" s="13" t="s">
        <v>1080</v>
      </c>
      <c r="B1254" s="13" t="s">
        <v>1089</v>
      </c>
      <c r="C1254" s="13" t="s">
        <v>773</v>
      </c>
      <c r="D1254" s="13" t="s">
        <v>934</v>
      </c>
      <c r="E1254" s="13" t="s">
        <v>947</v>
      </c>
      <c r="F1254" s="13" t="s">
        <v>1000</v>
      </c>
      <c r="G1254" s="13" t="s">
        <v>1001</v>
      </c>
      <c r="H1254" s="17">
        <v>552</v>
      </c>
      <c r="I1254" s="17">
        <v>5631.2489999999998</v>
      </c>
    </row>
    <row r="1255" spans="1:9" x14ac:dyDescent="0.25">
      <c r="A1255" s="13" t="s">
        <v>1080</v>
      </c>
      <c r="B1255" s="13" t="s">
        <v>1089</v>
      </c>
      <c r="C1255" s="13" t="s">
        <v>773</v>
      </c>
      <c r="D1255" s="13" t="s">
        <v>934</v>
      </c>
      <c r="E1255" s="13" t="s">
        <v>947</v>
      </c>
      <c r="F1255" s="13" t="s">
        <v>1002</v>
      </c>
      <c r="G1255" s="13" t="s">
        <v>1003</v>
      </c>
      <c r="H1255" s="17">
        <v>754</v>
      </c>
      <c r="I1255" s="17">
        <v>17023.548999999999</v>
      </c>
    </row>
    <row r="1256" spans="1:9" x14ac:dyDescent="0.25">
      <c r="A1256" s="13" t="s">
        <v>1080</v>
      </c>
      <c r="B1256" s="13" t="s">
        <v>1089</v>
      </c>
      <c r="C1256" s="13" t="s">
        <v>773</v>
      </c>
      <c r="D1256" s="13" t="s">
        <v>1004</v>
      </c>
      <c r="E1256" s="13" t="s">
        <v>775</v>
      </c>
      <c r="F1256" s="13" t="s">
        <v>1005</v>
      </c>
      <c r="G1256" s="13" t="s">
        <v>1006</v>
      </c>
      <c r="H1256" s="17">
        <v>1</v>
      </c>
      <c r="I1256" s="17">
        <v>0</v>
      </c>
    </row>
    <row r="1257" spans="1:9" x14ac:dyDescent="0.25">
      <c r="A1257" s="13" t="s">
        <v>1080</v>
      </c>
      <c r="B1257" s="13" t="s">
        <v>1089</v>
      </c>
      <c r="C1257" s="13" t="s">
        <v>773</v>
      </c>
      <c r="D1257" s="13" t="s">
        <v>1004</v>
      </c>
      <c r="E1257" s="13" t="s">
        <v>775</v>
      </c>
      <c r="F1257" s="13" t="s">
        <v>1007</v>
      </c>
      <c r="G1257" s="13" t="s">
        <v>1008</v>
      </c>
      <c r="H1257" s="17">
        <v>3</v>
      </c>
      <c r="I1257" s="17">
        <v>0</v>
      </c>
    </row>
    <row r="1258" spans="1:9" x14ac:dyDescent="0.25">
      <c r="A1258" s="13" t="s">
        <v>1080</v>
      </c>
      <c r="B1258" s="13" t="s">
        <v>1089</v>
      </c>
      <c r="C1258" s="13" t="s">
        <v>773</v>
      </c>
      <c r="D1258" s="13" t="s">
        <v>1004</v>
      </c>
      <c r="E1258" s="13" t="s">
        <v>775</v>
      </c>
      <c r="F1258" s="13" t="s">
        <v>1009</v>
      </c>
      <c r="G1258" s="13" t="s">
        <v>1010</v>
      </c>
      <c r="H1258" s="17">
        <v>1</v>
      </c>
      <c r="I1258" s="17">
        <v>0</v>
      </c>
    </row>
    <row r="1259" spans="1:9" x14ac:dyDescent="0.25">
      <c r="A1259" s="13" t="s">
        <v>1080</v>
      </c>
      <c r="B1259" s="13" t="s">
        <v>1089</v>
      </c>
      <c r="C1259" s="13" t="s">
        <v>773</v>
      </c>
      <c r="D1259" s="13" t="s">
        <v>1004</v>
      </c>
      <c r="E1259" s="13" t="s">
        <v>775</v>
      </c>
      <c r="F1259" s="13" t="s">
        <v>1011</v>
      </c>
      <c r="G1259" s="13" t="s">
        <v>1012</v>
      </c>
      <c r="H1259" s="17">
        <v>5</v>
      </c>
      <c r="I1259" s="17">
        <v>1</v>
      </c>
    </row>
    <row r="1260" spans="1:9" x14ac:dyDescent="0.25">
      <c r="A1260" s="13" t="s">
        <v>1080</v>
      </c>
      <c r="B1260" s="13" t="s">
        <v>1089</v>
      </c>
      <c r="C1260" s="13" t="s">
        <v>773</v>
      </c>
      <c r="D1260" s="13" t="s">
        <v>1004</v>
      </c>
      <c r="E1260" s="13" t="s">
        <v>775</v>
      </c>
      <c r="F1260" s="13" t="s">
        <v>1013</v>
      </c>
      <c r="G1260" s="13" t="s">
        <v>1014</v>
      </c>
      <c r="H1260" s="17">
        <v>1</v>
      </c>
      <c r="I1260" s="17">
        <v>0</v>
      </c>
    </row>
    <row r="1261" spans="1:9" x14ac:dyDescent="0.25">
      <c r="A1261" s="13" t="s">
        <v>1080</v>
      </c>
      <c r="B1261" s="13" t="s">
        <v>1089</v>
      </c>
      <c r="C1261" s="13" t="s">
        <v>773</v>
      </c>
      <c r="D1261" s="13" t="s">
        <v>1004</v>
      </c>
      <c r="E1261" s="13" t="s">
        <v>775</v>
      </c>
      <c r="F1261" s="13" t="s">
        <v>1015</v>
      </c>
      <c r="G1261" s="13" t="s">
        <v>1016</v>
      </c>
      <c r="H1261" s="17">
        <v>5</v>
      </c>
      <c r="I1261" s="17">
        <v>0</v>
      </c>
    </row>
    <row r="1262" spans="1:9" x14ac:dyDescent="0.25">
      <c r="A1262" s="13" t="s">
        <v>1080</v>
      </c>
      <c r="B1262" s="13" t="s">
        <v>1089</v>
      </c>
      <c r="C1262" s="13" t="s">
        <v>773</v>
      </c>
      <c r="D1262" s="13" t="s">
        <v>1004</v>
      </c>
      <c r="E1262" s="13" t="s">
        <v>775</v>
      </c>
      <c r="F1262" s="13" t="s">
        <v>1017</v>
      </c>
      <c r="G1262" s="13" t="s">
        <v>1018</v>
      </c>
      <c r="H1262" s="17">
        <v>1</v>
      </c>
      <c r="I1262" s="17">
        <v>0</v>
      </c>
    </row>
    <row r="1263" spans="1:9" x14ac:dyDescent="0.25">
      <c r="A1263" s="13" t="s">
        <v>1080</v>
      </c>
      <c r="B1263" s="13" t="s">
        <v>1089</v>
      </c>
      <c r="C1263" s="13" t="s">
        <v>773</v>
      </c>
      <c r="D1263" s="13" t="s">
        <v>1004</v>
      </c>
      <c r="E1263" s="13" t="s">
        <v>775</v>
      </c>
      <c r="F1263" s="13" t="s">
        <v>1019</v>
      </c>
      <c r="G1263" s="13" t="s">
        <v>1020</v>
      </c>
      <c r="H1263" s="17">
        <v>2</v>
      </c>
      <c r="I1263" s="17">
        <v>0</v>
      </c>
    </row>
    <row r="1264" spans="1:9" x14ac:dyDescent="0.25">
      <c r="A1264" s="13" t="s">
        <v>1080</v>
      </c>
      <c r="B1264" s="13" t="s">
        <v>1089</v>
      </c>
      <c r="C1264" s="13" t="s">
        <v>773</v>
      </c>
      <c r="D1264" s="13" t="s">
        <v>1004</v>
      </c>
      <c r="E1264" s="13" t="s">
        <v>775</v>
      </c>
      <c r="F1264" s="13" t="s">
        <v>1021</v>
      </c>
      <c r="G1264" s="13" t="s">
        <v>1022</v>
      </c>
      <c r="H1264" s="17">
        <v>1</v>
      </c>
      <c r="I1264" s="17">
        <v>0</v>
      </c>
    </row>
    <row r="1265" spans="1:9" x14ac:dyDescent="0.25">
      <c r="A1265" s="13" t="s">
        <v>1080</v>
      </c>
      <c r="B1265" s="13" t="s">
        <v>1089</v>
      </c>
      <c r="C1265" s="13" t="s">
        <v>773</v>
      </c>
      <c r="D1265" s="13" t="s">
        <v>1004</v>
      </c>
      <c r="E1265" s="13" t="s">
        <v>815</v>
      </c>
      <c r="F1265" s="13" t="s">
        <v>1023</v>
      </c>
      <c r="G1265" s="13" t="s">
        <v>1024</v>
      </c>
      <c r="H1265" s="17">
        <v>8</v>
      </c>
      <c r="I1265" s="17">
        <v>19.001000000000001</v>
      </c>
    </row>
    <row r="1266" spans="1:9" x14ac:dyDescent="0.25">
      <c r="A1266" s="13" t="s">
        <v>1080</v>
      </c>
      <c r="B1266" s="13" t="s">
        <v>1089</v>
      </c>
      <c r="C1266" s="13" t="s">
        <v>773</v>
      </c>
      <c r="D1266" s="13" t="s">
        <v>1004</v>
      </c>
      <c r="E1266" s="13" t="s">
        <v>815</v>
      </c>
      <c r="F1266" s="13" t="s">
        <v>1025</v>
      </c>
      <c r="G1266" s="13" t="s">
        <v>1026</v>
      </c>
      <c r="H1266" s="17">
        <v>1</v>
      </c>
      <c r="I1266" s="17">
        <v>1</v>
      </c>
    </row>
    <row r="1267" spans="1:9" x14ac:dyDescent="0.25">
      <c r="A1267" s="13" t="s">
        <v>1080</v>
      </c>
      <c r="B1267" s="13" t="s">
        <v>1089</v>
      </c>
      <c r="C1267" s="13" t="s">
        <v>773</v>
      </c>
      <c r="D1267" s="13" t="s">
        <v>1004</v>
      </c>
      <c r="E1267" s="13" t="s">
        <v>815</v>
      </c>
      <c r="F1267" s="13" t="s">
        <v>1027</v>
      </c>
      <c r="G1267" s="13" t="s">
        <v>1028</v>
      </c>
      <c r="H1267" s="17">
        <v>46</v>
      </c>
      <c r="I1267" s="17">
        <v>37.33</v>
      </c>
    </row>
    <row r="1268" spans="1:9" x14ac:dyDescent="0.25">
      <c r="A1268" s="13" t="s">
        <v>1080</v>
      </c>
      <c r="B1268" s="13" t="s">
        <v>1089</v>
      </c>
      <c r="C1268" s="13" t="s">
        <v>773</v>
      </c>
      <c r="D1268" s="13" t="s">
        <v>1004</v>
      </c>
      <c r="E1268" s="13" t="s">
        <v>815</v>
      </c>
      <c r="F1268" s="13" t="s">
        <v>1029</v>
      </c>
      <c r="G1268" s="13" t="s">
        <v>1030</v>
      </c>
      <c r="H1268" s="17">
        <v>3</v>
      </c>
      <c r="I1268" s="17">
        <v>8</v>
      </c>
    </row>
    <row r="1269" spans="1:9" x14ac:dyDescent="0.25">
      <c r="A1269" s="13" t="s">
        <v>1080</v>
      </c>
      <c r="B1269" s="13" t="s">
        <v>1089</v>
      </c>
      <c r="C1269" s="13" t="s">
        <v>773</v>
      </c>
      <c r="D1269" s="13" t="s">
        <v>1004</v>
      </c>
      <c r="E1269" s="13" t="s">
        <v>815</v>
      </c>
      <c r="F1269" s="13" t="s">
        <v>1031</v>
      </c>
      <c r="G1269" s="13" t="s">
        <v>1032</v>
      </c>
      <c r="H1269" s="17">
        <v>3</v>
      </c>
      <c r="I1269" s="17">
        <v>1</v>
      </c>
    </row>
    <row r="1270" spans="1:9" x14ac:dyDescent="0.25">
      <c r="A1270" s="13" t="s">
        <v>1080</v>
      </c>
      <c r="B1270" s="13" t="s">
        <v>1089</v>
      </c>
      <c r="C1270" s="13" t="s">
        <v>773</v>
      </c>
      <c r="D1270" s="13" t="s">
        <v>1004</v>
      </c>
      <c r="E1270" s="13" t="s">
        <v>815</v>
      </c>
      <c r="F1270" s="13" t="s">
        <v>1033</v>
      </c>
      <c r="G1270" s="13" t="s">
        <v>1034</v>
      </c>
      <c r="H1270" s="17">
        <v>4</v>
      </c>
      <c r="I1270" s="17">
        <v>3</v>
      </c>
    </row>
    <row r="1271" spans="1:9" x14ac:dyDescent="0.25">
      <c r="A1271" s="13" t="s">
        <v>1080</v>
      </c>
      <c r="B1271" s="13" t="s">
        <v>1089</v>
      </c>
      <c r="C1271" s="13" t="s">
        <v>773</v>
      </c>
      <c r="D1271" s="13" t="s">
        <v>1004</v>
      </c>
      <c r="E1271" s="13" t="s">
        <v>815</v>
      </c>
      <c r="F1271" s="13" t="s">
        <v>1035</v>
      </c>
      <c r="G1271" s="13" t="s">
        <v>1036</v>
      </c>
      <c r="H1271" s="17">
        <v>23</v>
      </c>
      <c r="I1271" s="17">
        <v>13.003</v>
      </c>
    </row>
    <row r="1272" spans="1:9" x14ac:dyDescent="0.25">
      <c r="A1272" s="13" t="s">
        <v>1080</v>
      </c>
      <c r="B1272" s="13" t="s">
        <v>1089</v>
      </c>
      <c r="C1272" s="13" t="s">
        <v>773</v>
      </c>
      <c r="D1272" s="13" t="s">
        <v>1004</v>
      </c>
      <c r="E1272" s="13" t="s">
        <v>815</v>
      </c>
      <c r="F1272" s="13" t="s">
        <v>1037</v>
      </c>
      <c r="G1272" s="13" t="s">
        <v>1038</v>
      </c>
      <c r="H1272" s="17">
        <v>7</v>
      </c>
      <c r="I1272" s="17">
        <v>46</v>
      </c>
    </row>
    <row r="1273" spans="1:9" x14ac:dyDescent="0.25">
      <c r="A1273" s="13" t="s">
        <v>1080</v>
      </c>
      <c r="B1273" s="13" t="s">
        <v>1089</v>
      </c>
      <c r="C1273" s="13" t="s">
        <v>773</v>
      </c>
      <c r="D1273" s="13" t="s">
        <v>1004</v>
      </c>
      <c r="E1273" s="13" t="s">
        <v>815</v>
      </c>
      <c r="F1273" s="13" t="s">
        <v>1039</v>
      </c>
      <c r="G1273" s="13" t="s">
        <v>1040</v>
      </c>
      <c r="H1273" s="17">
        <v>1</v>
      </c>
      <c r="I1273" s="17">
        <v>0</v>
      </c>
    </row>
    <row r="1274" spans="1:9" x14ac:dyDescent="0.25">
      <c r="A1274" s="13" t="s">
        <v>1080</v>
      </c>
      <c r="B1274" s="13" t="s">
        <v>1089</v>
      </c>
      <c r="C1274" s="13" t="s">
        <v>773</v>
      </c>
      <c r="D1274" s="13" t="s">
        <v>1004</v>
      </c>
      <c r="E1274" s="13" t="s">
        <v>815</v>
      </c>
      <c r="F1274" s="13" t="s">
        <v>1041</v>
      </c>
      <c r="G1274" s="13" t="s">
        <v>1042</v>
      </c>
      <c r="H1274" s="17">
        <v>2</v>
      </c>
      <c r="I1274" s="17">
        <v>0.151</v>
      </c>
    </row>
    <row r="1275" spans="1:9" x14ac:dyDescent="0.25">
      <c r="A1275" s="13" t="s">
        <v>1080</v>
      </c>
      <c r="B1275" s="13" t="s">
        <v>1089</v>
      </c>
      <c r="C1275" s="13" t="s">
        <v>773</v>
      </c>
      <c r="D1275" s="13" t="s">
        <v>1004</v>
      </c>
      <c r="E1275" s="13" t="s">
        <v>815</v>
      </c>
      <c r="F1275" s="13" t="s">
        <v>1043</v>
      </c>
      <c r="G1275" s="13" t="s">
        <v>1044</v>
      </c>
      <c r="H1275" s="17">
        <v>25</v>
      </c>
      <c r="I1275" s="17">
        <v>42.292999999999999</v>
      </c>
    </row>
    <row r="1276" spans="1:9" x14ac:dyDescent="0.25">
      <c r="A1276" s="13" t="s">
        <v>1080</v>
      </c>
      <c r="B1276" s="13" t="s">
        <v>1089</v>
      </c>
      <c r="C1276" s="13" t="s">
        <v>773</v>
      </c>
      <c r="D1276" s="13" t="s">
        <v>1004</v>
      </c>
      <c r="E1276" s="13" t="s">
        <v>858</v>
      </c>
      <c r="F1276" s="13" t="s">
        <v>1045</v>
      </c>
      <c r="G1276" s="13" t="s">
        <v>1046</v>
      </c>
      <c r="H1276" s="17">
        <v>1</v>
      </c>
      <c r="I1276" s="17">
        <v>4</v>
      </c>
    </row>
    <row r="1277" spans="1:9" x14ac:dyDescent="0.25">
      <c r="A1277" s="13" t="s">
        <v>1080</v>
      </c>
      <c r="B1277" s="13" t="s">
        <v>1089</v>
      </c>
      <c r="C1277" s="13" t="s">
        <v>773</v>
      </c>
      <c r="D1277" s="13" t="s">
        <v>1004</v>
      </c>
      <c r="E1277" s="13" t="s">
        <v>858</v>
      </c>
      <c r="F1277" s="13" t="s">
        <v>1047</v>
      </c>
      <c r="G1277" s="13" t="s">
        <v>1048</v>
      </c>
      <c r="H1277" s="17">
        <v>1</v>
      </c>
      <c r="I1277" s="17">
        <v>13</v>
      </c>
    </row>
    <row r="1278" spans="1:9" x14ac:dyDescent="0.25">
      <c r="A1278" s="13" t="s">
        <v>1080</v>
      </c>
      <c r="B1278" s="13" t="s">
        <v>1089</v>
      </c>
      <c r="C1278" s="13" t="s">
        <v>773</v>
      </c>
      <c r="D1278" s="13" t="s">
        <v>1004</v>
      </c>
      <c r="E1278" s="13" t="s">
        <v>858</v>
      </c>
      <c r="F1278" s="13" t="s">
        <v>1049</v>
      </c>
      <c r="G1278" s="13" t="s">
        <v>1050</v>
      </c>
      <c r="H1278" s="17">
        <v>3</v>
      </c>
      <c r="I1278" s="17">
        <v>1</v>
      </c>
    </row>
    <row r="1279" spans="1:9" x14ac:dyDescent="0.25">
      <c r="A1279" s="13" t="s">
        <v>1080</v>
      </c>
      <c r="B1279" s="13" t="s">
        <v>1089</v>
      </c>
      <c r="C1279" s="13" t="s">
        <v>773</v>
      </c>
      <c r="D1279" s="13" t="s">
        <v>1004</v>
      </c>
      <c r="E1279" s="13" t="s">
        <v>858</v>
      </c>
      <c r="F1279" s="13" t="s">
        <v>1051</v>
      </c>
      <c r="G1279" s="13" t="s">
        <v>1052</v>
      </c>
      <c r="H1279" s="17">
        <v>2</v>
      </c>
      <c r="I1279" s="17">
        <v>1</v>
      </c>
    </row>
    <row r="1280" spans="1:9" x14ac:dyDescent="0.25">
      <c r="A1280" s="13" t="s">
        <v>1080</v>
      </c>
      <c r="B1280" s="13" t="s">
        <v>1089</v>
      </c>
      <c r="C1280" s="13" t="s">
        <v>773</v>
      </c>
      <c r="D1280" s="13" t="s">
        <v>1004</v>
      </c>
      <c r="E1280" s="13" t="s">
        <v>858</v>
      </c>
      <c r="F1280" s="13" t="s">
        <v>1053</v>
      </c>
      <c r="G1280" s="13" t="s">
        <v>1054</v>
      </c>
      <c r="H1280" s="17">
        <v>1</v>
      </c>
      <c r="I1280" s="17">
        <v>4</v>
      </c>
    </row>
    <row r="1281" spans="1:9" x14ac:dyDescent="0.25">
      <c r="A1281" s="13" t="s">
        <v>1080</v>
      </c>
      <c r="B1281" s="13" t="s">
        <v>1089</v>
      </c>
      <c r="C1281" s="13" t="s">
        <v>773</v>
      </c>
      <c r="D1281" s="13" t="s">
        <v>1004</v>
      </c>
      <c r="E1281" s="13" t="s">
        <v>893</v>
      </c>
      <c r="F1281" s="13" t="s">
        <v>1055</v>
      </c>
      <c r="G1281" s="13" t="s">
        <v>1056</v>
      </c>
      <c r="H1281" s="17">
        <v>9</v>
      </c>
      <c r="I1281" s="17">
        <v>-12</v>
      </c>
    </row>
    <row r="1282" spans="1:9" x14ac:dyDescent="0.25">
      <c r="A1282" s="13" t="s">
        <v>1080</v>
      </c>
      <c r="B1282" s="13" t="s">
        <v>1089</v>
      </c>
      <c r="C1282" s="13" t="s">
        <v>773</v>
      </c>
      <c r="D1282" s="13" t="s">
        <v>1004</v>
      </c>
      <c r="E1282" s="13" t="s">
        <v>893</v>
      </c>
      <c r="F1282" s="13" t="s">
        <v>1057</v>
      </c>
      <c r="G1282" s="13" t="s">
        <v>1058</v>
      </c>
      <c r="H1282" s="17">
        <v>7</v>
      </c>
      <c r="I1282" s="17">
        <v>2</v>
      </c>
    </row>
    <row r="1283" spans="1:9" x14ac:dyDescent="0.25">
      <c r="A1283" s="13" t="s">
        <v>1080</v>
      </c>
      <c r="B1283" s="13" t="s">
        <v>1089</v>
      </c>
      <c r="C1283" s="13" t="s">
        <v>773</v>
      </c>
      <c r="D1283" s="13" t="s">
        <v>1004</v>
      </c>
      <c r="E1283" s="13" t="s">
        <v>893</v>
      </c>
      <c r="F1283" s="13" t="s">
        <v>1059</v>
      </c>
      <c r="G1283" s="13" t="s">
        <v>1060</v>
      </c>
      <c r="H1283" s="17">
        <v>1</v>
      </c>
      <c r="I1283" s="17">
        <v>0</v>
      </c>
    </row>
    <row r="1284" spans="1:9" x14ac:dyDescent="0.25">
      <c r="A1284" s="13" t="s">
        <v>1080</v>
      </c>
      <c r="B1284" s="13" t="s">
        <v>1089</v>
      </c>
      <c r="C1284" s="13" t="s">
        <v>773</v>
      </c>
      <c r="D1284" s="13" t="s">
        <v>1004</v>
      </c>
      <c r="E1284" s="13" t="s">
        <v>893</v>
      </c>
      <c r="F1284" s="13" t="s">
        <v>1061</v>
      </c>
      <c r="G1284" s="13" t="s">
        <v>1062</v>
      </c>
      <c r="H1284" s="17">
        <v>1</v>
      </c>
      <c r="I1284" s="17">
        <v>0</v>
      </c>
    </row>
    <row r="1285" spans="1:9" x14ac:dyDescent="0.25">
      <c r="A1285" s="13" t="s">
        <v>1080</v>
      </c>
      <c r="B1285" s="13" t="s">
        <v>1089</v>
      </c>
      <c r="C1285" s="13" t="s">
        <v>773</v>
      </c>
      <c r="D1285" s="13" t="s">
        <v>1004</v>
      </c>
      <c r="E1285" s="13" t="s">
        <v>893</v>
      </c>
      <c r="F1285" s="13" t="s">
        <v>1063</v>
      </c>
      <c r="G1285" s="13" t="s">
        <v>1064</v>
      </c>
      <c r="H1285" s="17">
        <v>2</v>
      </c>
      <c r="I1285" s="17">
        <v>0</v>
      </c>
    </row>
    <row r="1286" spans="1:9" x14ac:dyDescent="0.25">
      <c r="A1286" s="13" t="s">
        <v>1080</v>
      </c>
      <c r="B1286" s="13" t="s">
        <v>1089</v>
      </c>
      <c r="C1286" s="13" t="s">
        <v>773</v>
      </c>
      <c r="D1286" s="13" t="s">
        <v>1004</v>
      </c>
      <c r="E1286" s="13" t="s">
        <v>893</v>
      </c>
      <c r="F1286" s="13" t="s">
        <v>1065</v>
      </c>
      <c r="G1286" s="13" t="s">
        <v>1066</v>
      </c>
      <c r="H1286" s="17">
        <v>1</v>
      </c>
      <c r="I1286" s="17">
        <v>0</v>
      </c>
    </row>
    <row r="1287" spans="1:9" x14ac:dyDescent="0.25">
      <c r="A1287" s="13" t="s">
        <v>1080</v>
      </c>
      <c r="B1287" s="13" t="s">
        <v>1089</v>
      </c>
      <c r="C1287" s="13" t="s">
        <v>773</v>
      </c>
      <c r="D1287" s="13" t="s">
        <v>1004</v>
      </c>
      <c r="E1287" s="13" t="s">
        <v>893</v>
      </c>
      <c r="F1287" s="13" t="s">
        <v>1067</v>
      </c>
      <c r="G1287" s="13" t="s">
        <v>1068</v>
      </c>
      <c r="H1287" s="17">
        <v>1</v>
      </c>
      <c r="I1287" s="17">
        <v>0</v>
      </c>
    </row>
    <row r="1288" spans="1:9" x14ac:dyDescent="0.25">
      <c r="A1288" s="13" t="s">
        <v>1080</v>
      </c>
      <c r="B1288" s="13" t="s">
        <v>1089</v>
      </c>
      <c r="C1288" s="13" t="s">
        <v>773</v>
      </c>
      <c r="D1288" s="13" t="s">
        <v>1004</v>
      </c>
      <c r="E1288" s="13" t="s">
        <v>893</v>
      </c>
      <c r="F1288" s="13" t="s">
        <v>1069</v>
      </c>
      <c r="G1288" s="13" t="s">
        <v>1070</v>
      </c>
      <c r="H1288" s="17">
        <v>4</v>
      </c>
      <c r="I1288" s="17">
        <v>0</v>
      </c>
    </row>
    <row r="1289" spans="1:9" x14ac:dyDescent="0.25">
      <c r="A1289" s="13" t="s">
        <v>1080</v>
      </c>
      <c r="B1289" s="13" t="s">
        <v>1089</v>
      </c>
      <c r="C1289" s="13" t="s">
        <v>1071</v>
      </c>
      <c r="D1289" s="13" t="s">
        <v>922</v>
      </c>
      <c r="E1289" s="13" t="s">
        <v>926</v>
      </c>
      <c r="F1289" s="13" t="s">
        <v>924</v>
      </c>
      <c r="G1289" s="13" t="s">
        <v>925</v>
      </c>
      <c r="H1289" s="17">
        <v>15</v>
      </c>
      <c r="I1289" s="17"/>
    </row>
    <row r="1290" spans="1:9" x14ac:dyDescent="0.25">
      <c r="A1290" s="13" t="s">
        <v>1080</v>
      </c>
      <c r="B1290" s="13" t="s">
        <v>1089</v>
      </c>
      <c r="C1290" s="13" t="s">
        <v>1071</v>
      </c>
      <c r="D1290" s="13" t="s">
        <v>1072</v>
      </c>
      <c r="E1290" s="13" t="s">
        <v>1072</v>
      </c>
      <c r="F1290" s="13" t="s">
        <v>924</v>
      </c>
      <c r="G1290" s="13" t="s">
        <v>925</v>
      </c>
      <c r="H1290" s="17">
        <v>15</v>
      </c>
      <c r="I1290" s="17"/>
    </row>
    <row r="1291" spans="1:9" x14ac:dyDescent="0.25">
      <c r="A1291" s="13" t="s">
        <v>1080</v>
      </c>
      <c r="B1291" s="13" t="s">
        <v>1090</v>
      </c>
      <c r="C1291" s="13" t="s">
        <v>773</v>
      </c>
      <c r="D1291" s="13" t="s">
        <v>774</v>
      </c>
      <c r="E1291" s="13" t="s">
        <v>775</v>
      </c>
      <c r="F1291" s="13" t="s">
        <v>776</v>
      </c>
      <c r="G1291" s="13" t="s">
        <v>777</v>
      </c>
      <c r="H1291" s="17">
        <v>369</v>
      </c>
      <c r="I1291" s="17">
        <v>2060.1170000000002</v>
      </c>
    </row>
    <row r="1292" spans="1:9" x14ac:dyDescent="0.25">
      <c r="A1292" s="13" t="s">
        <v>1080</v>
      </c>
      <c r="B1292" s="13" t="s">
        <v>1090</v>
      </c>
      <c r="C1292" s="13" t="s">
        <v>773</v>
      </c>
      <c r="D1292" s="13" t="s">
        <v>774</v>
      </c>
      <c r="E1292" s="13" t="s">
        <v>775</v>
      </c>
      <c r="F1292" s="13" t="s">
        <v>778</v>
      </c>
      <c r="G1292" s="13" t="s">
        <v>779</v>
      </c>
      <c r="H1292" s="17">
        <v>15105</v>
      </c>
      <c r="I1292" s="17">
        <v>2716.8910000000001</v>
      </c>
    </row>
    <row r="1293" spans="1:9" x14ac:dyDescent="0.25">
      <c r="A1293" s="13" t="s">
        <v>1080</v>
      </c>
      <c r="B1293" s="13" t="s">
        <v>1090</v>
      </c>
      <c r="C1293" s="13" t="s">
        <v>773</v>
      </c>
      <c r="D1293" s="13" t="s">
        <v>774</v>
      </c>
      <c r="E1293" s="13" t="s">
        <v>775</v>
      </c>
      <c r="F1293" s="13" t="s">
        <v>780</v>
      </c>
      <c r="G1293" s="13" t="s">
        <v>781</v>
      </c>
      <c r="H1293" s="17">
        <v>128</v>
      </c>
      <c r="I1293" s="17">
        <v>850.44399999999996</v>
      </c>
    </row>
    <row r="1294" spans="1:9" x14ac:dyDescent="0.25">
      <c r="A1294" s="13" t="s">
        <v>1080</v>
      </c>
      <c r="B1294" s="13" t="s">
        <v>1090</v>
      </c>
      <c r="C1294" s="13" t="s">
        <v>773</v>
      </c>
      <c r="D1294" s="13" t="s">
        <v>774</v>
      </c>
      <c r="E1294" s="13" t="s">
        <v>775</v>
      </c>
      <c r="F1294" s="13" t="s">
        <v>782</v>
      </c>
      <c r="G1294" s="13" t="s">
        <v>783</v>
      </c>
      <c r="H1294" s="17">
        <v>1</v>
      </c>
      <c r="I1294" s="17">
        <v>0</v>
      </c>
    </row>
    <row r="1295" spans="1:9" x14ac:dyDescent="0.25">
      <c r="A1295" s="13" t="s">
        <v>1080</v>
      </c>
      <c r="B1295" s="13" t="s">
        <v>1090</v>
      </c>
      <c r="C1295" s="13" t="s">
        <v>773</v>
      </c>
      <c r="D1295" s="13" t="s">
        <v>774</v>
      </c>
      <c r="E1295" s="13" t="s">
        <v>775</v>
      </c>
      <c r="F1295" s="13" t="s">
        <v>784</v>
      </c>
      <c r="G1295" s="13" t="s">
        <v>785</v>
      </c>
      <c r="H1295" s="17">
        <v>631</v>
      </c>
      <c r="I1295" s="17">
        <v>4409.8440000000001</v>
      </c>
    </row>
    <row r="1296" spans="1:9" x14ac:dyDescent="0.25">
      <c r="A1296" s="13" t="s">
        <v>1080</v>
      </c>
      <c r="B1296" s="13" t="s">
        <v>1090</v>
      </c>
      <c r="C1296" s="13" t="s">
        <v>773</v>
      </c>
      <c r="D1296" s="13" t="s">
        <v>774</v>
      </c>
      <c r="E1296" s="13" t="s">
        <v>775</v>
      </c>
      <c r="F1296" s="13" t="s">
        <v>786</v>
      </c>
      <c r="G1296" s="13" t="s">
        <v>787</v>
      </c>
      <c r="H1296" s="17">
        <v>93</v>
      </c>
      <c r="I1296" s="17">
        <v>22.966999999999999</v>
      </c>
    </row>
    <row r="1297" spans="1:9" x14ac:dyDescent="0.25">
      <c r="A1297" s="13" t="s">
        <v>1080</v>
      </c>
      <c r="B1297" s="13" t="s">
        <v>1090</v>
      </c>
      <c r="C1297" s="13" t="s">
        <v>773</v>
      </c>
      <c r="D1297" s="13" t="s">
        <v>774</v>
      </c>
      <c r="E1297" s="13" t="s">
        <v>775</v>
      </c>
      <c r="F1297" s="13" t="s">
        <v>788</v>
      </c>
      <c r="G1297" s="13" t="s">
        <v>789</v>
      </c>
      <c r="H1297" s="17">
        <v>4591</v>
      </c>
      <c r="I1297" s="17">
        <v>1054.4380000000001</v>
      </c>
    </row>
    <row r="1298" spans="1:9" x14ac:dyDescent="0.25">
      <c r="A1298" s="13" t="s">
        <v>1080</v>
      </c>
      <c r="B1298" s="13" t="s">
        <v>1090</v>
      </c>
      <c r="C1298" s="13" t="s">
        <v>773</v>
      </c>
      <c r="D1298" s="13" t="s">
        <v>774</v>
      </c>
      <c r="E1298" s="13" t="s">
        <v>775</v>
      </c>
      <c r="F1298" s="13" t="s">
        <v>790</v>
      </c>
      <c r="G1298" s="13" t="s">
        <v>791</v>
      </c>
      <c r="H1298" s="17">
        <v>3360</v>
      </c>
      <c r="I1298" s="17">
        <v>1118.317</v>
      </c>
    </row>
    <row r="1299" spans="1:9" x14ac:dyDescent="0.25">
      <c r="A1299" s="13" t="s">
        <v>1080</v>
      </c>
      <c r="B1299" s="13" t="s">
        <v>1090</v>
      </c>
      <c r="C1299" s="13" t="s">
        <v>773</v>
      </c>
      <c r="D1299" s="13" t="s">
        <v>774</v>
      </c>
      <c r="E1299" s="13" t="s">
        <v>775</v>
      </c>
      <c r="F1299" s="13" t="s">
        <v>792</v>
      </c>
      <c r="G1299" s="13" t="s">
        <v>793</v>
      </c>
      <c r="H1299" s="17">
        <v>541</v>
      </c>
      <c r="I1299" s="17">
        <v>137.07900000000001</v>
      </c>
    </row>
    <row r="1300" spans="1:9" x14ac:dyDescent="0.25">
      <c r="A1300" s="13" t="s">
        <v>1080</v>
      </c>
      <c r="B1300" s="13" t="s">
        <v>1090</v>
      </c>
      <c r="C1300" s="13" t="s">
        <v>773</v>
      </c>
      <c r="D1300" s="13" t="s">
        <v>774</v>
      </c>
      <c r="E1300" s="13" t="s">
        <v>775</v>
      </c>
      <c r="F1300" s="13" t="s">
        <v>794</v>
      </c>
      <c r="G1300" s="13" t="s">
        <v>795</v>
      </c>
      <c r="H1300" s="17">
        <v>99</v>
      </c>
      <c r="I1300" s="17">
        <v>36.360999999999997</v>
      </c>
    </row>
    <row r="1301" spans="1:9" x14ac:dyDescent="0.25">
      <c r="A1301" s="13" t="s">
        <v>1080</v>
      </c>
      <c r="B1301" s="13" t="s">
        <v>1090</v>
      </c>
      <c r="C1301" s="13" t="s">
        <v>773</v>
      </c>
      <c r="D1301" s="13" t="s">
        <v>774</v>
      </c>
      <c r="E1301" s="13" t="s">
        <v>775</v>
      </c>
      <c r="F1301" s="13" t="s">
        <v>796</v>
      </c>
      <c r="G1301" s="13" t="s">
        <v>797</v>
      </c>
      <c r="H1301" s="17">
        <v>3261</v>
      </c>
      <c r="I1301" s="17">
        <v>791.17899999999997</v>
      </c>
    </row>
    <row r="1302" spans="1:9" x14ac:dyDescent="0.25">
      <c r="A1302" s="13" t="s">
        <v>1080</v>
      </c>
      <c r="B1302" s="13" t="s">
        <v>1090</v>
      </c>
      <c r="C1302" s="13" t="s">
        <v>773</v>
      </c>
      <c r="D1302" s="13" t="s">
        <v>774</v>
      </c>
      <c r="E1302" s="13" t="s">
        <v>775</v>
      </c>
      <c r="F1302" s="13" t="s">
        <v>798</v>
      </c>
      <c r="G1302" s="13" t="s">
        <v>799</v>
      </c>
      <c r="H1302" s="17">
        <v>855</v>
      </c>
      <c r="I1302" s="17">
        <v>299.97300000000001</v>
      </c>
    </row>
    <row r="1303" spans="1:9" x14ac:dyDescent="0.25">
      <c r="A1303" s="13" t="s">
        <v>1080</v>
      </c>
      <c r="B1303" s="13" t="s">
        <v>1090</v>
      </c>
      <c r="C1303" s="13" t="s">
        <v>773</v>
      </c>
      <c r="D1303" s="13" t="s">
        <v>774</v>
      </c>
      <c r="E1303" s="13" t="s">
        <v>775</v>
      </c>
      <c r="F1303" s="13" t="s">
        <v>800</v>
      </c>
      <c r="G1303" s="13" t="s">
        <v>801</v>
      </c>
      <c r="H1303" s="17">
        <v>75</v>
      </c>
      <c r="I1303" s="17">
        <v>39.517000000000003</v>
      </c>
    </row>
    <row r="1304" spans="1:9" x14ac:dyDescent="0.25">
      <c r="A1304" s="13" t="s">
        <v>1080</v>
      </c>
      <c r="B1304" s="13" t="s">
        <v>1090</v>
      </c>
      <c r="C1304" s="13" t="s">
        <v>773</v>
      </c>
      <c r="D1304" s="13" t="s">
        <v>774</v>
      </c>
      <c r="E1304" s="13" t="s">
        <v>775</v>
      </c>
      <c r="F1304" s="13" t="s">
        <v>802</v>
      </c>
      <c r="G1304" s="13" t="s">
        <v>803</v>
      </c>
      <c r="H1304" s="17">
        <v>117</v>
      </c>
      <c r="I1304" s="17">
        <v>45.734999999999999</v>
      </c>
    </row>
    <row r="1305" spans="1:9" x14ac:dyDescent="0.25">
      <c r="A1305" s="13" t="s">
        <v>1080</v>
      </c>
      <c r="B1305" s="13" t="s">
        <v>1090</v>
      </c>
      <c r="C1305" s="13" t="s">
        <v>773</v>
      </c>
      <c r="D1305" s="13" t="s">
        <v>774</v>
      </c>
      <c r="E1305" s="13" t="s">
        <v>775</v>
      </c>
      <c r="F1305" s="13" t="s">
        <v>804</v>
      </c>
      <c r="G1305" s="13" t="s">
        <v>805</v>
      </c>
      <c r="H1305" s="17">
        <v>4255</v>
      </c>
      <c r="I1305" s="17">
        <v>615.19100000000003</v>
      </c>
    </row>
    <row r="1306" spans="1:9" x14ac:dyDescent="0.25">
      <c r="A1306" s="13" t="s">
        <v>1080</v>
      </c>
      <c r="B1306" s="13" t="s">
        <v>1090</v>
      </c>
      <c r="C1306" s="13" t="s">
        <v>773</v>
      </c>
      <c r="D1306" s="13" t="s">
        <v>774</v>
      </c>
      <c r="E1306" s="13" t="s">
        <v>775</v>
      </c>
      <c r="F1306" s="13" t="s">
        <v>806</v>
      </c>
      <c r="G1306" s="13" t="s">
        <v>807</v>
      </c>
      <c r="H1306" s="17">
        <v>48</v>
      </c>
      <c r="I1306" s="17">
        <v>1</v>
      </c>
    </row>
    <row r="1307" spans="1:9" x14ac:dyDescent="0.25">
      <c r="A1307" s="13" t="s">
        <v>1080</v>
      </c>
      <c r="B1307" s="13" t="s">
        <v>1090</v>
      </c>
      <c r="C1307" s="13" t="s">
        <v>773</v>
      </c>
      <c r="D1307" s="13" t="s">
        <v>774</v>
      </c>
      <c r="E1307" s="13" t="s">
        <v>775</v>
      </c>
      <c r="F1307" s="13" t="s">
        <v>808</v>
      </c>
      <c r="G1307" s="13" t="s">
        <v>809</v>
      </c>
      <c r="H1307" s="17">
        <v>319</v>
      </c>
      <c r="I1307" s="17">
        <v>245.85400000000001</v>
      </c>
    </row>
    <row r="1308" spans="1:9" x14ac:dyDescent="0.25">
      <c r="A1308" s="13" t="s">
        <v>1080</v>
      </c>
      <c r="B1308" s="13" t="s">
        <v>1090</v>
      </c>
      <c r="C1308" s="13" t="s">
        <v>773</v>
      </c>
      <c r="D1308" s="13" t="s">
        <v>774</v>
      </c>
      <c r="E1308" s="13" t="s">
        <v>775</v>
      </c>
      <c r="F1308" s="13" t="s">
        <v>810</v>
      </c>
      <c r="G1308" s="13" t="s">
        <v>811</v>
      </c>
      <c r="H1308" s="17">
        <v>7298</v>
      </c>
      <c r="I1308" s="17">
        <v>1084.046</v>
      </c>
    </row>
    <row r="1309" spans="1:9" x14ac:dyDescent="0.25">
      <c r="A1309" s="13" t="s">
        <v>1080</v>
      </c>
      <c r="B1309" s="13" t="s">
        <v>1090</v>
      </c>
      <c r="C1309" s="13" t="s">
        <v>773</v>
      </c>
      <c r="D1309" s="13" t="s">
        <v>774</v>
      </c>
      <c r="E1309" s="13" t="s">
        <v>812</v>
      </c>
      <c r="F1309" s="13" t="s">
        <v>813</v>
      </c>
      <c r="G1309" s="13" t="s">
        <v>814</v>
      </c>
      <c r="H1309" s="17">
        <v>1</v>
      </c>
      <c r="I1309" s="17">
        <v>24</v>
      </c>
    </row>
    <row r="1310" spans="1:9" x14ac:dyDescent="0.25">
      <c r="A1310" s="13" t="s">
        <v>1080</v>
      </c>
      <c r="B1310" s="13" t="s">
        <v>1090</v>
      </c>
      <c r="C1310" s="13" t="s">
        <v>773</v>
      </c>
      <c r="D1310" s="13" t="s">
        <v>774</v>
      </c>
      <c r="E1310" s="13" t="s">
        <v>815</v>
      </c>
      <c r="F1310" s="13" t="s">
        <v>816</v>
      </c>
      <c r="G1310" s="13" t="s">
        <v>817</v>
      </c>
      <c r="H1310" s="17">
        <v>4766</v>
      </c>
      <c r="I1310" s="17">
        <v>14927.624</v>
      </c>
    </row>
    <row r="1311" spans="1:9" x14ac:dyDescent="0.25">
      <c r="A1311" s="13" t="s">
        <v>1080</v>
      </c>
      <c r="B1311" s="13" t="s">
        <v>1090</v>
      </c>
      <c r="C1311" s="13" t="s">
        <v>773</v>
      </c>
      <c r="D1311" s="13" t="s">
        <v>774</v>
      </c>
      <c r="E1311" s="13" t="s">
        <v>815</v>
      </c>
      <c r="F1311" s="13" t="s">
        <v>818</v>
      </c>
      <c r="G1311" s="13" t="s">
        <v>819</v>
      </c>
      <c r="H1311" s="17">
        <v>366</v>
      </c>
      <c r="I1311" s="17">
        <v>2157.9299999999998</v>
      </c>
    </row>
    <row r="1312" spans="1:9" x14ac:dyDescent="0.25">
      <c r="A1312" s="13" t="s">
        <v>1080</v>
      </c>
      <c r="B1312" s="13" t="s">
        <v>1090</v>
      </c>
      <c r="C1312" s="13" t="s">
        <v>773</v>
      </c>
      <c r="D1312" s="13" t="s">
        <v>774</v>
      </c>
      <c r="E1312" s="13" t="s">
        <v>815</v>
      </c>
      <c r="F1312" s="13" t="s">
        <v>820</v>
      </c>
      <c r="G1312" s="13" t="s">
        <v>821</v>
      </c>
      <c r="H1312" s="17">
        <v>18</v>
      </c>
      <c r="I1312" s="17">
        <v>102.7</v>
      </c>
    </row>
    <row r="1313" spans="1:9" x14ac:dyDescent="0.25">
      <c r="A1313" s="13" t="s">
        <v>1080</v>
      </c>
      <c r="B1313" s="13" t="s">
        <v>1090</v>
      </c>
      <c r="C1313" s="13" t="s">
        <v>773</v>
      </c>
      <c r="D1313" s="13" t="s">
        <v>774</v>
      </c>
      <c r="E1313" s="13" t="s">
        <v>815</v>
      </c>
      <c r="F1313" s="13" t="s">
        <v>822</v>
      </c>
      <c r="G1313" s="13" t="s">
        <v>823</v>
      </c>
      <c r="H1313" s="17">
        <v>3255</v>
      </c>
      <c r="I1313" s="17">
        <v>17164.150000000001</v>
      </c>
    </row>
    <row r="1314" spans="1:9" x14ac:dyDescent="0.25">
      <c r="A1314" s="13" t="s">
        <v>1080</v>
      </c>
      <c r="B1314" s="13" t="s">
        <v>1090</v>
      </c>
      <c r="C1314" s="13" t="s">
        <v>773</v>
      </c>
      <c r="D1314" s="13" t="s">
        <v>774</v>
      </c>
      <c r="E1314" s="13" t="s">
        <v>815</v>
      </c>
      <c r="F1314" s="13" t="s">
        <v>824</v>
      </c>
      <c r="G1314" s="13" t="s">
        <v>825</v>
      </c>
      <c r="H1314" s="17">
        <v>3466</v>
      </c>
      <c r="I1314" s="17">
        <v>14263.8</v>
      </c>
    </row>
    <row r="1315" spans="1:9" x14ac:dyDescent="0.25">
      <c r="A1315" s="13" t="s">
        <v>1080</v>
      </c>
      <c r="B1315" s="13" t="s">
        <v>1090</v>
      </c>
      <c r="C1315" s="13" t="s">
        <v>773</v>
      </c>
      <c r="D1315" s="13" t="s">
        <v>774</v>
      </c>
      <c r="E1315" s="13" t="s">
        <v>815</v>
      </c>
      <c r="F1315" s="13" t="s">
        <v>826</v>
      </c>
      <c r="G1315" s="13" t="s">
        <v>827</v>
      </c>
      <c r="H1315" s="17">
        <v>1485</v>
      </c>
      <c r="I1315" s="17">
        <v>3106.6170000000002</v>
      </c>
    </row>
    <row r="1316" spans="1:9" x14ac:dyDescent="0.25">
      <c r="A1316" s="13" t="s">
        <v>1080</v>
      </c>
      <c r="B1316" s="13" t="s">
        <v>1090</v>
      </c>
      <c r="C1316" s="13" t="s">
        <v>773</v>
      </c>
      <c r="D1316" s="13" t="s">
        <v>774</v>
      </c>
      <c r="E1316" s="13" t="s">
        <v>815</v>
      </c>
      <c r="F1316" s="13" t="s">
        <v>828</v>
      </c>
      <c r="G1316" s="13" t="s">
        <v>829</v>
      </c>
      <c r="H1316" s="17">
        <v>125</v>
      </c>
      <c r="I1316" s="17">
        <v>600.48599999999999</v>
      </c>
    </row>
    <row r="1317" spans="1:9" x14ac:dyDescent="0.25">
      <c r="A1317" s="13" t="s">
        <v>1080</v>
      </c>
      <c r="B1317" s="13" t="s">
        <v>1090</v>
      </c>
      <c r="C1317" s="13" t="s">
        <v>773</v>
      </c>
      <c r="D1317" s="13" t="s">
        <v>774</v>
      </c>
      <c r="E1317" s="13" t="s">
        <v>815</v>
      </c>
      <c r="F1317" s="13" t="s">
        <v>830</v>
      </c>
      <c r="G1317" s="13" t="s">
        <v>831</v>
      </c>
      <c r="H1317" s="17">
        <v>579</v>
      </c>
      <c r="I1317" s="17">
        <v>4166.5929999999998</v>
      </c>
    </row>
    <row r="1318" spans="1:9" x14ac:dyDescent="0.25">
      <c r="A1318" s="13" t="s">
        <v>1080</v>
      </c>
      <c r="B1318" s="13" t="s">
        <v>1090</v>
      </c>
      <c r="C1318" s="13" t="s">
        <v>773</v>
      </c>
      <c r="D1318" s="13" t="s">
        <v>774</v>
      </c>
      <c r="E1318" s="13" t="s">
        <v>815</v>
      </c>
      <c r="F1318" s="13" t="s">
        <v>832</v>
      </c>
      <c r="G1318" s="13" t="s">
        <v>833</v>
      </c>
      <c r="H1318" s="17">
        <v>585</v>
      </c>
      <c r="I1318" s="17">
        <v>1226.222</v>
      </c>
    </row>
    <row r="1319" spans="1:9" x14ac:dyDescent="0.25">
      <c r="A1319" s="13" t="s">
        <v>1080</v>
      </c>
      <c r="B1319" s="13" t="s">
        <v>1090</v>
      </c>
      <c r="C1319" s="13" t="s">
        <v>773</v>
      </c>
      <c r="D1319" s="13" t="s">
        <v>774</v>
      </c>
      <c r="E1319" s="13" t="s">
        <v>815</v>
      </c>
      <c r="F1319" s="13" t="s">
        <v>834</v>
      </c>
      <c r="G1319" s="13" t="s">
        <v>835</v>
      </c>
      <c r="H1319" s="17">
        <v>355</v>
      </c>
      <c r="I1319" s="17">
        <v>4135.4080000000004</v>
      </c>
    </row>
    <row r="1320" spans="1:9" x14ac:dyDescent="0.25">
      <c r="A1320" s="13" t="s">
        <v>1080</v>
      </c>
      <c r="B1320" s="13" t="s">
        <v>1090</v>
      </c>
      <c r="C1320" s="13" t="s">
        <v>773</v>
      </c>
      <c r="D1320" s="13" t="s">
        <v>774</v>
      </c>
      <c r="E1320" s="13" t="s">
        <v>815</v>
      </c>
      <c r="F1320" s="13" t="s">
        <v>836</v>
      </c>
      <c r="G1320" s="13" t="s">
        <v>837</v>
      </c>
      <c r="H1320" s="17">
        <v>9913</v>
      </c>
      <c r="I1320" s="17">
        <v>14700.171</v>
      </c>
    </row>
    <row r="1321" spans="1:9" x14ac:dyDescent="0.25">
      <c r="A1321" s="13" t="s">
        <v>1080</v>
      </c>
      <c r="B1321" s="13" t="s">
        <v>1090</v>
      </c>
      <c r="C1321" s="13" t="s">
        <v>773</v>
      </c>
      <c r="D1321" s="13" t="s">
        <v>774</v>
      </c>
      <c r="E1321" s="13" t="s">
        <v>815</v>
      </c>
      <c r="F1321" s="13" t="s">
        <v>838</v>
      </c>
      <c r="G1321" s="13" t="s">
        <v>839</v>
      </c>
      <c r="H1321" s="17">
        <v>607</v>
      </c>
      <c r="I1321" s="17">
        <v>2371.5250000000001</v>
      </c>
    </row>
    <row r="1322" spans="1:9" x14ac:dyDescent="0.25">
      <c r="A1322" s="13" t="s">
        <v>1080</v>
      </c>
      <c r="B1322" s="13" t="s">
        <v>1090</v>
      </c>
      <c r="C1322" s="13" t="s">
        <v>773</v>
      </c>
      <c r="D1322" s="13" t="s">
        <v>774</v>
      </c>
      <c r="E1322" s="13" t="s">
        <v>815</v>
      </c>
      <c r="F1322" s="13" t="s">
        <v>840</v>
      </c>
      <c r="G1322" s="13" t="s">
        <v>841</v>
      </c>
      <c r="H1322" s="17">
        <v>20</v>
      </c>
      <c r="I1322" s="17">
        <v>49.506999999999998</v>
      </c>
    </row>
    <row r="1323" spans="1:9" x14ac:dyDescent="0.25">
      <c r="A1323" s="13" t="s">
        <v>1080</v>
      </c>
      <c r="B1323" s="13" t="s">
        <v>1090</v>
      </c>
      <c r="C1323" s="13" t="s">
        <v>773</v>
      </c>
      <c r="D1323" s="13" t="s">
        <v>774</v>
      </c>
      <c r="E1323" s="13" t="s">
        <v>815</v>
      </c>
      <c r="F1323" s="13" t="s">
        <v>842</v>
      </c>
      <c r="G1323" s="13" t="s">
        <v>843</v>
      </c>
      <c r="H1323" s="17">
        <v>147</v>
      </c>
      <c r="I1323" s="17">
        <v>1567.53</v>
      </c>
    </row>
    <row r="1324" spans="1:9" x14ac:dyDescent="0.25">
      <c r="A1324" s="13" t="s">
        <v>1080</v>
      </c>
      <c r="B1324" s="13" t="s">
        <v>1090</v>
      </c>
      <c r="C1324" s="13" t="s">
        <v>773</v>
      </c>
      <c r="D1324" s="13" t="s">
        <v>774</v>
      </c>
      <c r="E1324" s="13" t="s">
        <v>815</v>
      </c>
      <c r="F1324" s="13" t="s">
        <v>844</v>
      </c>
      <c r="G1324" s="13" t="s">
        <v>845</v>
      </c>
      <c r="H1324" s="17">
        <v>432</v>
      </c>
      <c r="I1324" s="17">
        <v>6445.4679999999998</v>
      </c>
    </row>
    <row r="1325" spans="1:9" x14ac:dyDescent="0.25">
      <c r="A1325" s="13" t="s">
        <v>1080</v>
      </c>
      <c r="B1325" s="13" t="s">
        <v>1090</v>
      </c>
      <c r="C1325" s="13" t="s">
        <v>773</v>
      </c>
      <c r="D1325" s="13" t="s">
        <v>774</v>
      </c>
      <c r="E1325" s="13" t="s">
        <v>815</v>
      </c>
      <c r="F1325" s="13" t="s">
        <v>846</v>
      </c>
      <c r="G1325" s="13" t="s">
        <v>847</v>
      </c>
      <c r="H1325" s="17">
        <v>15177</v>
      </c>
      <c r="I1325" s="17">
        <v>90051.646999999997</v>
      </c>
    </row>
    <row r="1326" spans="1:9" x14ac:dyDescent="0.25">
      <c r="A1326" s="13" t="s">
        <v>1080</v>
      </c>
      <c r="B1326" s="13" t="s">
        <v>1090</v>
      </c>
      <c r="C1326" s="13" t="s">
        <v>773</v>
      </c>
      <c r="D1326" s="13" t="s">
        <v>774</v>
      </c>
      <c r="E1326" s="13" t="s">
        <v>815</v>
      </c>
      <c r="F1326" s="13" t="s">
        <v>848</v>
      </c>
      <c r="G1326" s="13" t="s">
        <v>849</v>
      </c>
      <c r="H1326" s="17">
        <v>1069</v>
      </c>
      <c r="I1326" s="17">
        <v>20648.148000000001</v>
      </c>
    </row>
    <row r="1327" spans="1:9" x14ac:dyDescent="0.25">
      <c r="A1327" s="13" t="s">
        <v>1080</v>
      </c>
      <c r="B1327" s="13" t="s">
        <v>1090</v>
      </c>
      <c r="C1327" s="13" t="s">
        <v>773</v>
      </c>
      <c r="D1327" s="13" t="s">
        <v>774</v>
      </c>
      <c r="E1327" s="13" t="s">
        <v>815</v>
      </c>
      <c r="F1327" s="13" t="s">
        <v>850</v>
      </c>
      <c r="G1327" s="13" t="s">
        <v>851</v>
      </c>
      <c r="H1327" s="17">
        <v>12</v>
      </c>
      <c r="I1327" s="17">
        <v>59.002000000000002</v>
      </c>
    </row>
    <row r="1328" spans="1:9" x14ac:dyDescent="0.25">
      <c r="A1328" s="13" t="s">
        <v>1080</v>
      </c>
      <c r="B1328" s="13" t="s">
        <v>1090</v>
      </c>
      <c r="C1328" s="13" t="s">
        <v>773</v>
      </c>
      <c r="D1328" s="13" t="s">
        <v>774</v>
      </c>
      <c r="E1328" s="13" t="s">
        <v>815</v>
      </c>
      <c r="F1328" s="13" t="s">
        <v>852</v>
      </c>
      <c r="G1328" s="13" t="s">
        <v>853</v>
      </c>
      <c r="H1328" s="17">
        <v>34</v>
      </c>
      <c r="I1328" s="17">
        <v>535.00699999999995</v>
      </c>
    </row>
    <row r="1329" spans="1:9" x14ac:dyDescent="0.25">
      <c r="A1329" s="13" t="s">
        <v>1080</v>
      </c>
      <c r="B1329" s="13" t="s">
        <v>1090</v>
      </c>
      <c r="C1329" s="13" t="s">
        <v>773</v>
      </c>
      <c r="D1329" s="13" t="s">
        <v>774</v>
      </c>
      <c r="E1329" s="13" t="s">
        <v>815</v>
      </c>
      <c r="F1329" s="13" t="s">
        <v>854</v>
      </c>
      <c r="G1329" s="13" t="s">
        <v>855</v>
      </c>
      <c r="H1329" s="17">
        <v>351</v>
      </c>
      <c r="I1329" s="17">
        <v>3889.5390000000002</v>
      </c>
    </row>
    <row r="1330" spans="1:9" x14ac:dyDescent="0.25">
      <c r="A1330" s="13" t="s">
        <v>1080</v>
      </c>
      <c r="B1330" s="13" t="s">
        <v>1090</v>
      </c>
      <c r="C1330" s="13" t="s">
        <v>773</v>
      </c>
      <c r="D1330" s="13" t="s">
        <v>774</v>
      </c>
      <c r="E1330" s="13" t="s">
        <v>815</v>
      </c>
      <c r="F1330" s="13" t="s">
        <v>856</v>
      </c>
      <c r="G1330" s="13" t="s">
        <v>857</v>
      </c>
      <c r="H1330" s="17">
        <v>142</v>
      </c>
      <c r="I1330" s="17">
        <v>2250.9630000000002</v>
      </c>
    </row>
    <row r="1331" spans="1:9" x14ac:dyDescent="0.25">
      <c r="A1331" s="13" t="s">
        <v>1080</v>
      </c>
      <c r="B1331" s="13" t="s">
        <v>1090</v>
      </c>
      <c r="C1331" s="13" t="s">
        <v>773</v>
      </c>
      <c r="D1331" s="13" t="s">
        <v>774</v>
      </c>
      <c r="E1331" s="13" t="s">
        <v>858</v>
      </c>
      <c r="F1331" s="13" t="s">
        <v>859</v>
      </c>
      <c r="G1331" s="13" t="s">
        <v>860</v>
      </c>
      <c r="H1331" s="17">
        <v>15</v>
      </c>
      <c r="I1331" s="17">
        <v>190.00299999999999</v>
      </c>
    </row>
    <row r="1332" spans="1:9" x14ac:dyDescent="0.25">
      <c r="A1332" s="13" t="s">
        <v>1080</v>
      </c>
      <c r="B1332" s="13" t="s">
        <v>1090</v>
      </c>
      <c r="C1332" s="13" t="s">
        <v>773</v>
      </c>
      <c r="D1332" s="13" t="s">
        <v>774</v>
      </c>
      <c r="E1332" s="13" t="s">
        <v>858</v>
      </c>
      <c r="F1332" s="13" t="s">
        <v>861</v>
      </c>
      <c r="G1332" s="13" t="s">
        <v>862</v>
      </c>
      <c r="H1332" s="17">
        <v>21</v>
      </c>
      <c r="I1332" s="17">
        <v>23.992000000000001</v>
      </c>
    </row>
    <row r="1333" spans="1:9" x14ac:dyDescent="0.25">
      <c r="A1333" s="13" t="s">
        <v>1080</v>
      </c>
      <c r="B1333" s="13" t="s">
        <v>1090</v>
      </c>
      <c r="C1333" s="13" t="s">
        <v>773</v>
      </c>
      <c r="D1333" s="13" t="s">
        <v>774</v>
      </c>
      <c r="E1333" s="13" t="s">
        <v>858</v>
      </c>
      <c r="F1333" s="13" t="s">
        <v>863</v>
      </c>
      <c r="G1333" s="13" t="s">
        <v>864</v>
      </c>
      <c r="H1333" s="17">
        <v>298</v>
      </c>
      <c r="I1333" s="17">
        <v>2390.6379999999999</v>
      </c>
    </row>
    <row r="1334" spans="1:9" x14ac:dyDescent="0.25">
      <c r="A1334" s="13" t="s">
        <v>1080</v>
      </c>
      <c r="B1334" s="13" t="s">
        <v>1090</v>
      </c>
      <c r="C1334" s="13" t="s">
        <v>773</v>
      </c>
      <c r="D1334" s="13" t="s">
        <v>774</v>
      </c>
      <c r="E1334" s="13" t="s">
        <v>858</v>
      </c>
      <c r="F1334" s="13" t="s">
        <v>865</v>
      </c>
      <c r="G1334" s="13" t="s">
        <v>866</v>
      </c>
      <c r="H1334" s="17">
        <v>44</v>
      </c>
      <c r="I1334" s="17">
        <v>171.99</v>
      </c>
    </row>
    <row r="1335" spans="1:9" x14ac:dyDescent="0.25">
      <c r="A1335" s="13" t="s">
        <v>1080</v>
      </c>
      <c r="B1335" s="13" t="s">
        <v>1090</v>
      </c>
      <c r="C1335" s="13" t="s">
        <v>773</v>
      </c>
      <c r="D1335" s="13" t="s">
        <v>774</v>
      </c>
      <c r="E1335" s="13" t="s">
        <v>858</v>
      </c>
      <c r="F1335" s="13" t="s">
        <v>867</v>
      </c>
      <c r="G1335" s="13" t="s">
        <v>868</v>
      </c>
      <c r="H1335" s="17">
        <v>146</v>
      </c>
      <c r="I1335" s="17">
        <v>445.51299999999998</v>
      </c>
    </row>
    <row r="1336" spans="1:9" x14ac:dyDescent="0.25">
      <c r="A1336" s="13" t="s">
        <v>1080</v>
      </c>
      <c r="B1336" s="13" t="s">
        <v>1090</v>
      </c>
      <c r="C1336" s="13" t="s">
        <v>773</v>
      </c>
      <c r="D1336" s="13" t="s">
        <v>774</v>
      </c>
      <c r="E1336" s="13" t="s">
        <v>858</v>
      </c>
      <c r="F1336" s="13" t="s">
        <v>869</v>
      </c>
      <c r="G1336" s="13" t="s">
        <v>870</v>
      </c>
      <c r="H1336" s="17">
        <v>19</v>
      </c>
      <c r="I1336" s="17">
        <v>33.000999999999998</v>
      </c>
    </row>
    <row r="1337" spans="1:9" x14ac:dyDescent="0.25">
      <c r="A1337" s="13" t="s">
        <v>1080</v>
      </c>
      <c r="B1337" s="13" t="s">
        <v>1090</v>
      </c>
      <c r="C1337" s="13" t="s">
        <v>773</v>
      </c>
      <c r="D1337" s="13" t="s">
        <v>774</v>
      </c>
      <c r="E1337" s="13" t="s">
        <v>858</v>
      </c>
      <c r="F1337" s="13" t="s">
        <v>871</v>
      </c>
      <c r="G1337" s="13" t="s">
        <v>872</v>
      </c>
      <c r="H1337" s="17">
        <v>121</v>
      </c>
      <c r="I1337" s="17">
        <v>703.83399999999995</v>
      </c>
    </row>
    <row r="1338" spans="1:9" x14ac:dyDescent="0.25">
      <c r="A1338" s="13" t="s">
        <v>1080</v>
      </c>
      <c r="B1338" s="13" t="s">
        <v>1090</v>
      </c>
      <c r="C1338" s="13" t="s">
        <v>773</v>
      </c>
      <c r="D1338" s="13" t="s">
        <v>774</v>
      </c>
      <c r="E1338" s="13" t="s">
        <v>858</v>
      </c>
      <c r="F1338" s="13" t="s">
        <v>873</v>
      </c>
      <c r="G1338" s="13" t="s">
        <v>874</v>
      </c>
      <c r="H1338" s="17">
        <v>243</v>
      </c>
      <c r="I1338" s="17">
        <v>2125.1379999999999</v>
      </c>
    </row>
    <row r="1339" spans="1:9" x14ac:dyDescent="0.25">
      <c r="A1339" s="13" t="s">
        <v>1080</v>
      </c>
      <c r="B1339" s="13" t="s">
        <v>1090</v>
      </c>
      <c r="C1339" s="13" t="s">
        <v>773</v>
      </c>
      <c r="D1339" s="13" t="s">
        <v>774</v>
      </c>
      <c r="E1339" s="13" t="s">
        <v>858</v>
      </c>
      <c r="F1339" s="13" t="s">
        <v>875</v>
      </c>
      <c r="G1339" s="13" t="s">
        <v>876</v>
      </c>
      <c r="H1339" s="17">
        <v>105</v>
      </c>
      <c r="I1339" s="17">
        <v>218.95599999999999</v>
      </c>
    </row>
    <row r="1340" spans="1:9" x14ac:dyDescent="0.25">
      <c r="A1340" s="13" t="s">
        <v>1080</v>
      </c>
      <c r="B1340" s="13" t="s">
        <v>1090</v>
      </c>
      <c r="C1340" s="13" t="s">
        <v>773</v>
      </c>
      <c r="D1340" s="13" t="s">
        <v>774</v>
      </c>
      <c r="E1340" s="13" t="s">
        <v>858</v>
      </c>
      <c r="F1340" s="13" t="s">
        <v>877</v>
      </c>
      <c r="G1340" s="13" t="s">
        <v>878</v>
      </c>
      <c r="H1340" s="17">
        <v>13</v>
      </c>
      <c r="I1340" s="17">
        <v>57.997999999999998</v>
      </c>
    </row>
    <row r="1341" spans="1:9" x14ac:dyDescent="0.25">
      <c r="A1341" s="13" t="s">
        <v>1080</v>
      </c>
      <c r="B1341" s="13" t="s">
        <v>1090</v>
      </c>
      <c r="C1341" s="13" t="s">
        <v>773</v>
      </c>
      <c r="D1341" s="13" t="s">
        <v>774</v>
      </c>
      <c r="E1341" s="13" t="s">
        <v>858</v>
      </c>
      <c r="F1341" s="13" t="s">
        <v>879</v>
      </c>
      <c r="G1341" s="13" t="s">
        <v>880</v>
      </c>
      <c r="H1341" s="17">
        <v>630</v>
      </c>
      <c r="I1341" s="17">
        <v>5732.1670000000004</v>
      </c>
    </row>
    <row r="1342" spans="1:9" x14ac:dyDescent="0.25">
      <c r="A1342" s="13" t="s">
        <v>1080</v>
      </c>
      <c r="B1342" s="13" t="s">
        <v>1090</v>
      </c>
      <c r="C1342" s="13" t="s">
        <v>773</v>
      </c>
      <c r="D1342" s="13" t="s">
        <v>774</v>
      </c>
      <c r="E1342" s="13" t="s">
        <v>858</v>
      </c>
      <c r="F1342" s="13" t="s">
        <v>881</v>
      </c>
      <c r="G1342" s="13" t="s">
        <v>882</v>
      </c>
      <c r="H1342" s="17">
        <v>15</v>
      </c>
      <c r="I1342" s="17">
        <v>19.334</v>
      </c>
    </row>
    <row r="1343" spans="1:9" x14ac:dyDescent="0.25">
      <c r="A1343" s="13" t="s">
        <v>1080</v>
      </c>
      <c r="B1343" s="13" t="s">
        <v>1090</v>
      </c>
      <c r="C1343" s="13" t="s">
        <v>773</v>
      </c>
      <c r="D1343" s="13" t="s">
        <v>774</v>
      </c>
      <c r="E1343" s="13" t="s">
        <v>858</v>
      </c>
      <c r="F1343" s="13" t="s">
        <v>883</v>
      </c>
      <c r="G1343" s="13" t="s">
        <v>884</v>
      </c>
      <c r="H1343" s="17">
        <v>421</v>
      </c>
      <c r="I1343" s="17">
        <v>1296.424</v>
      </c>
    </row>
    <row r="1344" spans="1:9" x14ac:dyDescent="0.25">
      <c r="A1344" s="13" t="s">
        <v>1080</v>
      </c>
      <c r="B1344" s="13" t="s">
        <v>1090</v>
      </c>
      <c r="C1344" s="13" t="s">
        <v>773</v>
      </c>
      <c r="D1344" s="13" t="s">
        <v>774</v>
      </c>
      <c r="E1344" s="13" t="s">
        <v>858</v>
      </c>
      <c r="F1344" s="13" t="s">
        <v>885</v>
      </c>
      <c r="G1344" s="13" t="s">
        <v>886</v>
      </c>
      <c r="H1344" s="17">
        <v>610</v>
      </c>
      <c r="I1344" s="17">
        <v>1528.76</v>
      </c>
    </row>
    <row r="1345" spans="1:9" x14ac:dyDescent="0.25">
      <c r="A1345" s="13" t="s">
        <v>1080</v>
      </c>
      <c r="B1345" s="13" t="s">
        <v>1090</v>
      </c>
      <c r="C1345" s="13" t="s">
        <v>773</v>
      </c>
      <c r="D1345" s="13" t="s">
        <v>774</v>
      </c>
      <c r="E1345" s="13" t="s">
        <v>858</v>
      </c>
      <c r="F1345" s="13" t="s">
        <v>887</v>
      </c>
      <c r="G1345" s="13" t="s">
        <v>888</v>
      </c>
      <c r="H1345" s="17">
        <v>37</v>
      </c>
      <c r="I1345" s="17">
        <v>665.00199999999995</v>
      </c>
    </row>
    <row r="1346" spans="1:9" x14ac:dyDescent="0.25">
      <c r="A1346" s="13" t="s">
        <v>1080</v>
      </c>
      <c r="B1346" s="13" t="s">
        <v>1090</v>
      </c>
      <c r="C1346" s="13" t="s">
        <v>773</v>
      </c>
      <c r="D1346" s="13" t="s">
        <v>774</v>
      </c>
      <c r="E1346" s="13" t="s">
        <v>858</v>
      </c>
      <c r="F1346" s="13" t="s">
        <v>889</v>
      </c>
      <c r="G1346" s="13" t="s">
        <v>890</v>
      </c>
      <c r="H1346" s="17">
        <v>139</v>
      </c>
      <c r="I1346" s="17">
        <v>3152.107</v>
      </c>
    </row>
    <row r="1347" spans="1:9" x14ac:dyDescent="0.25">
      <c r="A1347" s="13" t="s">
        <v>1080</v>
      </c>
      <c r="B1347" s="13" t="s">
        <v>1090</v>
      </c>
      <c r="C1347" s="13" t="s">
        <v>773</v>
      </c>
      <c r="D1347" s="13" t="s">
        <v>774</v>
      </c>
      <c r="E1347" s="13" t="s">
        <v>858</v>
      </c>
      <c r="F1347" s="13" t="s">
        <v>891</v>
      </c>
      <c r="G1347" s="13" t="s">
        <v>892</v>
      </c>
      <c r="H1347" s="17">
        <v>66</v>
      </c>
      <c r="I1347" s="17">
        <v>1124.0029999999999</v>
      </c>
    </row>
    <row r="1348" spans="1:9" x14ac:dyDescent="0.25">
      <c r="A1348" s="13" t="s">
        <v>1080</v>
      </c>
      <c r="B1348" s="13" t="s">
        <v>1090</v>
      </c>
      <c r="C1348" s="13" t="s">
        <v>773</v>
      </c>
      <c r="D1348" s="13" t="s">
        <v>774</v>
      </c>
      <c r="E1348" s="13" t="s">
        <v>893</v>
      </c>
      <c r="F1348" s="13" t="s">
        <v>894</v>
      </c>
      <c r="G1348" s="13" t="s">
        <v>895</v>
      </c>
      <c r="H1348" s="17">
        <v>752</v>
      </c>
      <c r="I1348" s="17">
        <v>93.153999999999996</v>
      </c>
    </row>
    <row r="1349" spans="1:9" x14ac:dyDescent="0.25">
      <c r="A1349" s="13" t="s">
        <v>1080</v>
      </c>
      <c r="B1349" s="13" t="s">
        <v>1090</v>
      </c>
      <c r="C1349" s="13" t="s">
        <v>773</v>
      </c>
      <c r="D1349" s="13" t="s">
        <v>774</v>
      </c>
      <c r="E1349" s="13" t="s">
        <v>893</v>
      </c>
      <c r="F1349" s="13" t="s">
        <v>896</v>
      </c>
      <c r="G1349" s="13" t="s">
        <v>897</v>
      </c>
      <c r="H1349" s="17">
        <v>616</v>
      </c>
      <c r="I1349" s="17">
        <v>140.26599999999999</v>
      </c>
    </row>
    <row r="1350" spans="1:9" x14ac:dyDescent="0.25">
      <c r="A1350" s="13" t="s">
        <v>1080</v>
      </c>
      <c r="B1350" s="13" t="s">
        <v>1090</v>
      </c>
      <c r="C1350" s="13" t="s">
        <v>773</v>
      </c>
      <c r="D1350" s="13" t="s">
        <v>774</v>
      </c>
      <c r="E1350" s="13" t="s">
        <v>893</v>
      </c>
      <c r="F1350" s="13" t="s">
        <v>898</v>
      </c>
      <c r="G1350" s="13" t="s">
        <v>899</v>
      </c>
      <c r="H1350" s="17">
        <v>7</v>
      </c>
      <c r="I1350" s="17">
        <v>1</v>
      </c>
    </row>
    <row r="1351" spans="1:9" x14ac:dyDescent="0.25">
      <c r="A1351" s="13" t="s">
        <v>1080</v>
      </c>
      <c r="B1351" s="13" t="s">
        <v>1090</v>
      </c>
      <c r="C1351" s="13" t="s">
        <v>773</v>
      </c>
      <c r="D1351" s="13" t="s">
        <v>774</v>
      </c>
      <c r="E1351" s="13" t="s">
        <v>893</v>
      </c>
      <c r="F1351" s="13" t="s">
        <v>900</v>
      </c>
      <c r="G1351" s="13" t="s">
        <v>901</v>
      </c>
      <c r="H1351" s="17">
        <v>17</v>
      </c>
      <c r="I1351" s="17">
        <v>23</v>
      </c>
    </row>
    <row r="1352" spans="1:9" x14ac:dyDescent="0.25">
      <c r="A1352" s="13" t="s">
        <v>1080</v>
      </c>
      <c r="B1352" s="13" t="s">
        <v>1090</v>
      </c>
      <c r="C1352" s="13" t="s">
        <v>773</v>
      </c>
      <c r="D1352" s="13" t="s">
        <v>774</v>
      </c>
      <c r="E1352" s="13" t="s">
        <v>893</v>
      </c>
      <c r="F1352" s="13" t="s">
        <v>902</v>
      </c>
      <c r="G1352" s="13" t="s">
        <v>903</v>
      </c>
      <c r="H1352" s="17">
        <v>3</v>
      </c>
      <c r="I1352" s="17">
        <v>0</v>
      </c>
    </row>
    <row r="1353" spans="1:9" x14ac:dyDescent="0.25">
      <c r="A1353" s="13" t="s">
        <v>1080</v>
      </c>
      <c r="B1353" s="13" t="s">
        <v>1090</v>
      </c>
      <c r="C1353" s="13" t="s">
        <v>773</v>
      </c>
      <c r="D1353" s="13" t="s">
        <v>774</v>
      </c>
      <c r="E1353" s="13" t="s">
        <v>893</v>
      </c>
      <c r="F1353" s="13" t="s">
        <v>904</v>
      </c>
      <c r="G1353" s="13" t="s">
        <v>905</v>
      </c>
      <c r="H1353" s="17">
        <v>46</v>
      </c>
      <c r="I1353" s="17">
        <v>93.608000000000004</v>
      </c>
    </row>
    <row r="1354" spans="1:9" x14ac:dyDescent="0.25">
      <c r="A1354" s="13" t="s">
        <v>1080</v>
      </c>
      <c r="B1354" s="13" t="s">
        <v>1090</v>
      </c>
      <c r="C1354" s="13" t="s">
        <v>773</v>
      </c>
      <c r="D1354" s="13" t="s">
        <v>774</v>
      </c>
      <c r="E1354" s="13" t="s">
        <v>893</v>
      </c>
      <c r="F1354" s="13" t="s">
        <v>906</v>
      </c>
      <c r="G1354" s="13" t="s">
        <v>907</v>
      </c>
      <c r="H1354" s="17">
        <v>64</v>
      </c>
      <c r="I1354" s="17">
        <v>175.93100000000001</v>
      </c>
    </row>
    <row r="1355" spans="1:9" x14ac:dyDescent="0.25">
      <c r="A1355" s="13" t="s">
        <v>1080</v>
      </c>
      <c r="B1355" s="13" t="s">
        <v>1090</v>
      </c>
      <c r="C1355" s="13" t="s">
        <v>773</v>
      </c>
      <c r="D1355" s="13" t="s">
        <v>774</v>
      </c>
      <c r="E1355" s="13" t="s">
        <v>893</v>
      </c>
      <c r="F1355" s="13" t="s">
        <v>908</v>
      </c>
      <c r="G1355" s="13" t="s">
        <v>909</v>
      </c>
      <c r="H1355" s="17">
        <v>3</v>
      </c>
      <c r="I1355" s="17">
        <v>0</v>
      </c>
    </row>
    <row r="1356" spans="1:9" x14ac:dyDescent="0.25">
      <c r="A1356" s="13" t="s">
        <v>1080</v>
      </c>
      <c r="B1356" s="13" t="s">
        <v>1090</v>
      </c>
      <c r="C1356" s="13" t="s">
        <v>773</v>
      </c>
      <c r="D1356" s="13" t="s">
        <v>774</v>
      </c>
      <c r="E1356" s="13" t="s">
        <v>893</v>
      </c>
      <c r="F1356" s="13" t="s">
        <v>910</v>
      </c>
      <c r="G1356" s="13" t="s">
        <v>911</v>
      </c>
      <c r="H1356" s="17">
        <v>40</v>
      </c>
      <c r="I1356" s="17">
        <v>2</v>
      </c>
    </row>
    <row r="1357" spans="1:9" x14ac:dyDescent="0.25">
      <c r="A1357" s="13" t="s">
        <v>1080</v>
      </c>
      <c r="B1357" s="13" t="s">
        <v>1090</v>
      </c>
      <c r="C1357" s="13" t="s">
        <v>773</v>
      </c>
      <c r="D1357" s="13" t="s">
        <v>774</v>
      </c>
      <c r="E1357" s="13" t="s">
        <v>893</v>
      </c>
      <c r="F1357" s="13" t="s">
        <v>912</v>
      </c>
      <c r="G1357" s="13" t="s">
        <v>913</v>
      </c>
      <c r="H1357" s="17">
        <v>42</v>
      </c>
      <c r="I1357" s="17">
        <v>8.8620000000000001</v>
      </c>
    </row>
    <row r="1358" spans="1:9" x14ac:dyDescent="0.25">
      <c r="A1358" s="13" t="s">
        <v>1080</v>
      </c>
      <c r="B1358" s="13" t="s">
        <v>1090</v>
      </c>
      <c r="C1358" s="13" t="s">
        <v>773</v>
      </c>
      <c r="D1358" s="13" t="s">
        <v>774</v>
      </c>
      <c r="E1358" s="13" t="s">
        <v>893</v>
      </c>
      <c r="F1358" s="13" t="s">
        <v>914</v>
      </c>
      <c r="G1358" s="13" t="s">
        <v>915</v>
      </c>
      <c r="H1358" s="17">
        <v>82</v>
      </c>
      <c r="I1358" s="17">
        <v>18.227</v>
      </c>
    </row>
    <row r="1359" spans="1:9" x14ac:dyDescent="0.25">
      <c r="A1359" s="13" t="s">
        <v>1080</v>
      </c>
      <c r="B1359" s="13" t="s">
        <v>1090</v>
      </c>
      <c r="C1359" s="13" t="s">
        <v>773</v>
      </c>
      <c r="D1359" s="13" t="s">
        <v>774</v>
      </c>
      <c r="E1359" s="13" t="s">
        <v>893</v>
      </c>
      <c r="F1359" s="13" t="s">
        <v>916</v>
      </c>
      <c r="G1359" s="13" t="s">
        <v>917</v>
      </c>
      <c r="H1359" s="17">
        <v>208</v>
      </c>
      <c r="I1359" s="17">
        <v>24.510999999999999</v>
      </c>
    </row>
    <row r="1360" spans="1:9" x14ac:dyDescent="0.25">
      <c r="A1360" s="13" t="s">
        <v>1080</v>
      </c>
      <c r="B1360" s="13" t="s">
        <v>1090</v>
      </c>
      <c r="C1360" s="13" t="s">
        <v>773</v>
      </c>
      <c r="D1360" s="13" t="s">
        <v>774</v>
      </c>
      <c r="E1360" s="13" t="s">
        <v>893</v>
      </c>
      <c r="F1360" s="13" t="s">
        <v>918</v>
      </c>
      <c r="G1360" s="13" t="s">
        <v>919</v>
      </c>
      <c r="H1360" s="17">
        <v>479</v>
      </c>
      <c r="I1360" s="17">
        <v>115.02500000000001</v>
      </c>
    </row>
    <row r="1361" spans="1:9" x14ac:dyDescent="0.25">
      <c r="A1361" s="13" t="s">
        <v>1080</v>
      </c>
      <c r="B1361" s="13" t="s">
        <v>1090</v>
      </c>
      <c r="C1361" s="13" t="s">
        <v>773</v>
      </c>
      <c r="D1361" s="13" t="s">
        <v>774</v>
      </c>
      <c r="E1361" s="13" t="s">
        <v>893</v>
      </c>
      <c r="F1361" s="13" t="s">
        <v>920</v>
      </c>
      <c r="G1361" s="13" t="s">
        <v>921</v>
      </c>
      <c r="H1361" s="17">
        <v>538</v>
      </c>
      <c r="I1361" s="17">
        <v>109</v>
      </c>
    </row>
    <row r="1362" spans="1:9" x14ac:dyDescent="0.25">
      <c r="A1362" s="13" t="s">
        <v>1080</v>
      </c>
      <c r="B1362" s="13" t="s">
        <v>1090</v>
      </c>
      <c r="C1362" s="13" t="s">
        <v>773</v>
      </c>
      <c r="D1362" s="13" t="s">
        <v>922</v>
      </c>
      <c r="E1362" s="13" t="s">
        <v>923</v>
      </c>
      <c r="F1362" s="13" t="s">
        <v>924</v>
      </c>
      <c r="G1362" s="13" t="s">
        <v>925</v>
      </c>
      <c r="H1362" s="17">
        <v>224</v>
      </c>
      <c r="I1362" s="17"/>
    </row>
    <row r="1363" spans="1:9" x14ac:dyDescent="0.25">
      <c r="A1363" s="13" t="s">
        <v>1080</v>
      </c>
      <c r="B1363" s="13" t="s">
        <v>1090</v>
      </c>
      <c r="C1363" s="13" t="s">
        <v>773</v>
      </c>
      <c r="D1363" s="13" t="s">
        <v>922</v>
      </c>
      <c r="E1363" s="13" t="s">
        <v>926</v>
      </c>
      <c r="F1363" s="13" t="s">
        <v>924</v>
      </c>
      <c r="G1363" s="13" t="s">
        <v>925</v>
      </c>
      <c r="H1363" s="17">
        <v>39871</v>
      </c>
      <c r="I1363" s="17"/>
    </row>
    <row r="1364" spans="1:9" x14ac:dyDescent="0.25">
      <c r="A1364" s="13" t="s">
        <v>1080</v>
      </c>
      <c r="B1364" s="13" t="s">
        <v>1090</v>
      </c>
      <c r="C1364" s="13" t="s">
        <v>773</v>
      </c>
      <c r="D1364" s="13" t="s">
        <v>927</v>
      </c>
      <c r="E1364" s="13" t="s">
        <v>928</v>
      </c>
      <c r="F1364" s="13" t="s">
        <v>929</v>
      </c>
      <c r="G1364" s="13" t="s">
        <v>930</v>
      </c>
      <c r="H1364" s="17">
        <v>43</v>
      </c>
      <c r="I1364" s="17">
        <v>280.00099999999998</v>
      </c>
    </row>
    <row r="1365" spans="1:9" x14ac:dyDescent="0.25">
      <c r="A1365" s="13" t="s">
        <v>1080</v>
      </c>
      <c r="B1365" s="13" t="s">
        <v>1090</v>
      </c>
      <c r="C1365" s="13" t="s">
        <v>773</v>
      </c>
      <c r="D1365" s="13" t="s">
        <v>927</v>
      </c>
      <c r="E1365" s="13" t="s">
        <v>931</v>
      </c>
      <c r="F1365" s="13" t="s">
        <v>932</v>
      </c>
      <c r="G1365" s="13" t="s">
        <v>933</v>
      </c>
      <c r="H1365" s="17">
        <v>9</v>
      </c>
      <c r="I1365" s="17">
        <v>10</v>
      </c>
    </row>
    <row r="1366" spans="1:9" x14ac:dyDescent="0.25">
      <c r="A1366" s="13" t="s">
        <v>1080</v>
      </c>
      <c r="B1366" s="13" t="s">
        <v>1090</v>
      </c>
      <c r="C1366" s="13" t="s">
        <v>773</v>
      </c>
      <c r="D1366" s="13" t="s">
        <v>934</v>
      </c>
      <c r="E1366" s="13" t="s">
        <v>935</v>
      </c>
      <c r="F1366" s="13" t="s">
        <v>936</v>
      </c>
      <c r="G1366" s="13" t="s">
        <v>937</v>
      </c>
      <c r="H1366" s="17">
        <v>33</v>
      </c>
      <c r="I1366" s="17">
        <v>28</v>
      </c>
    </row>
    <row r="1367" spans="1:9" x14ac:dyDescent="0.25">
      <c r="A1367" s="13" t="s">
        <v>1080</v>
      </c>
      <c r="B1367" s="13" t="s">
        <v>1090</v>
      </c>
      <c r="C1367" s="13" t="s">
        <v>773</v>
      </c>
      <c r="D1367" s="13" t="s">
        <v>934</v>
      </c>
      <c r="E1367" s="13" t="s">
        <v>935</v>
      </c>
      <c r="F1367" s="13" t="s">
        <v>936</v>
      </c>
      <c r="G1367" s="13" t="s">
        <v>938</v>
      </c>
      <c r="H1367" s="17">
        <v>11229</v>
      </c>
      <c r="I1367" s="17">
        <v>16244.618</v>
      </c>
    </row>
    <row r="1368" spans="1:9" x14ac:dyDescent="0.25">
      <c r="A1368" s="13" t="s">
        <v>1080</v>
      </c>
      <c r="B1368" s="13" t="s">
        <v>1090</v>
      </c>
      <c r="C1368" s="13" t="s">
        <v>773</v>
      </c>
      <c r="D1368" s="13" t="s">
        <v>934</v>
      </c>
      <c r="E1368" s="13" t="s">
        <v>935</v>
      </c>
      <c r="F1368" s="13" t="s">
        <v>939</v>
      </c>
      <c r="G1368" s="13" t="s">
        <v>940</v>
      </c>
      <c r="H1368" s="17">
        <v>1231</v>
      </c>
      <c r="I1368" s="17">
        <v>4505.1729999999998</v>
      </c>
    </row>
    <row r="1369" spans="1:9" x14ac:dyDescent="0.25">
      <c r="A1369" s="13" t="s">
        <v>1080</v>
      </c>
      <c r="B1369" s="13" t="s">
        <v>1090</v>
      </c>
      <c r="C1369" s="13" t="s">
        <v>773</v>
      </c>
      <c r="D1369" s="13" t="s">
        <v>934</v>
      </c>
      <c r="E1369" s="13" t="s">
        <v>935</v>
      </c>
      <c r="F1369" s="13" t="s">
        <v>941</v>
      </c>
      <c r="G1369" s="13" t="s">
        <v>942</v>
      </c>
      <c r="H1369" s="17">
        <v>6725</v>
      </c>
      <c r="I1369" s="17">
        <v>18739.421999999999</v>
      </c>
    </row>
    <row r="1370" spans="1:9" x14ac:dyDescent="0.25">
      <c r="A1370" s="13" t="s">
        <v>1080</v>
      </c>
      <c r="B1370" s="13" t="s">
        <v>1090</v>
      </c>
      <c r="C1370" s="13" t="s">
        <v>773</v>
      </c>
      <c r="D1370" s="13" t="s">
        <v>934</v>
      </c>
      <c r="E1370" s="13" t="s">
        <v>935</v>
      </c>
      <c r="F1370" s="13" t="s">
        <v>943</v>
      </c>
      <c r="G1370" s="13" t="s">
        <v>944</v>
      </c>
      <c r="H1370" s="17">
        <v>744</v>
      </c>
      <c r="I1370" s="17">
        <v>1665.91</v>
      </c>
    </row>
    <row r="1371" spans="1:9" x14ac:dyDescent="0.25">
      <c r="A1371" s="13" t="s">
        <v>1080</v>
      </c>
      <c r="B1371" s="13" t="s">
        <v>1090</v>
      </c>
      <c r="C1371" s="13" t="s">
        <v>773</v>
      </c>
      <c r="D1371" s="13" t="s">
        <v>934</v>
      </c>
      <c r="E1371" s="13" t="s">
        <v>935</v>
      </c>
      <c r="F1371" s="13" t="s">
        <v>945</v>
      </c>
      <c r="G1371" s="13" t="s">
        <v>946</v>
      </c>
      <c r="H1371" s="17">
        <v>304</v>
      </c>
      <c r="I1371" s="17">
        <v>1093.9190000000001</v>
      </c>
    </row>
    <row r="1372" spans="1:9" x14ac:dyDescent="0.25">
      <c r="A1372" s="13" t="s">
        <v>1080</v>
      </c>
      <c r="B1372" s="13" t="s">
        <v>1090</v>
      </c>
      <c r="C1372" s="13" t="s">
        <v>773</v>
      </c>
      <c r="D1372" s="13" t="s">
        <v>934</v>
      </c>
      <c r="E1372" s="13" t="s">
        <v>947</v>
      </c>
      <c r="F1372" s="13" t="s">
        <v>948</v>
      </c>
      <c r="G1372" s="13" t="s">
        <v>949</v>
      </c>
      <c r="H1372" s="17">
        <v>14</v>
      </c>
      <c r="I1372" s="17">
        <v>33</v>
      </c>
    </row>
    <row r="1373" spans="1:9" x14ac:dyDescent="0.25">
      <c r="A1373" s="13" t="s">
        <v>1080</v>
      </c>
      <c r="B1373" s="13" t="s">
        <v>1090</v>
      </c>
      <c r="C1373" s="13" t="s">
        <v>773</v>
      </c>
      <c r="D1373" s="13" t="s">
        <v>934</v>
      </c>
      <c r="E1373" s="13" t="s">
        <v>947</v>
      </c>
      <c r="F1373" s="13" t="s">
        <v>950</v>
      </c>
      <c r="G1373" s="13" t="s">
        <v>951</v>
      </c>
      <c r="H1373" s="17">
        <v>28</v>
      </c>
      <c r="I1373" s="17">
        <v>87</v>
      </c>
    </row>
    <row r="1374" spans="1:9" x14ac:dyDescent="0.25">
      <c r="A1374" s="13" t="s">
        <v>1080</v>
      </c>
      <c r="B1374" s="13" t="s">
        <v>1090</v>
      </c>
      <c r="C1374" s="13" t="s">
        <v>773</v>
      </c>
      <c r="D1374" s="13" t="s">
        <v>934</v>
      </c>
      <c r="E1374" s="13" t="s">
        <v>947</v>
      </c>
      <c r="F1374" s="13" t="s">
        <v>952</v>
      </c>
      <c r="G1374" s="13" t="s">
        <v>953</v>
      </c>
      <c r="H1374" s="17">
        <v>8</v>
      </c>
      <c r="I1374" s="17">
        <v>111</v>
      </c>
    </row>
    <row r="1375" spans="1:9" x14ac:dyDescent="0.25">
      <c r="A1375" s="13" t="s">
        <v>1080</v>
      </c>
      <c r="B1375" s="13" t="s">
        <v>1090</v>
      </c>
      <c r="C1375" s="13" t="s">
        <v>773</v>
      </c>
      <c r="D1375" s="13" t="s">
        <v>934</v>
      </c>
      <c r="E1375" s="13" t="s">
        <v>947</v>
      </c>
      <c r="F1375" s="13" t="s">
        <v>954</v>
      </c>
      <c r="G1375" s="13" t="s">
        <v>955</v>
      </c>
      <c r="H1375" s="17">
        <v>79</v>
      </c>
      <c r="I1375" s="17">
        <v>372.69900000000001</v>
      </c>
    </row>
    <row r="1376" spans="1:9" x14ac:dyDescent="0.25">
      <c r="A1376" s="13" t="s">
        <v>1080</v>
      </c>
      <c r="B1376" s="13" t="s">
        <v>1090</v>
      </c>
      <c r="C1376" s="13" t="s">
        <v>773</v>
      </c>
      <c r="D1376" s="13" t="s">
        <v>934</v>
      </c>
      <c r="E1376" s="13" t="s">
        <v>947</v>
      </c>
      <c r="F1376" s="13" t="s">
        <v>956</v>
      </c>
      <c r="G1376" s="13" t="s">
        <v>957</v>
      </c>
      <c r="H1376" s="17">
        <v>18</v>
      </c>
      <c r="I1376" s="17">
        <v>718.58500000000004</v>
      </c>
    </row>
    <row r="1377" spans="1:9" x14ac:dyDescent="0.25">
      <c r="A1377" s="13" t="s">
        <v>1080</v>
      </c>
      <c r="B1377" s="13" t="s">
        <v>1090</v>
      </c>
      <c r="C1377" s="13" t="s">
        <v>773</v>
      </c>
      <c r="D1377" s="13" t="s">
        <v>934</v>
      </c>
      <c r="E1377" s="13" t="s">
        <v>947</v>
      </c>
      <c r="F1377" s="13" t="s">
        <v>958</v>
      </c>
      <c r="G1377" s="13" t="s">
        <v>959</v>
      </c>
      <c r="H1377" s="17">
        <v>19</v>
      </c>
      <c r="I1377" s="17">
        <v>2457.7249999999999</v>
      </c>
    </row>
    <row r="1378" spans="1:9" x14ac:dyDescent="0.25">
      <c r="A1378" s="13" t="s">
        <v>1080</v>
      </c>
      <c r="B1378" s="13" t="s">
        <v>1090</v>
      </c>
      <c r="C1378" s="13" t="s">
        <v>773</v>
      </c>
      <c r="D1378" s="13" t="s">
        <v>934</v>
      </c>
      <c r="E1378" s="13" t="s">
        <v>947</v>
      </c>
      <c r="F1378" s="13" t="s">
        <v>960</v>
      </c>
      <c r="G1378" s="13" t="s">
        <v>961</v>
      </c>
      <c r="H1378" s="17">
        <v>8</v>
      </c>
      <c r="I1378" s="17">
        <v>126</v>
      </c>
    </row>
    <row r="1379" spans="1:9" x14ac:dyDescent="0.25">
      <c r="A1379" s="13" t="s">
        <v>1080</v>
      </c>
      <c r="B1379" s="13" t="s">
        <v>1090</v>
      </c>
      <c r="C1379" s="13" t="s">
        <v>773</v>
      </c>
      <c r="D1379" s="13" t="s">
        <v>934</v>
      </c>
      <c r="E1379" s="13" t="s">
        <v>947</v>
      </c>
      <c r="F1379" s="13" t="s">
        <v>962</v>
      </c>
      <c r="G1379" s="13" t="s">
        <v>963</v>
      </c>
      <c r="H1379" s="17">
        <v>593</v>
      </c>
      <c r="I1379" s="17">
        <v>4194.4660000000003</v>
      </c>
    </row>
    <row r="1380" spans="1:9" x14ac:dyDescent="0.25">
      <c r="A1380" s="13" t="s">
        <v>1080</v>
      </c>
      <c r="B1380" s="13" t="s">
        <v>1090</v>
      </c>
      <c r="C1380" s="13" t="s">
        <v>773</v>
      </c>
      <c r="D1380" s="13" t="s">
        <v>934</v>
      </c>
      <c r="E1380" s="13" t="s">
        <v>947</v>
      </c>
      <c r="F1380" s="13" t="s">
        <v>964</v>
      </c>
      <c r="G1380" s="13" t="s">
        <v>965</v>
      </c>
      <c r="H1380" s="17">
        <v>1198</v>
      </c>
      <c r="I1380" s="17">
        <v>30660.266</v>
      </c>
    </row>
    <row r="1381" spans="1:9" x14ac:dyDescent="0.25">
      <c r="A1381" s="13" t="s">
        <v>1080</v>
      </c>
      <c r="B1381" s="13" t="s">
        <v>1090</v>
      </c>
      <c r="C1381" s="13" t="s">
        <v>773</v>
      </c>
      <c r="D1381" s="13" t="s">
        <v>934</v>
      </c>
      <c r="E1381" s="13" t="s">
        <v>947</v>
      </c>
      <c r="F1381" s="13" t="s">
        <v>966</v>
      </c>
      <c r="G1381" s="13" t="s">
        <v>967</v>
      </c>
      <c r="H1381" s="17">
        <v>1213</v>
      </c>
      <c r="I1381" s="17">
        <v>13693.691000000001</v>
      </c>
    </row>
    <row r="1382" spans="1:9" x14ac:dyDescent="0.25">
      <c r="A1382" s="13" t="s">
        <v>1080</v>
      </c>
      <c r="B1382" s="13" t="s">
        <v>1090</v>
      </c>
      <c r="C1382" s="13" t="s">
        <v>773</v>
      </c>
      <c r="D1382" s="13" t="s">
        <v>934</v>
      </c>
      <c r="E1382" s="13" t="s">
        <v>947</v>
      </c>
      <c r="F1382" s="13" t="s">
        <v>968</v>
      </c>
      <c r="G1382" s="13" t="s">
        <v>969</v>
      </c>
      <c r="H1382" s="17">
        <v>513</v>
      </c>
      <c r="I1382" s="17">
        <v>3766.4079999999999</v>
      </c>
    </row>
    <row r="1383" spans="1:9" x14ac:dyDescent="0.25">
      <c r="A1383" s="13" t="s">
        <v>1080</v>
      </c>
      <c r="B1383" s="13" t="s">
        <v>1090</v>
      </c>
      <c r="C1383" s="13" t="s">
        <v>773</v>
      </c>
      <c r="D1383" s="13" t="s">
        <v>934</v>
      </c>
      <c r="E1383" s="13" t="s">
        <v>947</v>
      </c>
      <c r="F1383" s="13" t="s">
        <v>970</v>
      </c>
      <c r="G1383" s="13" t="s">
        <v>971</v>
      </c>
      <c r="H1383" s="17">
        <v>110</v>
      </c>
      <c r="I1383" s="17">
        <v>1405.922</v>
      </c>
    </row>
    <row r="1384" spans="1:9" x14ac:dyDescent="0.25">
      <c r="A1384" s="13" t="s">
        <v>1080</v>
      </c>
      <c r="B1384" s="13" t="s">
        <v>1090</v>
      </c>
      <c r="C1384" s="13" t="s">
        <v>773</v>
      </c>
      <c r="D1384" s="13" t="s">
        <v>934</v>
      </c>
      <c r="E1384" s="13" t="s">
        <v>947</v>
      </c>
      <c r="F1384" s="13" t="s">
        <v>972</v>
      </c>
      <c r="G1384" s="13" t="s">
        <v>973</v>
      </c>
      <c r="H1384" s="17">
        <v>5</v>
      </c>
      <c r="I1384" s="17">
        <v>339.61799999999999</v>
      </c>
    </row>
    <row r="1385" spans="1:9" x14ac:dyDescent="0.25">
      <c r="A1385" s="13" t="s">
        <v>1080</v>
      </c>
      <c r="B1385" s="13" t="s">
        <v>1090</v>
      </c>
      <c r="C1385" s="13" t="s">
        <v>773</v>
      </c>
      <c r="D1385" s="13" t="s">
        <v>934</v>
      </c>
      <c r="E1385" s="13" t="s">
        <v>947</v>
      </c>
      <c r="F1385" s="13" t="s">
        <v>974</v>
      </c>
      <c r="G1385" s="13" t="s">
        <v>975</v>
      </c>
      <c r="H1385" s="17">
        <v>8</v>
      </c>
      <c r="I1385" s="17">
        <v>155.005</v>
      </c>
    </row>
    <row r="1386" spans="1:9" x14ac:dyDescent="0.25">
      <c r="A1386" s="13" t="s">
        <v>1080</v>
      </c>
      <c r="B1386" s="13" t="s">
        <v>1090</v>
      </c>
      <c r="C1386" s="13" t="s">
        <v>773</v>
      </c>
      <c r="D1386" s="13" t="s">
        <v>934</v>
      </c>
      <c r="E1386" s="13" t="s">
        <v>947</v>
      </c>
      <c r="F1386" s="13" t="s">
        <v>976</v>
      </c>
      <c r="G1386" s="13" t="s">
        <v>977</v>
      </c>
      <c r="H1386" s="17">
        <v>186</v>
      </c>
      <c r="I1386" s="17">
        <v>1571.672</v>
      </c>
    </row>
    <row r="1387" spans="1:9" x14ac:dyDescent="0.25">
      <c r="A1387" s="13" t="s">
        <v>1080</v>
      </c>
      <c r="B1387" s="13" t="s">
        <v>1090</v>
      </c>
      <c r="C1387" s="13" t="s">
        <v>773</v>
      </c>
      <c r="D1387" s="13" t="s">
        <v>934</v>
      </c>
      <c r="E1387" s="13" t="s">
        <v>947</v>
      </c>
      <c r="F1387" s="13" t="s">
        <v>978</v>
      </c>
      <c r="G1387" s="13" t="s">
        <v>979</v>
      </c>
      <c r="H1387" s="17">
        <v>4</v>
      </c>
      <c r="I1387" s="17">
        <v>47</v>
      </c>
    </row>
    <row r="1388" spans="1:9" x14ac:dyDescent="0.25">
      <c r="A1388" s="13" t="s">
        <v>1080</v>
      </c>
      <c r="B1388" s="13" t="s">
        <v>1090</v>
      </c>
      <c r="C1388" s="13" t="s">
        <v>773</v>
      </c>
      <c r="D1388" s="13" t="s">
        <v>934</v>
      </c>
      <c r="E1388" s="13" t="s">
        <v>947</v>
      </c>
      <c r="F1388" s="13" t="s">
        <v>980</v>
      </c>
      <c r="G1388" s="13" t="s">
        <v>981</v>
      </c>
      <c r="H1388" s="17">
        <v>9</v>
      </c>
      <c r="I1388" s="17">
        <v>22.001000000000001</v>
      </c>
    </row>
    <row r="1389" spans="1:9" x14ac:dyDescent="0.25">
      <c r="A1389" s="13" t="s">
        <v>1080</v>
      </c>
      <c r="B1389" s="13" t="s">
        <v>1090</v>
      </c>
      <c r="C1389" s="13" t="s">
        <v>773</v>
      </c>
      <c r="D1389" s="13" t="s">
        <v>934</v>
      </c>
      <c r="E1389" s="13" t="s">
        <v>947</v>
      </c>
      <c r="F1389" s="13" t="s">
        <v>982</v>
      </c>
      <c r="G1389" s="13" t="s">
        <v>983</v>
      </c>
      <c r="H1389" s="17">
        <v>663</v>
      </c>
      <c r="I1389" s="17">
        <v>18183.434000000001</v>
      </c>
    </row>
    <row r="1390" spans="1:9" x14ac:dyDescent="0.25">
      <c r="A1390" s="13" t="s">
        <v>1080</v>
      </c>
      <c r="B1390" s="13" t="s">
        <v>1090</v>
      </c>
      <c r="C1390" s="13" t="s">
        <v>773</v>
      </c>
      <c r="D1390" s="13" t="s">
        <v>934</v>
      </c>
      <c r="E1390" s="13" t="s">
        <v>947</v>
      </c>
      <c r="F1390" s="13" t="s">
        <v>984</v>
      </c>
      <c r="G1390" s="13" t="s">
        <v>985</v>
      </c>
      <c r="H1390" s="17">
        <v>15</v>
      </c>
      <c r="I1390" s="17">
        <v>116.995</v>
      </c>
    </row>
    <row r="1391" spans="1:9" x14ac:dyDescent="0.25">
      <c r="A1391" s="13" t="s">
        <v>1080</v>
      </c>
      <c r="B1391" s="13" t="s">
        <v>1090</v>
      </c>
      <c r="C1391" s="13" t="s">
        <v>773</v>
      </c>
      <c r="D1391" s="13" t="s">
        <v>934</v>
      </c>
      <c r="E1391" s="13" t="s">
        <v>947</v>
      </c>
      <c r="F1391" s="13" t="s">
        <v>986</v>
      </c>
      <c r="G1391" s="13" t="s">
        <v>987</v>
      </c>
      <c r="H1391" s="17">
        <v>132</v>
      </c>
      <c r="I1391" s="17">
        <v>3389.0030000000002</v>
      </c>
    </row>
    <row r="1392" spans="1:9" x14ac:dyDescent="0.25">
      <c r="A1392" s="13" t="s">
        <v>1080</v>
      </c>
      <c r="B1392" s="13" t="s">
        <v>1090</v>
      </c>
      <c r="C1392" s="13" t="s">
        <v>773</v>
      </c>
      <c r="D1392" s="13" t="s">
        <v>934</v>
      </c>
      <c r="E1392" s="13" t="s">
        <v>947</v>
      </c>
      <c r="F1392" s="13" t="s">
        <v>988</v>
      </c>
      <c r="G1392" s="13" t="s">
        <v>989</v>
      </c>
      <c r="H1392" s="17">
        <v>17</v>
      </c>
      <c r="I1392" s="17">
        <v>140</v>
      </c>
    </row>
    <row r="1393" spans="1:9" x14ac:dyDescent="0.25">
      <c r="A1393" s="13" t="s">
        <v>1080</v>
      </c>
      <c r="B1393" s="13" t="s">
        <v>1090</v>
      </c>
      <c r="C1393" s="13" t="s">
        <v>773</v>
      </c>
      <c r="D1393" s="13" t="s">
        <v>934</v>
      </c>
      <c r="E1393" s="13" t="s">
        <v>947</v>
      </c>
      <c r="F1393" s="13" t="s">
        <v>990</v>
      </c>
      <c r="G1393" s="13" t="s">
        <v>991</v>
      </c>
      <c r="H1393" s="17">
        <v>19</v>
      </c>
      <c r="I1393" s="17">
        <v>148</v>
      </c>
    </row>
    <row r="1394" spans="1:9" x14ac:dyDescent="0.25">
      <c r="A1394" s="13" t="s">
        <v>1080</v>
      </c>
      <c r="B1394" s="13" t="s">
        <v>1090</v>
      </c>
      <c r="C1394" s="13" t="s">
        <v>773</v>
      </c>
      <c r="D1394" s="13" t="s">
        <v>934</v>
      </c>
      <c r="E1394" s="13" t="s">
        <v>947</v>
      </c>
      <c r="F1394" s="13" t="s">
        <v>992</v>
      </c>
      <c r="G1394" s="13" t="s">
        <v>993</v>
      </c>
      <c r="H1394" s="17">
        <v>2</v>
      </c>
      <c r="I1394" s="17">
        <v>48</v>
      </c>
    </row>
    <row r="1395" spans="1:9" x14ac:dyDescent="0.25">
      <c r="A1395" s="13" t="s">
        <v>1080</v>
      </c>
      <c r="B1395" s="13" t="s">
        <v>1090</v>
      </c>
      <c r="C1395" s="13" t="s">
        <v>773</v>
      </c>
      <c r="D1395" s="13" t="s">
        <v>934</v>
      </c>
      <c r="E1395" s="13" t="s">
        <v>947</v>
      </c>
      <c r="F1395" s="13" t="s">
        <v>994</v>
      </c>
      <c r="G1395" s="13" t="s">
        <v>995</v>
      </c>
      <c r="H1395" s="17">
        <v>352</v>
      </c>
      <c r="I1395" s="17">
        <v>4017.58</v>
      </c>
    </row>
    <row r="1396" spans="1:9" x14ac:dyDescent="0.25">
      <c r="A1396" s="13" t="s">
        <v>1080</v>
      </c>
      <c r="B1396" s="13" t="s">
        <v>1090</v>
      </c>
      <c r="C1396" s="13" t="s">
        <v>773</v>
      </c>
      <c r="D1396" s="13" t="s">
        <v>934</v>
      </c>
      <c r="E1396" s="13" t="s">
        <v>947</v>
      </c>
      <c r="F1396" s="13" t="s">
        <v>996</v>
      </c>
      <c r="G1396" s="13" t="s">
        <v>997</v>
      </c>
      <c r="H1396" s="17">
        <v>45</v>
      </c>
      <c r="I1396" s="17">
        <v>835.27800000000002</v>
      </c>
    </row>
    <row r="1397" spans="1:9" x14ac:dyDescent="0.25">
      <c r="A1397" s="13" t="s">
        <v>1080</v>
      </c>
      <c r="B1397" s="13" t="s">
        <v>1090</v>
      </c>
      <c r="C1397" s="13" t="s">
        <v>773</v>
      </c>
      <c r="D1397" s="13" t="s">
        <v>934</v>
      </c>
      <c r="E1397" s="13" t="s">
        <v>947</v>
      </c>
      <c r="F1397" s="13" t="s">
        <v>998</v>
      </c>
      <c r="G1397" s="13" t="s">
        <v>999</v>
      </c>
      <c r="H1397" s="17">
        <v>40</v>
      </c>
      <c r="I1397" s="17">
        <v>522.995</v>
      </c>
    </row>
    <row r="1398" spans="1:9" x14ac:dyDescent="0.25">
      <c r="A1398" s="13" t="s">
        <v>1080</v>
      </c>
      <c r="B1398" s="13" t="s">
        <v>1090</v>
      </c>
      <c r="C1398" s="13" t="s">
        <v>773</v>
      </c>
      <c r="D1398" s="13" t="s">
        <v>934</v>
      </c>
      <c r="E1398" s="13" t="s">
        <v>947</v>
      </c>
      <c r="F1398" s="13" t="s">
        <v>1000</v>
      </c>
      <c r="G1398" s="13" t="s">
        <v>1001</v>
      </c>
      <c r="H1398" s="17">
        <v>560</v>
      </c>
      <c r="I1398" s="17">
        <v>5661.6369999999997</v>
      </c>
    </row>
    <row r="1399" spans="1:9" x14ac:dyDescent="0.25">
      <c r="A1399" s="13" t="s">
        <v>1080</v>
      </c>
      <c r="B1399" s="13" t="s">
        <v>1090</v>
      </c>
      <c r="C1399" s="13" t="s">
        <v>773</v>
      </c>
      <c r="D1399" s="13" t="s">
        <v>934</v>
      </c>
      <c r="E1399" s="13" t="s">
        <v>947</v>
      </c>
      <c r="F1399" s="13" t="s">
        <v>1002</v>
      </c>
      <c r="G1399" s="13" t="s">
        <v>1003</v>
      </c>
      <c r="H1399" s="17">
        <v>757</v>
      </c>
      <c r="I1399" s="17">
        <v>17022.062999999998</v>
      </c>
    </row>
    <row r="1400" spans="1:9" x14ac:dyDescent="0.25">
      <c r="A1400" s="13" t="s">
        <v>1080</v>
      </c>
      <c r="B1400" s="13" t="s">
        <v>1090</v>
      </c>
      <c r="C1400" s="13" t="s">
        <v>773</v>
      </c>
      <c r="D1400" s="13" t="s">
        <v>1004</v>
      </c>
      <c r="E1400" s="13" t="s">
        <v>775</v>
      </c>
      <c r="F1400" s="13" t="s">
        <v>1005</v>
      </c>
      <c r="G1400" s="13" t="s">
        <v>1006</v>
      </c>
      <c r="H1400" s="17">
        <v>1</v>
      </c>
      <c r="I1400" s="17">
        <v>0</v>
      </c>
    </row>
    <row r="1401" spans="1:9" x14ac:dyDescent="0.25">
      <c r="A1401" s="13" t="s">
        <v>1080</v>
      </c>
      <c r="B1401" s="13" t="s">
        <v>1090</v>
      </c>
      <c r="C1401" s="13" t="s">
        <v>773</v>
      </c>
      <c r="D1401" s="13" t="s">
        <v>1004</v>
      </c>
      <c r="E1401" s="13" t="s">
        <v>775</v>
      </c>
      <c r="F1401" s="13" t="s">
        <v>1007</v>
      </c>
      <c r="G1401" s="13" t="s">
        <v>1008</v>
      </c>
      <c r="H1401" s="17">
        <v>3</v>
      </c>
      <c r="I1401" s="17">
        <v>0</v>
      </c>
    </row>
    <row r="1402" spans="1:9" x14ac:dyDescent="0.25">
      <c r="A1402" s="13" t="s">
        <v>1080</v>
      </c>
      <c r="B1402" s="13" t="s">
        <v>1090</v>
      </c>
      <c r="C1402" s="13" t="s">
        <v>773</v>
      </c>
      <c r="D1402" s="13" t="s">
        <v>1004</v>
      </c>
      <c r="E1402" s="13" t="s">
        <v>775</v>
      </c>
      <c r="F1402" s="13" t="s">
        <v>1009</v>
      </c>
      <c r="G1402" s="13" t="s">
        <v>1010</v>
      </c>
      <c r="H1402" s="17">
        <v>1</v>
      </c>
      <c r="I1402" s="17">
        <v>0</v>
      </c>
    </row>
    <row r="1403" spans="1:9" x14ac:dyDescent="0.25">
      <c r="A1403" s="13" t="s">
        <v>1080</v>
      </c>
      <c r="B1403" s="13" t="s">
        <v>1090</v>
      </c>
      <c r="C1403" s="13" t="s">
        <v>773</v>
      </c>
      <c r="D1403" s="13" t="s">
        <v>1004</v>
      </c>
      <c r="E1403" s="13" t="s">
        <v>775</v>
      </c>
      <c r="F1403" s="13" t="s">
        <v>1011</v>
      </c>
      <c r="G1403" s="13" t="s">
        <v>1012</v>
      </c>
      <c r="H1403" s="17">
        <v>5</v>
      </c>
      <c r="I1403" s="17">
        <v>1</v>
      </c>
    </row>
    <row r="1404" spans="1:9" x14ac:dyDescent="0.25">
      <c r="A1404" s="13" t="s">
        <v>1080</v>
      </c>
      <c r="B1404" s="13" t="s">
        <v>1090</v>
      </c>
      <c r="C1404" s="13" t="s">
        <v>773</v>
      </c>
      <c r="D1404" s="13" t="s">
        <v>1004</v>
      </c>
      <c r="E1404" s="13" t="s">
        <v>775</v>
      </c>
      <c r="F1404" s="13" t="s">
        <v>1013</v>
      </c>
      <c r="G1404" s="13" t="s">
        <v>1014</v>
      </c>
      <c r="H1404" s="17">
        <v>1</v>
      </c>
      <c r="I1404" s="17">
        <v>0</v>
      </c>
    </row>
    <row r="1405" spans="1:9" x14ac:dyDescent="0.25">
      <c r="A1405" s="13" t="s">
        <v>1080</v>
      </c>
      <c r="B1405" s="13" t="s">
        <v>1090</v>
      </c>
      <c r="C1405" s="13" t="s">
        <v>773</v>
      </c>
      <c r="D1405" s="13" t="s">
        <v>1004</v>
      </c>
      <c r="E1405" s="13" t="s">
        <v>775</v>
      </c>
      <c r="F1405" s="13" t="s">
        <v>1015</v>
      </c>
      <c r="G1405" s="13" t="s">
        <v>1016</v>
      </c>
      <c r="H1405" s="17">
        <v>5</v>
      </c>
      <c r="I1405" s="17">
        <v>0</v>
      </c>
    </row>
    <row r="1406" spans="1:9" x14ac:dyDescent="0.25">
      <c r="A1406" s="13" t="s">
        <v>1080</v>
      </c>
      <c r="B1406" s="13" t="s">
        <v>1090</v>
      </c>
      <c r="C1406" s="13" t="s">
        <v>773</v>
      </c>
      <c r="D1406" s="13" t="s">
        <v>1004</v>
      </c>
      <c r="E1406" s="13" t="s">
        <v>775</v>
      </c>
      <c r="F1406" s="13" t="s">
        <v>1017</v>
      </c>
      <c r="G1406" s="13" t="s">
        <v>1018</v>
      </c>
      <c r="H1406" s="17">
        <v>1</v>
      </c>
      <c r="I1406" s="17">
        <v>0</v>
      </c>
    </row>
    <row r="1407" spans="1:9" x14ac:dyDescent="0.25">
      <c r="A1407" s="13" t="s">
        <v>1080</v>
      </c>
      <c r="B1407" s="13" t="s">
        <v>1090</v>
      </c>
      <c r="C1407" s="13" t="s">
        <v>773</v>
      </c>
      <c r="D1407" s="13" t="s">
        <v>1004</v>
      </c>
      <c r="E1407" s="13" t="s">
        <v>775</v>
      </c>
      <c r="F1407" s="13" t="s">
        <v>1019</v>
      </c>
      <c r="G1407" s="13" t="s">
        <v>1020</v>
      </c>
      <c r="H1407" s="17">
        <v>2</v>
      </c>
      <c r="I1407" s="17">
        <v>0</v>
      </c>
    </row>
    <row r="1408" spans="1:9" x14ac:dyDescent="0.25">
      <c r="A1408" s="13" t="s">
        <v>1080</v>
      </c>
      <c r="B1408" s="13" t="s">
        <v>1090</v>
      </c>
      <c r="C1408" s="13" t="s">
        <v>773</v>
      </c>
      <c r="D1408" s="13" t="s">
        <v>1004</v>
      </c>
      <c r="E1408" s="13" t="s">
        <v>775</v>
      </c>
      <c r="F1408" s="13" t="s">
        <v>1021</v>
      </c>
      <c r="G1408" s="13" t="s">
        <v>1022</v>
      </c>
      <c r="H1408" s="17">
        <v>1</v>
      </c>
      <c r="I1408" s="17">
        <v>0</v>
      </c>
    </row>
    <row r="1409" spans="1:9" x14ac:dyDescent="0.25">
      <c r="A1409" s="13" t="s">
        <v>1080</v>
      </c>
      <c r="B1409" s="13" t="s">
        <v>1090</v>
      </c>
      <c r="C1409" s="13" t="s">
        <v>773</v>
      </c>
      <c r="D1409" s="13" t="s">
        <v>1004</v>
      </c>
      <c r="E1409" s="13" t="s">
        <v>815</v>
      </c>
      <c r="F1409" s="13" t="s">
        <v>1023</v>
      </c>
      <c r="G1409" s="13" t="s">
        <v>1024</v>
      </c>
      <c r="H1409" s="17">
        <v>8</v>
      </c>
      <c r="I1409" s="17">
        <v>20.170999999999999</v>
      </c>
    </row>
    <row r="1410" spans="1:9" x14ac:dyDescent="0.25">
      <c r="A1410" s="13" t="s">
        <v>1080</v>
      </c>
      <c r="B1410" s="13" t="s">
        <v>1090</v>
      </c>
      <c r="C1410" s="13" t="s">
        <v>773</v>
      </c>
      <c r="D1410" s="13" t="s">
        <v>1004</v>
      </c>
      <c r="E1410" s="13" t="s">
        <v>815</v>
      </c>
      <c r="F1410" s="13" t="s">
        <v>1025</v>
      </c>
      <c r="G1410" s="13" t="s">
        <v>1026</v>
      </c>
      <c r="H1410" s="17">
        <v>1</v>
      </c>
      <c r="I1410" s="17">
        <v>1</v>
      </c>
    </row>
    <row r="1411" spans="1:9" x14ac:dyDescent="0.25">
      <c r="A1411" s="13" t="s">
        <v>1080</v>
      </c>
      <c r="B1411" s="13" t="s">
        <v>1090</v>
      </c>
      <c r="C1411" s="13" t="s">
        <v>773</v>
      </c>
      <c r="D1411" s="13" t="s">
        <v>1004</v>
      </c>
      <c r="E1411" s="13" t="s">
        <v>815</v>
      </c>
      <c r="F1411" s="13" t="s">
        <v>1027</v>
      </c>
      <c r="G1411" s="13" t="s">
        <v>1028</v>
      </c>
      <c r="H1411" s="17">
        <v>46</v>
      </c>
      <c r="I1411" s="17">
        <v>36.991999999999997</v>
      </c>
    </row>
    <row r="1412" spans="1:9" x14ac:dyDescent="0.25">
      <c r="A1412" s="13" t="s">
        <v>1080</v>
      </c>
      <c r="B1412" s="13" t="s">
        <v>1090</v>
      </c>
      <c r="C1412" s="13" t="s">
        <v>773</v>
      </c>
      <c r="D1412" s="13" t="s">
        <v>1004</v>
      </c>
      <c r="E1412" s="13" t="s">
        <v>815</v>
      </c>
      <c r="F1412" s="13" t="s">
        <v>1029</v>
      </c>
      <c r="G1412" s="13" t="s">
        <v>1030</v>
      </c>
      <c r="H1412" s="17">
        <v>3</v>
      </c>
      <c r="I1412" s="17">
        <v>8</v>
      </c>
    </row>
    <row r="1413" spans="1:9" x14ac:dyDescent="0.25">
      <c r="A1413" s="13" t="s">
        <v>1080</v>
      </c>
      <c r="B1413" s="13" t="s">
        <v>1090</v>
      </c>
      <c r="C1413" s="13" t="s">
        <v>773</v>
      </c>
      <c r="D1413" s="13" t="s">
        <v>1004</v>
      </c>
      <c r="E1413" s="13" t="s">
        <v>815</v>
      </c>
      <c r="F1413" s="13" t="s">
        <v>1031</v>
      </c>
      <c r="G1413" s="13" t="s">
        <v>1032</v>
      </c>
      <c r="H1413" s="17">
        <v>3</v>
      </c>
      <c r="I1413" s="17">
        <v>1</v>
      </c>
    </row>
    <row r="1414" spans="1:9" x14ac:dyDescent="0.25">
      <c r="A1414" s="13" t="s">
        <v>1080</v>
      </c>
      <c r="B1414" s="13" t="s">
        <v>1090</v>
      </c>
      <c r="C1414" s="13" t="s">
        <v>773</v>
      </c>
      <c r="D1414" s="13" t="s">
        <v>1004</v>
      </c>
      <c r="E1414" s="13" t="s">
        <v>815</v>
      </c>
      <c r="F1414" s="13" t="s">
        <v>1033</v>
      </c>
      <c r="G1414" s="13" t="s">
        <v>1034</v>
      </c>
      <c r="H1414" s="17">
        <v>4</v>
      </c>
      <c r="I1414" s="17">
        <v>3</v>
      </c>
    </row>
    <row r="1415" spans="1:9" x14ac:dyDescent="0.25">
      <c r="A1415" s="13" t="s">
        <v>1080</v>
      </c>
      <c r="B1415" s="13" t="s">
        <v>1090</v>
      </c>
      <c r="C1415" s="13" t="s">
        <v>773</v>
      </c>
      <c r="D1415" s="13" t="s">
        <v>1004</v>
      </c>
      <c r="E1415" s="13" t="s">
        <v>815</v>
      </c>
      <c r="F1415" s="13" t="s">
        <v>1035</v>
      </c>
      <c r="G1415" s="13" t="s">
        <v>1036</v>
      </c>
      <c r="H1415" s="17">
        <v>23</v>
      </c>
      <c r="I1415" s="17">
        <v>13.002000000000001</v>
      </c>
    </row>
    <row r="1416" spans="1:9" x14ac:dyDescent="0.25">
      <c r="A1416" s="13" t="s">
        <v>1080</v>
      </c>
      <c r="B1416" s="13" t="s">
        <v>1090</v>
      </c>
      <c r="C1416" s="13" t="s">
        <v>773</v>
      </c>
      <c r="D1416" s="13" t="s">
        <v>1004</v>
      </c>
      <c r="E1416" s="13" t="s">
        <v>815</v>
      </c>
      <c r="F1416" s="13" t="s">
        <v>1037</v>
      </c>
      <c r="G1416" s="13" t="s">
        <v>1038</v>
      </c>
      <c r="H1416" s="17">
        <v>7</v>
      </c>
      <c r="I1416" s="17">
        <v>46</v>
      </c>
    </row>
    <row r="1417" spans="1:9" x14ac:dyDescent="0.25">
      <c r="A1417" s="13" t="s">
        <v>1080</v>
      </c>
      <c r="B1417" s="13" t="s">
        <v>1090</v>
      </c>
      <c r="C1417" s="13" t="s">
        <v>773</v>
      </c>
      <c r="D1417" s="13" t="s">
        <v>1004</v>
      </c>
      <c r="E1417" s="13" t="s">
        <v>815</v>
      </c>
      <c r="F1417" s="13" t="s">
        <v>1039</v>
      </c>
      <c r="G1417" s="13" t="s">
        <v>1040</v>
      </c>
      <c r="H1417" s="17">
        <v>1</v>
      </c>
      <c r="I1417" s="17">
        <v>0</v>
      </c>
    </row>
    <row r="1418" spans="1:9" x14ac:dyDescent="0.25">
      <c r="A1418" s="13" t="s">
        <v>1080</v>
      </c>
      <c r="B1418" s="13" t="s">
        <v>1090</v>
      </c>
      <c r="C1418" s="13" t="s">
        <v>773</v>
      </c>
      <c r="D1418" s="13" t="s">
        <v>1004</v>
      </c>
      <c r="E1418" s="13" t="s">
        <v>815</v>
      </c>
      <c r="F1418" s="13" t="s">
        <v>1041</v>
      </c>
      <c r="G1418" s="13" t="s">
        <v>1042</v>
      </c>
      <c r="H1418" s="17">
        <v>2</v>
      </c>
      <c r="I1418" s="17">
        <v>0.99299999999999999</v>
      </c>
    </row>
    <row r="1419" spans="1:9" x14ac:dyDescent="0.25">
      <c r="A1419" s="13" t="s">
        <v>1080</v>
      </c>
      <c r="B1419" s="13" t="s">
        <v>1090</v>
      </c>
      <c r="C1419" s="13" t="s">
        <v>773</v>
      </c>
      <c r="D1419" s="13" t="s">
        <v>1004</v>
      </c>
      <c r="E1419" s="13" t="s">
        <v>815</v>
      </c>
      <c r="F1419" s="13" t="s">
        <v>1043</v>
      </c>
      <c r="G1419" s="13" t="s">
        <v>1044</v>
      </c>
      <c r="H1419" s="17">
        <v>25</v>
      </c>
      <c r="I1419" s="17">
        <v>43</v>
      </c>
    </row>
    <row r="1420" spans="1:9" x14ac:dyDescent="0.25">
      <c r="A1420" s="13" t="s">
        <v>1080</v>
      </c>
      <c r="B1420" s="13" t="s">
        <v>1090</v>
      </c>
      <c r="C1420" s="13" t="s">
        <v>773</v>
      </c>
      <c r="D1420" s="13" t="s">
        <v>1004</v>
      </c>
      <c r="E1420" s="13" t="s">
        <v>858</v>
      </c>
      <c r="F1420" s="13" t="s">
        <v>1045</v>
      </c>
      <c r="G1420" s="13" t="s">
        <v>1046</v>
      </c>
      <c r="H1420" s="17">
        <v>1</v>
      </c>
      <c r="I1420" s="17">
        <v>4</v>
      </c>
    </row>
    <row r="1421" spans="1:9" x14ac:dyDescent="0.25">
      <c r="A1421" s="13" t="s">
        <v>1080</v>
      </c>
      <c r="B1421" s="13" t="s">
        <v>1090</v>
      </c>
      <c r="C1421" s="13" t="s">
        <v>773</v>
      </c>
      <c r="D1421" s="13" t="s">
        <v>1004</v>
      </c>
      <c r="E1421" s="13" t="s">
        <v>858</v>
      </c>
      <c r="F1421" s="13" t="s">
        <v>1047</v>
      </c>
      <c r="G1421" s="13" t="s">
        <v>1048</v>
      </c>
      <c r="H1421" s="17">
        <v>1</v>
      </c>
      <c r="I1421" s="17">
        <v>13</v>
      </c>
    </row>
    <row r="1422" spans="1:9" x14ac:dyDescent="0.25">
      <c r="A1422" s="13" t="s">
        <v>1080</v>
      </c>
      <c r="B1422" s="13" t="s">
        <v>1090</v>
      </c>
      <c r="C1422" s="13" t="s">
        <v>773</v>
      </c>
      <c r="D1422" s="13" t="s">
        <v>1004</v>
      </c>
      <c r="E1422" s="13" t="s">
        <v>858</v>
      </c>
      <c r="F1422" s="13" t="s">
        <v>1049</v>
      </c>
      <c r="G1422" s="13" t="s">
        <v>1050</v>
      </c>
      <c r="H1422" s="17">
        <v>3</v>
      </c>
      <c r="I1422" s="17">
        <v>1</v>
      </c>
    </row>
    <row r="1423" spans="1:9" x14ac:dyDescent="0.25">
      <c r="A1423" s="13" t="s">
        <v>1080</v>
      </c>
      <c r="B1423" s="13" t="s">
        <v>1090</v>
      </c>
      <c r="C1423" s="13" t="s">
        <v>773</v>
      </c>
      <c r="D1423" s="13" t="s">
        <v>1004</v>
      </c>
      <c r="E1423" s="13" t="s">
        <v>858</v>
      </c>
      <c r="F1423" s="13" t="s">
        <v>1051</v>
      </c>
      <c r="G1423" s="13" t="s">
        <v>1052</v>
      </c>
      <c r="H1423" s="17">
        <v>2</v>
      </c>
      <c r="I1423" s="17">
        <v>1</v>
      </c>
    </row>
    <row r="1424" spans="1:9" x14ac:dyDescent="0.25">
      <c r="A1424" s="13" t="s">
        <v>1080</v>
      </c>
      <c r="B1424" s="13" t="s">
        <v>1090</v>
      </c>
      <c r="C1424" s="13" t="s">
        <v>773</v>
      </c>
      <c r="D1424" s="13" t="s">
        <v>1004</v>
      </c>
      <c r="E1424" s="13" t="s">
        <v>858</v>
      </c>
      <c r="F1424" s="13" t="s">
        <v>1053</v>
      </c>
      <c r="G1424" s="13" t="s">
        <v>1054</v>
      </c>
      <c r="H1424" s="17">
        <v>1</v>
      </c>
      <c r="I1424" s="17">
        <v>4</v>
      </c>
    </row>
    <row r="1425" spans="1:9" x14ac:dyDescent="0.25">
      <c r="A1425" s="13" t="s">
        <v>1080</v>
      </c>
      <c r="B1425" s="13" t="s">
        <v>1090</v>
      </c>
      <c r="C1425" s="13" t="s">
        <v>773</v>
      </c>
      <c r="D1425" s="13" t="s">
        <v>1004</v>
      </c>
      <c r="E1425" s="13" t="s">
        <v>893</v>
      </c>
      <c r="F1425" s="13" t="s">
        <v>1055</v>
      </c>
      <c r="G1425" s="13" t="s">
        <v>1056</v>
      </c>
      <c r="H1425" s="17">
        <v>8</v>
      </c>
      <c r="I1425" s="17">
        <v>0</v>
      </c>
    </row>
    <row r="1426" spans="1:9" x14ac:dyDescent="0.25">
      <c r="A1426" s="13" t="s">
        <v>1080</v>
      </c>
      <c r="B1426" s="13" t="s">
        <v>1090</v>
      </c>
      <c r="C1426" s="13" t="s">
        <v>773</v>
      </c>
      <c r="D1426" s="13" t="s">
        <v>1004</v>
      </c>
      <c r="E1426" s="13" t="s">
        <v>893</v>
      </c>
      <c r="F1426" s="13" t="s">
        <v>1057</v>
      </c>
      <c r="G1426" s="13" t="s">
        <v>1058</v>
      </c>
      <c r="H1426" s="17">
        <v>7</v>
      </c>
      <c r="I1426" s="17">
        <v>2</v>
      </c>
    </row>
    <row r="1427" spans="1:9" x14ac:dyDescent="0.25">
      <c r="A1427" s="13" t="s">
        <v>1080</v>
      </c>
      <c r="B1427" s="13" t="s">
        <v>1090</v>
      </c>
      <c r="C1427" s="13" t="s">
        <v>773</v>
      </c>
      <c r="D1427" s="13" t="s">
        <v>1004</v>
      </c>
      <c r="E1427" s="13" t="s">
        <v>893</v>
      </c>
      <c r="F1427" s="13" t="s">
        <v>1059</v>
      </c>
      <c r="G1427" s="13" t="s">
        <v>1060</v>
      </c>
      <c r="H1427" s="17">
        <v>1</v>
      </c>
      <c r="I1427" s="17">
        <v>0</v>
      </c>
    </row>
    <row r="1428" spans="1:9" x14ac:dyDescent="0.25">
      <c r="A1428" s="13" t="s">
        <v>1080</v>
      </c>
      <c r="B1428" s="13" t="s">
        <v>1090</v>
      </c>
      <c r="C1428" s="13" t="s">
        <v>773</v>
      </c>
      <c r="D1428" s="13" t="s">
        <v>1004</v>
      </c>
      <c r="E1428" s="13" t="s">
        <v>893</v>
      </c>
      <c r="F1428" s="13" t="s">
        <v>1061</v>
      </c>
      <c r="G1428" s="13" t="s">
        <v>1062</v>
      </c>
      <c r="H1428" s="17">
        <v>1</v>
      </c>
      <c r="I1428" s="17">
        <v>0</v>
      </c>
    </row>
    <row r="1429" spans="1:9" x14ac:dyDescent="0.25">
      <c r="A1429" s="13" t="s">
        <v>1080</v>
      </c>
      <c r="B1429" s="13" t="s">
        <v>1090</v>
      </c>
      <c r="C1429" s="13" t="s">
        <v>773</v>
      </c>
      <c r="D1429" s="13" t="s">
        <v>1004</v>
      </c>
      <c r="E1429" s="13" t="s">
        <v>893</v>
      </c>
      <c r="F1429" s="13" t="s">
        <v>1063</v>
      </c>
      <c r="G1429" s="13" t="s">
        <v>1064</v>
      </c>
      <c r="H1429" s="17">
        <v>2</v>
      </c>
      <c r="I1429" s="17">
        <v>0</v>
      </c>
    </row>
    <row r="1430" spans="1:9" x14ac:dyDescent="0.25">
      <c r="A1430" s="13" t="s">
        <v>1080</v>
      </c>
      <c r="B1430" s="13" t="s">
        <v>1090</v>
      </c>
      <c r="C1430" s="13" t="s">
        <v>773</v>
      </c>
      <c r="D1430" s="13" t="s">
        <v>1004</v>
      </c>
      <c r="E1430" s="13" t="s">
        <v>893</v>
      </c>
      <c r="F1430" s="13" t="s">
        <v>1065</v>
      </c>
      <c r="G1430" s="13" t="s">
        <v>1066</v>
      </c>
      <c r="H1430" s="17">
        <v>1</v>
      </c>
      <c r="I1430" s="17">
        <v>0</v>
      </c>
    </row>
    <row r="1431" spans="1:9" x14ac:dyDescent="0.25">
      <c r="A1431" s="13" t="s">
        <v>1080</v>
      </c>
      <c r="B1431" s="13" t="s">
        <v>1090</v>
      </c>
      <c r="C1431" s="13" t="s">
        <v>773</v>
      </c>
      <c r="D1431" s="13" t="s">
        <v>1004</v>
      </c>
      <c r="E1431" s="13" t="s">
        <v>893</v>
      </c>
      <c r="F1431" s="13" t="s">
        <v>1067</v>
      </c>
      <c r="G1431" s="13" t="s">
        <v>1068</v>
      </c>
      <c r="H1431" s="17">
        <v>1</v>
      </c>
      <c r="I1431" s="17">
        <v>0</v>
      </c>
    </row>
    <row r="1432" spans="1:9" x14ac:dyDescent="0.25">
      <c r="A1432" s="13" t="s">
        <v>1080</v>
      </c>
      <c r="B1432" s="13" t="s">
        <v>1090</v>
      </c>
      <c r="C1432" s="13" t="s">
        <v>773</v>
      </c>
      <c r="D1432" s="13" t="s">
        <v>1004</v>
      </c>
      <c r="E1432" s="13" t="s">
        <v>893</v>
      </c>
      <c r="F1432" s="13" t="s">
        <v>1069</v>
      </c>
      <c r="G1432" s="13" t="s">
        <v>1070</v>
      </c>
      <c r="H1432" s="17">
        <v>4</v>
      </c>
      <c r="I1432" s="17">
        <v>0</v>
      </c>
    </row>
    <row r="1433" spans="1:9" x14ac:dyDescent="0.25">
      <c r="A1433" s="13" t="s">
        <v>1080</v>
      </c>
      <c r="B1433" s="13" t="s">
        <v>1090</v>
      </c>
      <c r="C1433" s="13" t="s">
        <v>1071</v>
      </c>
      <c r="D1433" s="13" t="s">
        <v>922</v>
      </c>
      <c r="E1433" s="13" t="s">
        <v>926</v>
      </c>
      <c r="F1433" s="13" t="s">
        <v>924</v>
      </c>
      <c r="G1433" s="13" t="s">
        <v>925</v>
      </c>
      <c r="H1433" s="17">
        <v>18</v>
      </c>
      <c r="I1433" s="17"/>
    </row>
    <row r="1434" spans="1:9" x14ac:dyDescent="0.25">
      <c r="A1434" s="13" t="s">
        <v>1080</v>
      </c>
      <c r="B1434" s="13" t="s">
        <v>1090</v>
      </c>
      <c r="C1434" s="13" t="s">
        <v>1071</v>
      </c>
      <c r="D1434" s="13" t="s">
        <v>1072</v>
      </c>
      <c r="E1434" s="13" t="s">
        <v>1072</v>
      </c>
      <c r="F1434" s="13" t="s">
        <v>924</v>
      </c>
      <c r="G1434" s="13" t="s">
        <v>925</v>
      </c>
      <c r="H1434" s="17">
        <v>18</v>
      </c>
      <c r="I1434" s="17"/>
    </row>
    <row r="1435" spans="1:9" x14ac:dyDescent="0.25">
      <c r="A1435" s="13" t="s">
        <v>1080</v>
      </c>
      <c r="B1435" s="13" t="s">
        <v>1091</v>
      </c>
      <c r="C1435" s="13" t="s">
        <v>773</v>
      </c>
      <c r="D1435" s="13" t="s">
        <v>774</v>
      </c>
      <c r="E1435" s="13" t="s">
        <v>775</v>
      </c>
      <c r="F1435" s="13" t="s">
        <v>776</v>
      </c>
      <c r="G1435" s="13" t="s">
        <v>777</v>
      </c>
      <c r="H1435" s="17">
        <v>369</v>
      </c>
      <c r="I1435" s="17">
        <v>2060.5410000000002</v>
      </c>
    </row>
    <row r="1436" spans="1:9" x14ac:dyDescent="0.25">
      <c r="A1436" s="13" t="s">
        <v>1080</v>
      </c>
      <c r="B1436" s="13" t="s">
        <v>1091</v>
      </c>
      <c r="C1436" s="13" t="s">
        <v>773</v>
      </c>
      <c r="D1436" s="13" t="s">
        <v>774</v>
      </c>
      <c r="E1436" s="13" t="s">
        <v>775</v>
      </c>
      <c r="F1436" s="13" t="s">
        <v>778</v>
      </c>
      <c r="G1436" s="13" t="s">
        <v>779</v>
      </c>
      <c r="H1436" s="17">
        <v>15082</v>
      </c>
      <c r="I1436" s="17">
        <v>2543.4810000000002</v>
      </c>
    </row>
    <row r="1437" spans="1:9" x14ac:dyDescent="0.25">
      <c r="A1437" s="13" t="s">
        <v>1080</v>
      </c>
      <c r="B1437" s="13" t="s">
        <v>1091</v>
      </c>
      <c r="C1437" s="13" t="s">
        <v>773</v>
      </c>
      <c r="D1437" s="13" t="s">
        <v>774</v>
      </c>
      <c r="E1437" s="13" t="s">
        <v>775</v>
      </c>
      <c r="F1437" s="13" t="s">
        <v>780</v>
      </c>
      <c r="G1437" s="13" t="s">
        <v>781</v>
      </c>
      <c r="H1437" s="17">
        <v>128</v>
      </c>
      <c r="I1437" s="17">
        <v>846.51599999999996</v>
      </c>
    </row>
    <row r="1438" spans="1:9" x14ac:dyDescent="0.25">
      <c r="A1438" s="13" t="s">
        <v>1080</v>
      </c>
      <c r="B1438" s="13" t="s">
        <v>1091</v>
      </c>
      <c r="C1438" s="13" t="s">
        <v>773</v>
      </c>
      <c r="D1438" s="13" t="s">
        <v>774</v>
      </c>
      <c r="E1438" s="13" t="s">
        <v>775</v>
      </c>
      <c r="F1438" s="13" t="s">
        <v>782</v>
      </c>
      <c r="G1438" s="13" t="s">
        <v>783</v>
      </c>
      <c r="H1438" s="17">
        <v>1</v>
      </c>
      <c r="I1438" s="17">
        <v>0</v>
      </c>
    </row>
    <row r="1439" spans="1:9" x14ac:dyDescent="0.25">
      <c r="A1439" s="13" t="s">
        <v>1080</v>
      </c>
      <c r="B1439" s="13" t="s">
        <v>1091</v>
      </c>
      <c r="C1439" s="13" t="s">
        <v>773</v>
      </c>
      <c r="D1439" s="13" t="s">
        <v>774</v>
      </c>
      <c r="E1439" s="13" t="s">
        <v>775</v>
      </c>
      <c r="F1439" s="13" t="s">
        <v>784</v>
      </c>
      <c r="G1439" s="13" t="s">
        <v>785</v>
      </c>
      <c r="H1439" s="17">
        <v>630</v>
      </c>
      <c r="I1439" s="17">
        <v>4361.7240000000002</v>
      </c>
    </row>
    <row r="1440" spans="1:9" x14ac:dyDescent="0.25">
      <c r="A1440" s="13" t="s">
        <v>1080</v>
      </c>
      <c r="B1440" s="13" t="s">
        <v>1091</v>
      </c>
      <c r="C1440" s="13" t="s">
        <v>773</v>
      </c>
      <c r="D1440" s="13" t="s">
        <v>774</v>
      </c>
      <c r="E1440" s="13" t="s">
        <v>775</v>
      </c>
      <c r="F1440" s="13" t="s">
        <v>786</v>
      </c>
      <c r="G1440" s="13" t="s">
        <v>787</v>
      </c>
      <c r="H1440" s="17">
        <v>93</v>
      </c>
      <c r="I1440" s="17">
        <v>17.963999999999999</v>
      </c>
    </row>
    <row r="1441" spans="1:9" x14ac:dyDescent="0.25">
      <c r="A1441" s="13" t="s">
        <v>1080</v>
      </c>
      <c r="B1441" s="13" t="s">
        <v>1091</v>
      </c>
      <c r="C1441" s="13" t="s">
        <v>773</v>
      </c>
      <c r="D1441" s="13" t="s">
        <v>774</v>
      </c>
      <c r="E1441" s="13" t="s">
        <v>775</v>
      </c>
      <c r="F1441" s="13" t="s">
        <v>788</v>
      </c>
      <c r="G1441" s="13" t="s">
        <v>789</v>
      </c>
      <c r="H1441" s="17">
        <v>4586</v>
      </c>
      <c r="I1441" s="17">
        <v>930.23900000000003</v>
      </c>
    </row>
    <row r="1442" spans="1:9" x14ac:dyDescent="0.25">
      <c r="A1442" s="13" t="s">
        <v>1080</v>
      </c>
      <c r="B1442" s="13" t="s">
        <v>1091</v>
      </c>
      <c r="C1442" s="13" t="s">
        <v>773</v>
      </c>
      <c r="D1442" s="13" t="s">
        <v>774</v>
      </c>
      <c r="E1442" s="13" t="s">
        <v>775</v>
      </c>
      <c r="F1442" s="13" t="s">
        <v>790</v>
      </c>
      <c r="G1442" s="13" t="s">
        <v>791</v>
      </c>
      <c r="H1442" s="17">
        <v>3357</v>
      </c>
      <c r="I1442" s="17">
        <v>960.83799999999997</v>
      </c>
    </row>
    <row r="1443" spans="1:9" x14ac:dyDescent="0.25">
      <c r="A1443" s="13" t="s">
        <v>1080</v>
      </c>
      <c r="B1443" s="13" t="s">
        <v>1091</v>
      </c>
      <c r="C1443" s="13" t="s">
        <v>773</v>
      </c>
      <c r="D1443" s="13" t="s">
        <v>774</v>
      </c>
      <c r="E1443" s="13" t="s">
        <v>775</v>
      </c>
      <c r="F1443" s="13" t="s">
        <v>792</v>
      </c>
      <c r="G1443" s="13" t="s">
        <v>793</v>
      </c>
      <c r="H1443" s="17">
        <v>542</v>
      </c>
      <c r="I1443" s="17">
        <v>130.453</v>
      </c>
    </row>
    <row r="1444" spans="1:9" x14ac:dyDescent="0.25">
      <c r="A1444" s="13" t="s">
        <v>1080</v>
      </c>
      <c r="B1444" s="13" t="s">
        <v>1091</v>
      </c>
      <c r="C1444" s="13" t="s">
        <v>773</v>
      </c>
      <c r="D1444" s="13" t="s">
        <v>774</v>
      </c>
      <c r="E1444" s="13" t="s">
        <v>775</v>
      </c>
      <c r="F1444" s="13" t="s">
        <v>794</v>
      </c>
      <c r="G1444" s="13" t="s">
        <v>795</v>
      </c>
      <c r="H1444" s="17">
        <v>99</v>
      </c>
      <c r="I1444" s="17">
        <v>15.394</v>
      </c>
    </row>
    <row r="1445" spans="1:9" x14ac:dyDescent="0.25">
      <c r="A1445" s="13" t="s">
        <v>1080</v>
      </c>
      <c r="B1445" s="13" t="s">
        <v>1091</v>
      </c>
      <c r="C1445" s="13" t="s">
        <v>773</v>
      </c>
      <c r="D1445" s="13" t="s">
        <v>774</v>
      </c>
      <c r="E1445" s="13" t="s">
        <v>775</v>
      </c>
      <c r="F1445" s="13" t="s">
        <v>796</v>
      </c>
      <c r="G1445" s="13" t="s">
        <v>797</v>
      </c>
      <c r="H1445" s="17">
        <v>3264</v>
      </c>
      <c r="I1445" s="17">
        <v>719.28899999999999</v>
      </c>
    </row>
    <row r="1446" spans="1:9" x14ac:dyDescent="0.25">
      <c r="A1446" s="13" t="s">
        <v>1080</v>
      </c>
      <c r="B1446" s="13" t="s">
        <v>1091</v>
      </c>
      <c r="C1446" s="13" t="s">
        <v>773</v>
      </c>
      <c r="D1446" s="13" t="s">
        <v>774</v>
      </c>
      <c r="E1446" s="13" t="s">
        <v>775</v>
      </c>
      <c r="F1446" s="13" t="s">
        <v>798</v>
      </c>
      <c r="G1446" s="13" t="s">
        <v>799</v>
      </c>
      <c r="H1446" s="17">
        <v>858</v>
      </c>
      <c r="I1446" s="17">
        <v>273.44600000000003</v>
      </c>
    </row>
    <row r="1447" spans="1:9" x14ac:dyDescent="0.25">
      <c r="A1447" s="13" t="s">
        <v>1080</v>
      </c>
      <c r="B1447" s="13" t="s">
        <v>1091</v>
      </c>
      <c r="C1447" s="13" t="s">
        <v>773</v>
      </c>
      <c r="D1447" s="13" t="s">
        <v>774</v>
      </c>
      <c r="E1447" s="13" t="s">
        <v>775</v>
      </c>
      <c r="F1447" s="13" t="s">
        <v>800</v>
      </c>
      <c r="G1447" s="13" t="s">
        <v>801</v>
      </c>
      <c r="H1447" s="17">
        <v>75</v>
      </c>
      <c r="I1447" s="17">
        <v>37.094000000000001</v>
      </c>
    </row>
    <row r="1448" spans="1:9" x14ac:dyDescent="0.25">
      <c r="A1448" s="13" t="s">
        <v>1080</v>
      </c>
      <c r="B1448" s="13" t="s">
        <v>1091</v>
      </c>
      <c r="C1448" s="13" t="s">
        <v>773</v>
      </c>
      <c r="D1448" s="13" t="s">
        <v>774</v>
      </c>
      <c r="E1448" s="13" t="s">
        <v>775</v>
      </c>
      <c r="F1448" s="13" t="s">
        <v>802</v>
      </c>
      <c r="G1448" s="13" t="s">
        <v>803</v>
      </c>
      <c r="H1448" s="17">
        <v>116</v>
      </c>
      <c r="I1448" s="17">
        <v>38.826000000000001</v>
      </c>
    </row>
    <row r="1449" spans="1:9" x14ac:dyDescent="0.25">
      <c r="A1449" s="13" t="s">
        <v>1080</v>
      </c>
      <c r="B1449" s="13" t="s">
        <v>1091</v>
      </c>
      <c r="C1449" s="13" t="s">
        <v>773</v>
      </c>
      <c r="D1449" s="13" t="s">
        <v>774</v>
      </c>
      <c r="E1449" s="13" t="s">
        <v>775</v>
      </c>
      <c r="F1449" s="13" t="s">
        <v>804</v>
      </c>
      <c r="G1449" s="13" t="s">
        <v>805</v>
      </c>
      <c r="H1449" s="17">
        <v>4253</v>
      </c>
      <c r="I1449" s="17">
        <v>539.44600000000003</v>
      </c>
    </row>
    <row r="1450" spans="1:9" x14ac:dyDescent="0.25">
      <c r="A1450" s="13" t="s">
        <v>1080</v>
      </c>
      <c r="B1450" s="13" t="s">
        <v>1091</v>
      </c>
      <c r="C1450" s="13" t="s">
        <v>773</v>
      </c>
      <c r="D1450" s="13" t="s">
        <v>774</v>
      </c>
      <c r="E1450" s="13" t="s">
        <v>775</v>
      </c>
      <c r="F1450" s="13" t="s">
        <v>806</v>
      </c>
      <c r="G1450" s="13" t="s">
        <v>807</v>
      </c>
      <c r="H1450" s="17">
        <v>47</v>
      </c>
      <c r="I1450" s="17">
        <v>1</v>
      </c>
    </row>
    <row r="1451" spans="1:9" x14ac:dyDescent="0.25">
      <c r="A1451" s="13" t="s">
        <v>1080</v>
      </c>
      <c r="B1451" s="13" t="s">
        <v>1091</v>
      </c>
      <c r="C1451" s="13" t="s">
        <v>773</v>
      </c>
      <c r="D1451" s="13" t="s">
        <v>774</v>
      </c>
      <c r="E1451" s="13" t="s">
        <v>775</v>
      </c>
      <c r="F1451" s="13" t="s">
        <v>808</v>
      </c>
      <c r="G1451" s="13" t="s">
        <v>809</v>
      </c>
      <c r="H1451" s="17">
        <v>318</v>
      </c>
      <c r="I1451" s="17">
        <v>120.363</v>
      </c>
    </row>
    <row r="1452" spans="1:9" x14ac:dyDescent="0.25">
      <c r="A1452" s="13" t="s">
        <v>1080</v>
      </c>
      <c r="B1452" s="13" t="s">
        <v>1091</v>
      </c>
      <c r="C1452" s="13" t="s">
        <v>773</v>
      </c>
      <c r="D1452" s="13" t="s">
        <v>774</v>
      </c>
      <c r="E1452" s="13" t="s">
        <v>775</v>
      </c>
      <c r="F1452" s="13" t="s">
        <v>810</v>
      </c>
      <c r="G1452" s="13" t="s">
        <v>811</v>
      </c>
      <c r="H1452" s="17">
        <v>7285</v>
      </c>
      <c r="I1452" s="17">
        <v>928.45100000000002</v>
      </c>
    </row>
    <row r="1453" spans="1:9" x14ac:dyDescent="0.25">
      <c r="A1453" s="13" t="s">
        <v>1080</v>
      </c>
      <c r="B1453" s="13" t="s">
        <v>1091</v>
      </c>
      <c r="C1453" s="13" t="s">
        <v>773</v>
      </c>
      <c r="D1453" s="13" t="s">
        <v>774</v>
      </c>
      <c r="E1453" s="13" t="s">
        <v>812</v>
      </c>
      <c r="F1453" s="13" t="s">
        <v>813</v>
      </c>
      <c r="G1453" s="13" t="s">
        <v>814</v>
      </c>
      <c r="H1453" s="17">
        <v>1</v>
      </c>
      <c r="I1453" s="17">
        <v>24</v>
      </c>
    </row>
    <row r="1454" spans="1:9" x14ac:dyDescent="0.25">
      <c r="A1454" s="13" t="s">
        <v>1080</v>
      </c>
      <c r="B1454" s="13" t="s">
        <v>1091</v>
      </c>
      <c r="C1454" s="13" t="s">
        <v>773</v>
      </c>
      <c r="D1454" s="13" t="s">
        <v>774</v>
      </c>
      <c r="E1454" s="13" t="s">
        <v>815</v>
      </c>
      <c r="F1454" s="13" t="s">
        <v>816</v>
      </c>
      <c r="G1454" s="13" t="s">
        <v>817</v>
      </c>
      <c r="H1454" s="17">
        <v>4783</v>
      </c>
      <c r="I1454" s="17">
        <v>15023.94</v>
      </c>
    </row>
    <row r="1455" spans="1:9" x14ac:dyDescent="0.25">
      <c r="A1455" s="13" t="s">
        <v>1080</v>
      </c>
      <c r="B1455" s="13" t="s">
        <v>1091</v>
      </c>
      <c r="C1455" s="13" t="s">
        <v>773</v>
      </c>
      <c r="D1455" s="13" t="s">
        <v>774</v>
      </c>
      <c r="E1455" s="13" t="s">
        <v>815</v>
      </c>
      <c r="F1455" s="13" t="s">
        <v>818</v>
      </c>
      <c r="G1455" s="13" t="s">
        <v>819</v>
      </c>
      <c r="H1455" s="17">
        <v>370</v>
      </c>
      <c r="I1455" s="17">
        <v>2184.6559999999999</v>
      </c>
    </row>
    <row r="1456" spans="1:9" x14ac:dyDescent="0.25">
      <c r="A1456" s="13" t="s">
        <v>1080</v>
      </c>
      <c r="B1456" s="13" t="s">
        <v>1091</v>
      </c>
      <c r="C1456" s="13" t="s">
        <v>773</v>
      </c>
      <c r="D1456" s="13" t="s">
        <v>774</v>
      </c>
      <c r="E1456" s="13" t="s">
        <v>815</v>
      </c>
      <c r="F1456" s="13" t="s">
        <v>820</v>
      </c>
      <c r="G1456" s="13" t="s">
        <v>821</v>
      </c>
      <c r="H1456" s="17">
        <v>18</v>
      </c>
      <c r="I1456" s="17">
        <v>104</v>
      </c>
    </row>
    <row r="1457" spans="1:9" x14ac:dyDescent="0.25">
      <c r="A1457" s="13" t="s">
        <v>1080</v>
      </c>
      <c r="B1457" s="13" t="s">
        <v>1091</v>
      </c>
      <c r="C1457" s="13" t="s">
        <v>773</v>
      </c>
      <c r="D1457" s="13" t="s">
        <v>774</v>
      </c>
      <c r="E1457" s="13" t="s">
        <v>815</v>
      </c>
      <c r="F1457" s="13" t="s">
        <v>822</v>
      </c>
      <c r="G1457" s="13" t="s">
        <v>823</v>
      </c>
      <c r="H1457" s="17">
        <v>3265</v>
      </c>
      <c r="I1457" s="17">
        <v>17204.162</v>
      </c>
    </row>
    <row r="1458" spans="1:9" x14ac:dyDescent="0.25">
      <c r="A1458" s="13" t="s">
        <v>1080</v>
      </c>
      <c r="B1458" s="13" t="s">
        <v>1091</v>
      </c>
      <c r="C1458" s="13" t="s">
        <v>773</v>
      </c>
      <c r="D1458" s="13" t="s">
        <v>774</v>
      </c>
      <c r="E1458" s="13" t="s">
        <v>815</v>
      </c>
      <c r="F1458" s="13" t="s">
        <v>824</v>
      </c>
      <c r="G1458" s="13" t="s">
        <v>825</v>
      </c>
      <c r="H1458" s="17">
        <v>3478</v>
      </c>
      <c r="I1458" s="17">
        <v>14339.962</v>
      </c>
    </row>
    <row r="1459" spans="1:9" x14ac:dyDescent="0.25">
      <c r="A1459" s="13" t="s">
        <v>1080</v>
      </c>
      <c r="B1459" s="13" t="s">
        <v>1091</v>
      </c>
      <c r="C1459" s="13" t="s">
        <v>773</v>
      </c>
      <c r="D1459" s="13" t="s">
        <v>774</v>
      </c>
      <c r="E1459" s="13" t="s">
        <v>815</v>
      </c>
      <c r="F1459" s="13" t="s">
        <v>826</v>
      </c>
      <c r="G1459" s="13" t="s">
        <v>827</v>
      </c>
      <c r="H1459" s="17">
        <v>1502</v>
      </c>
      <c r="I1459" s="17">
        <v>3130.0189999999998</v>
      </c>
    </row>
    <row r="1460" spans="1:9" x14ac:dyDescent="0.25">
      <c r="A1460" s="13" t="s">
        <v>1080</v>
      </c>
      <c r="B1460" s="13" t="s">
        <v>1091</v>
      </c>
      <c r="C1460" s="13" t="s">
        <v>773</v>
      </c>
      <c r="D1460" s="13" t="s">
        <v>774</v>
      </c>
      <c r="E1460" s="13" t="s">
        <v>815</v>
      </c>
      <c r="F1460" s="13" t="s">
        <v>828</v>
      </c>
      <c r="G1460" s="13" t="s">
        <v>829</v>
      </c>
      <c r="H1460" s="17">
        <v>127</v>
      </c>
      <c r="I1460" s="17">
        <v>607.52300000000002</v>
      </c>
    </row>
    <row r="1461" spans="1:9" x14ac:dyDescent="0.25">
      <c r="A1461" s="13" t="s">
        <v>1080</v>
      </c>
      <c r="B1461" s="13" t="s">
        <v>1091</v>
      </c>
      <c r="C1461" s="13" t="s">
        <v>773</v>
      </c>
      <c r="D1461" s="13" t="s">
        <v>774</v>
      </c>
      <c r="E1461" s="13" t="s">
        <v>815</v>
      </c>
      <c r="F1461" s="13" t="s">
        <v>830</v>
      </c>
      <c r="G1461" s="13" t="s">
        <v>831</v>
      </c>
      <c r="H1461" s="17">
        <v>578</v>
      </c>
      <c r="I1461" s="17">
        <v>4159.2640000000001</v>
      </c>
    </row>
    <row r="1462" spans="1:9" x14ac:dyDescent="0.25">
      <c r="A1462" s="13" t="s">
        <v>1080</v>
      </c>
      <c r="B1462" s="13" t="s">
        <v>1091</v>
      </c>
      <c r="C1462" s="13" t="s">
        <v>773</v>
      </c>
      <c r="D1462" s="13" t="s">
        <v>774</v>
      </c>
      <c r="E1462" s="13" t="s">
        <v>815</v>
      </c>
      <c r="F1462" s="13" t="s">
        <v>832</v>
      </c>
      <c r="G1462" s="13" t="s">
        <v>833</v>
      </c>
      <c r="H1462" s="17">
        <v>590</v>
      </c>
      <c r="I1462" s="17">
        <v>1243.011</v>
      </c>
    </row>
    <row r="1463" spans="1:9" x14ac:dyDescent="0.25">
      <c r="A1463" s="13" t="s">
        <v>1080</v>
      </c>
      <c r="B1463" s="13" t="s">
        <v>1091</v>
      </c>
      <c r="C1463" s="13" t="s">
        <v>773</v>
      </c>
      <c r="D1463" s="13" t="s">
        <v>774</v>
      </c>
      <c r="E1463" s="13" t="s">
        <v>815</v>
      </c>
      <c r="F1463" s="13" t="s">
        <v>834</v>
      </c>
      <c r="G1463" s="13" t="s">
        <v>835</v>
      </c>
      <c r="H1463" s="17">
        <v>356</v>
      </c>
      <c r="I1463" s="17">
        <v>4300.0879999999997</v>
      </c>
    </row>
    <row r="1464" spans="1:9" x14ac:dyDescent="0.25">
      <c r="A1464" s="13" t="s">
        <v>1080</v>
      </c>
      <c r="B1464" s="13" t="s">
        <v>1091</v>
      </c>
      <c r="C1464" s="13" t="s">
        <v>773</v>
      </c>
      <c r="D1464" s="13" t="s">
        <v>774</v>
      </c>
      <c r="E1464" s="13" t="s">
        <v>815</v>
      </c>
      <c r="F1464" s="13" t="s">
        <v>836</v>
      </c>
      <c r="G1464" s="13" t="s">
        <v>837</v>
      </c>
      <c r="H1464" s="17">
        <v>9952</v>
      </c>
      <c r="I1464" s="17">
        <v>14867.856</v>
      </c>
    </row>
    <row r="1465" spans="1:9" x14ac:dyDescent="0.25">
      <c r="A1465" s="13" t="s">
        <v>1080</v>
      </c>
      <c r="B1465" s="13" t="s">
        <v>1091</v>
      </c>
      <c r="C1465" s="13" t="s">
        <v>773</v>
      </c>
      <c r="D1465" s="13" t="s">
        <v>774</v>
      </c>
      <c r="E1465" s="13" t="s">
        <v>815</v>
      </c>
      <c r="F1465" s="13" t="s">
        <v>838</v>
      </c>
      <c r="G1465" s="13" t="s">
        <v>839</v>
      </c>
      <c r="H1465" s="17">
        <v>609</v>
      </c>
      <c r="I1465" s="17">
        <v>2387.7809999999999</v>
      </c>
    </row>
    <row r="1466" spans="1:9" x14ac:dyDescent="0.25">
      <c r="A1466" s="13" t="s">
        <v>1080</v>
      </c>
      <c r="B1466" s="13" t="s">
        <v>1091</v>
      </c>
      <c r="C1466" s="13" t="s">
        <v>773</v>
      </c>
      <c r="D1466" s="13" t="s">
        <v>774</v>
      </c>
      <c r="E1466" s="13" t="s">
        <v>815</v>
      </c>
      <c r="F1466" s="13" t="s">
        <v>840</v>
      </c>
      <c r="G1466" s="13" t="s">
        <v>841</v>
      </c>
      <c r="H1466" s="17">
        <v>20</v>
      </c>
      <c r="I1466" s="17">
        <v>51</v>
      </c>
    </row>
    <row r="1467" spans="1:9" x14ac:dyDescent="0.25">
      <c r="A1467" s="13" t="s">
        <v>1080</v>
      </c>
      <c r="B1467" s="13" t="s">
        <v>1091</v>
      </c>
      <c r="C1467" s="13" t="s">
        <v>773</v>
      </c>
      <c r="D1467" s="13" t="s">
        <v>774</v>
      </c>
      <c r="E1467" s="13" t="s">
        <v>815</v>
      </c>
      <c r="F1467" s="13" t="s">
        <v>842</v>
      </c>
      <c r="G1467" s="13" t="s">
        <v>843</v>
      </c>
      <c r="H1467" s="17">
        <v>149</v>
      </c>
      <c r="I1467" s="17">
        <v>1594.2539999999999</v>
      </c>
    </row>
    <row r="1468" spans="1:9" x14ac:dyDescent="0.25">
      <c r="A1468" s="13" t="s">
        <v>1080</v>
      </c>
      <c r="B1468" s="13" t="s">
        <v>1091</v>
      </c>
      <c r="C1468" s="13" t="s">
        <v>773</v>
      </c>
      <c r="D1468" s="13" t="s">
        <v>774</v>
      </c>
      <c r="E1468" s="13" t="s">
        <v>815</v>
      </c>
      <c r="F1468" s="13" t="s">
        <v>844</v>
      </c>
      <c r="G1468" s="13" t="s">
        <v>845</v>
      </c>
      <c r="H1468" s="17">
        <v>434</v>
      </c>
      <c r="I1468" s="17">
        <v>6462.2</v>
      </c>
    </row>
    <row r="1469" spans="1:9" x14ac:dyDescent="0.25">
      <c r="A1469" s="13" t="s">
        <v>1080</v>
      </c>
      <c r="B1469" s="13" t="s">
        <v>1091</v>
      </c>
      <c r="C1469" s="13" t="s">
        <v>773</v>
      </c>
      <c r="D1469" s="13" t="s">
        <v>774</v>
      </c>
      <c r="E1469" s="13" t="s">
        <v>815</v>
      </c>
      <c r="F1469" s="13" t="s">
        <v>846</v>
      </c>
      <c r="G1469" s="13" t="s">
        <v>847</v>
      </c>
      <c r="H1469" s="17">
        <v>15191</v>
      </c>
      <c r="I1469" s="17">
        <v>89947.540999999997</v>
      </c>
    </row>
    <row r="1470" spans="1:9" x14ac:dyDescent="0.25">
      <c r="A1470" s="13" t="s">
        <v>1080</v>
      </c>
      <c r="B1470" s="13" t="s">
        <v>1091</v>
      </c>
      <c r="C1470" s="13" t="s">
        <v>773</v>
      </c>
      <c r="D1470" s="13" t="s">
        <v>774</v>
      </c>
      <c r="E1470" s="13" t="s">
        <v>815</v>
      </c>
      <c r="F1470" s="13" t="s">
        <v>848</v>
      </c>
      <c r="G1470" s="13" t="s">
        <v>849</v>
      </c>
      <c r="H1470" s="17">
        <v>1069</v>
      </c>
      <c r="I1470" s="17">
        <v>20652.555</v>
      </c>
    </row>
    <row r="1471" spans="1:9" x14ac:dyDescent="0.25">
      <c r="A1471" s="13" t="s">
        <v>1080</v>
      </c>
      <c r="B1471" s="13" t="s">
        <v>1091</v>
      </c>
      <c r="C1471" s="13" t="s">
        <v>773</v>
      </c>
      <c r="D1471" s="13" t="s">
        <v>774</v>
      </c>
      <c r="E1471" s="13" t="s">
        <v>815</v>
      </c>
      <c r="F1471" s="13" t="s">
        <v>850</v>
      </c>
      <c r="G1471" s="13" t="s">
        <v>851</v>
      </c>
      <c r="H1471" s="17">
        <v>12</v>
      </c>
      <c r="I1471" s="17">
        <v>59.002000000000002</v>
      </c>
    </row>
    <row r="1472" spans="1:9" x14ac:dyDescent="0.25">
      <c r="A1472" s="13" t="s">
        <v>1080</v>
      </c>
      <c r="B1472" s="13" t="s">
        <v>1091</v>
      </c>
      <c r="C1472" s="13" t="s">
        <v>773</v>
      </c>
      <c r="D1472" s="13" t="s">
        <v>774</v>
      </c>
      <c r="E1472" s="13" t="s">
        <v>815</v>
      </c>
      <c r="F1472" s="13" t="s">
        <v>852</v>
      </c>
      <c r="G1472" s="13" t="s">
        <v>853</v>
      </c>
      <c r="H1472" s="17">
        <v>34</v>
      </c>
      <c r="I1472" s="17">
        <v>548.27700000000004</v>
      </c>
    </row>
    <row r="1473" spans="1:9" x14ac:dyDescent="0.25">
      <c r="A1473" s="13" t="s">
        <v>1080</v>
      </c>
      <c r="B1473" s="13" t="s">
        <v>1091</v>
      </c>
      <c r="C1473" s="13" t="s">
        <v>773</v>
      </c>
      <c r="D1473" s="13" t="s">
        <v>774</v>
      </c>
      <c r="E1473" s="13" t="s">
        <v>815</v>
      </c>
      <c r="F1473" s="13" t="s">
        <v>854</v>
      </c>
      <c r="G1473" s="13" t="s">
        <v>855</v>
      </c>
      <c r="H1473" s="17">
        <v>351</v>
      </c>
      <c r="I1473" s="17">
        <v>3927.3980000000001</v>
      </c>
    </row>
    <row r="1474" spans="1:9" x14ac:dyDescent="0.25">
      <c r="A1474" s="13" t="s">
        <v>1080</v>
      </c>
      <c r="B1474" s="13" t="s">
        <v>1091</v>
      </c>
      <c r="C1474" s="13" t="s">
        <v>773</v>
      </c>
      <c r="D1474" s="13" t="s">
        <v>774</v>
      </c>
      <c r="E1474" s="13" t="s">
        <v>815</v>
      </c>
      <c r="F1474" s="13" t="s">
        <v>856</v>
      </c>
      <c r="G1474" s="13" t="s">
        <v>857</v>
      </c>
      <c r="H1474" s="17">
        <v>142</v>
      </c>
      <c r="I1474" s="17">
        <v>2253.5740000000001</v>
      </c>
    </row>
    <row r="1475" spans="1:9" x14ac:dyDescent="0.25">
      <c r="A1475" s="13" t="s">
        <v>1080</v>
      </c>
      <c r="B1475" s="13" t="s">
        <v>1091</v>
      </c>
      <c r="C1475" s="13" t="s">
        <v>773</v>
      </c>
      <c r="D1475" s="13" t="s">
        <v>774</v>
      </c>
      <c r="E1475" s="13" t="s">
        <v>858</v>
      </c>
      <c r="F1475" s="13" t="s">
        <v>859</v>
      </c>
      <c r="G1475" s="13" t="s">
        <v>860</v>
      </c>
      <c r="H1475" s="17">
        <v>15</v>
      </c>
      <c r="I1475" s="17">
        <v>190.00299999999999</v>
      </c>
    </row>
    <row r="1476" spans="1:9" x14ac:dyDescent="0.25">
      <c r="A1476" s="13" t="s">
        <v>1080</v>
      </c>
      <c r="B1476" s="13" t="s">
        <v>1091</v>
      </c>
      <c r="C1476" s="13" t="s">
        <v>773</v>
      </c>
      <c r="D1476" s="13" t="s">
        <v>774</v>
      </c>
      <c r="E1476" s="13" t="s">
        <v>858</v>
      </c>
      <c r="F1476" s="13" t="s">
        <v>861</v>
      </c>
      <c r="G1476" s="13" t="s">
        <v>862</v>
      </c>
      <c r="H1476" s="17">
        <v>21</v>
      </c>
      <c r="I1476" s="17">
        <v>23.992000000000001</v>
      </c>
    </row>
    <row r="1477" spans="1:9" x14ac:dyDescent="0.25">
      <c r="A1477" s="13" t="s">
        <v>1080</v>
      </c>
      <c r="B1477" s="13" t="s">
        <v>1091</v>
      </c>
      <c r="C1477" s="13" t="s">
        <v>773</v>
      </c>
      <c r="D1477" s="13" t="s">
        <v>774</v>
      </c>
      <c r="E1477" s="13" t="s">
        <v>858</v>
      </c>
      <c r="F1477" s="13" t="s">
        <v>863</v>
      </c>
      <c r="G1477" s="13" t="s">
        <v>864</v>
      </c>
      <c r="H1477" s="17">
        <v>297</v>
      </c>
      <c r="I1477" s="17">
        <v>2366.6860000000001</v>
      </c>
    </row>
    <row r="1478" spans="1:9" x14ac:dyDescent="0.25">
      <c r="A1478" s="13" t="s">
        <v>1080</v>
      </c>
      <c r="B1478" s="13" t="s">
        <v>1091</v>
      </c>
      <c r="C1478" s="13" t="s">
        <v>773</v>
      </c>
      <c r="D1478" s="13" t="s">
        <v>774</v>
      </c>
      <c r="E1478" s="13" t="s">
        <v>858</v>
      </c>
      <c r="F1478" s="13" t="s">
        <v>865</v>
      </c>
      <c r="G1478" s="13" t="s">
        <v>866</v>
      </c>
      <c r="H1478" s="17">
        <v>44</v>
      </c>
      <c r="I1478" s="17">
        <v>171.05600000000001</v>
      </c>
    </row>
    <row r="1479" spans="1:9" x14ac:dyDescent="0.25">
      <c r="A1479" s="13" t="s">
        <v>1080</v>
      </c>
      <c r="B1479" s="13" t="s">
        <v>1091</v>
      </c>
      <c r="C1479" s="13" t="s">
        <v>773</v>
      </c>
      <c r="D1479" s="13" t="s">
        <v>774</v>
      </c>
      <c r="E1479" s="13" t="s">
        <v>858</v>
      </c>
      <c r="F1479" s="13" t="s">
        <v>867</v>
      </c>
      <c r="G1479" s="13" t="s">
        <v>868</v>
      </c>
      <c r="H1479" s="17">
        <v>146</v>
      </c>
      <c r="I1479" s="17">
        <v>442.99700000000001</v>
      </c>
    </row>
    <row r="1480" spans="1:9" x14ac:dyDescent="0.25">
      <c r="A1480" s="13" t="s">
        <v>1080</v>
      </c>
      <c r="B1480" s="13" t="s">
        <v>1091</v>
      </c>
      <c r="C1480" s="13" t="s">
        <v>773</v>
      </c>
      <c r="D1480" s="13" t="s">
        <v>774</v>
      </c>
      <c r="E1480" s="13" t="s">
        <v>858</v>
      </c>
      <c r="F1480" s="13" t="s">
        <v>869</v>
      </c>
      <c r="G1480" s="13" t="s">
        <v>870</v>
      </c>
      <c r="H1480" s="17">
        <v>19</v>
      </c>
      <c r="I1480" s="17">
        <v>33.000999999999998</v>
      </c>
    </row>
    <row r="1481" spans="1:9" x14ac:dyDescent="0.25">
      <c r="A1481" s="13" t="s">
        <v>1080</v>
      </c>
      <c r="B1481" s="13" t="s">
        <v>1091</v>
      </c>
      <c r="C1481" s="13" t="s">
        <v>773</v>
      </c>
      <c r="D1481" s="13" t="s">
        <v>774</v>
      </c>
      <c r="E1481" s="13" t="s">
        <v>858</v>
      </c>
      <c r="F1481" s="13" t="s">
        <v>871</v>
      </c>
      <c r="G1481" s="13" t="s">
        <v>872</v>
      </c>
      <c r="H1481" s="17">
        <v>121</v>
      </c>
      <c r="I1481" s="17">
        <v>704.38300000000004</v>
      </c>
    </row>
    <row r="1482" spans="1:9" x14ac:dyDescent="0.25">
      <c r="A1482" s="13" t="s">
        <v>1080</v>
      </c>
      <c r="B1482" s="13" t="s">
        <v>1091</v>
      </c>
      <c r="C1482" s="13" t="s">
        <v>773</v>
      </c>
      <c r="D1482" s="13" t="s">
        <v>774</v>
      </c>
      <c r="E1482" s="13" t="s">
        <v>858</v>
      </c>
      <c r="F1482" s="13" t="s">
        <v>873</v>
      </c>
      <c r="G1482" s="13" t="s">
        <v>874</v>
      </c>
      <c r="H1482" s="17">
        <v>243</v>
      </c>
      <c r="I1482" s="17">
        <v>2182.587</v>
      </c>
    </row>
    <row r="1483" spans="1:9" x14ac:dyDescent="0.25">
      <c r="A1483" s="13" t="s">
        <v>1080</v>
      </c>
      <c r="B1483" s="13" t="s">
        <v>1091</v>
      </c>
      <c r="C1483" s="13" t="s">
        <v>773</v>
      </c>
      <c r="D1483" s="13" t="s">
        <v>774</v>
      </c>
      <c r="E1483" s="13" t="s">
        <v>858</v>
      </c>
      <c r="F1483" s="13" t="s">
        <v>875</v>
      </c>
      <c r="G1483" s="13" t="s">
        <v>876</v>
      </c>
      <c r="H1483" s="17">
        <v>106</v>
      </c>
      <c r="I1483" s="17">
        <v>219.346</v>
      </c>
    </row>
    <row r="1484" spans="1:9" x14ac:dyDescent="0.25">
      <c r="A1484" s="13" t="s">
        <v>1080</v>
      </c>
      <c r="B1484" s="13" t="s">
        <v>1091</v>
      </c>
      <c r="C1484" s="13" t="s">
        <v>773</v>
      </c>
      <c r="D1484" s="13" t="s">
        <v>774</v>
      </c>
      <c r="E1484" s="13" t="s">
        <v>858</v>
      </c>
      <c r="F1484" s="13" t="s">
        <v>877</v>
      </c>
      <c r="G1484" s="13" t="s">
        <v>878</v>
      </c>
      <c r="H1484" s="17">
        <v>13</v>
      </c>
      <c r="I1484" s="17">
        <v>57.207000000000001</v>
      </c>
    </row>
    <row r="1485" spans="1:9" x14ac:dyDescent="0.25">
      <c r="A1485" s="13" t="s">
        <v>1080</v>
      </c>
      <c r="B1485" s="13" t="s">
        <v>1091</v>
      </c>
      <c r="C1485" s="13" t="s">
        <v>773</v>
      </c>
      <c r="D1485" s="13" t="s">
        <v>774</v>
      </c>
      <c r="E1485" s="13" t="s">
        <v>858</v>
      </c>
      <c r="F1485" s="13" t="s">
        <v>879</v>
      </c>
      <c r="G1485" s="13" t="s">
        <v>880</v>
      </c>
      <c r="H1485" s="17">
        <v>631</v>
      </c>
      <c r="I1485" s="17">
        <v>5759.7870000000003</v>
      </c>
    </row>
    <row r="1486" spans="1:9" x14ac:dyDescent="0.25">
      <c r="A1486" s="13" t="s">
        <v>1080</v>
      </c>
      <c r="B1486" s="13" t="s">
        <v>1091</v>
      </c>
      <c r="C1486" s="13" t="s">
        <v>773</v>
      </c>
      <c r="D1486" s="13" t="s">
        <v>774</v>
      </c>
      <c r="E1486" s="13" t="s">
        <v>858</v>
      </c>
      <c r="F1486" s="13" t="s">
        <v>881</v>
      </c>
      <c r="G1486" s="13" t="s">
        <v>882</v>
      </c>
      <c r="H1486" s="17">
        <v>15</v>
      </c>
      <c r="I1486" s="17">
        <v>19</v>
      </c>
    </row>
    <row r="1487" spans="1:9" x14ac:dyDescent="0.25">
      <c r="A1487" s="13" t="s">
        <v>1080</v>
      </c>
      <c r="B1487" s="13" t="s">
        <v>1091</v>
      </c>
      <c r="C1487" s="13" t="s">
        <v>773</v>
      </c>
      <c r="D1487" s="13" t="s">
        <v>774</v>
      </c>
      <c r="E1487" s="13" t="s">
        <v>858</v>
      </c>
      <c r="F1487" s="13" t="s">
        <v>883</v>
      </c>
      <c r="G1487" s="13" t="s">
        <v>884</v>
      </c>
      <c r="H1487" s="17">
        <v>422</v>
      </c>
      <c r="I1487" s="17">
        <v>1290.6199999999999</v>
      </c>
    </row>
    <row r="1488" spans="1:9" x14ac:dyDescent="0.25">
      <c r="A1488" s="13" t="s">
        <v>1080</v>
      </c>
      <c r="B1488" s="13" t="s">
        <v>1091</v>
      </c>
      <c r="C1488" s="13" t="s">
        <v>773</v>
      </c>
      <c r="D1488" s="13" t="s">
        <v>774</v>
      </c>
      <c r="E1488" s="13" t="s">
        <v>858</v>
      </c>
      <c r="F1488" s="13" t="s">
        <v>885</v>
      </c>
      <c r="G1488" s="13" t="s">
        <v>886</v>
      </c>
      <c r="H1488" s="17">
        <v>607</v>
      </c>
      <c r="I1488" s="17">
        <v>1519.691</v>
      </c>
    </row>
    <row r="1489" spans="1:9" x14ac:dyDescent="0.25">
      <c r="A1489" s="13" t="s">
        <v>1080</v>
      </c>
      <c r="B1489" s="13" t="s">
        <v>1091</v>
      </c>
      <c r="C1489" s="13" t="s">
        <v>773</v>
      </c>
      <c r="D1489" s="13" t="s">
        <v>774</v>
      </c>
      <c r="E1489" s="13" t="s">
        <v>858</v>
      </c>
      <c r="F1489" s="13" t="s">
        <v>887</v>
      </c>
      <c r="G1489" s="13" t="s">
        <v>888</v>
      </c>
      <c r="H1489" s="17">
        <v>37</v>
      </c>
      <c r="I1489" s="17">
        <v>665.00199999999995</v>
      </c>
    </row>
    <row r="1490" spans="1:9" x14ac:dyDescent="0.25">
      <c r="A1490" s="13" t="s">
        <v>1080</v>
      </c>
      <c r="B1490" s="13" t="s">
        <v>1091</v>
      </c>
      <c r="C1490" s="13" t="s">
        <v>773</v>
      </c>
      <c r="D1490" s="13" t="s">
        <v>774</v>
      </c>
      <c r="E1490" s="13" t="s">
        <v>858</v>
      </c>
      <c r="F1490" s="13" t="s">
        <v>889</v>
      </c>
      <c r="G1490" s="13" t="s">
        <v>890</v>
      </c>
      <c r="H1490" s="17">
        <v>138</v>
      </c>
      <c r="I1490" s="17">
        <v>3152.0010000000002</v>
      </c>
    </row>
    <row r="1491" spans="1:9" x14ac:dyDescent="0.25">
      <c r="A1491" s="13" t="s">
        <v>1080</v>
      </c>
      <c r="B1491" s="13" t="s">
        <v>1091</v>
      </c>
      <c r="C1491" s="13" t="s">
        <v>773</v>
      </c>
      <c r="D1491" s="13" t="s">
        <v>774</v>
      </c>
      <c r="E1491" s="13" t="s">
        <v>858</v>
      </c>
      <c r="F1491" s="13" t="s">
        <v>891</v>
      </c>
      <c r="G1491" s="13" t="s">
        <v>892</v>
      </c>
      <c r="H1491" s="17">
        <v>66</v>
      </c>
      <c r="I1491" s="17">
        <v>1124</v>
      </c>
    </row>
    <row r="1492" spans="1:9" x14ac:dyDescent="0.25">
      <c r="A1492" s="13" t="s">
        <v>1080</v>
      </c>
      <c r="B1492" s="13" t="s">
        <v>1091</v>
      </c>
      <c r="C1492" s="13" t="s">
        <v>773</v>
      </c>
      <c r="D1492" s="13" t="s">
        <v>774</v>
      </c>
      <c r="E1492" s="13" t="s">
        <v>893</v>
      </c>
      <c r="F1492" s="13" t="s">
        <v>894</v>
      </c>
      <c r="G1492" s="13" t="s">
        <v>895</v>
      </c>
      <c r="H1492" s="17">
        <v>751</v>
      </c>
      <c r="I1492" s="17">
        <v>84.861999999999995</v>
      </c>
    </row>
    <row r="1493" spans="1:9" x14ac:dyDescent="0.25">
      <c r="A1493" s="13" t="s">
        <v>1080</v>
      </c>
      <c r="B1493" s="13" t="s">
        <v>1091</v>
      </c>
      <c r="C1493" s="13" t="s">
        <v>773</v>
      </c>
      <c r="D1493" s="13" t="s">
        <v>774</v>
      </c>
      <c r="E1493" s="13" t="s">
        <v>893</v>
      </c>
      <c r="F1493" s="13" t="s">
        <v>896</v>
      </c>
      <c r="G1493" s="13" t="s">
        <v>897</v>
      </c>
      <c r="H1493" s="17">
        <v>614</v>
      </c>
      <c r="I1493" s="17">
        <v>132.71100000000001</v>
      </c>
    </row>
    <row r="1494" spans="1:9" x14ac:dyDescent="0.25">
      <c r="A1494" s="13" t="s">
        <v>1080</v>
      </c>
      <c r="B1494" s="13" t="s">
        <v>1091</v>
      </c>
      <c r="C1494" s="13" t="s">
        <v>773</v>
      </c>
      <c r="D1494" s="13" t="s">
        <v>774</v>
      </c>
      <c r="E1494" s="13" t="s">
        <v>893</v>
      </c>
      <c r="F1494" s="13" t="s">
        <v>898</v>
      </c>
      <c r="G1494" s="13" t="s">
        <v>899</v>
      </c>
      <c r="H1494" s="17">
        <v>7</v>
      </c>
      <c r="I1494" s="17">
        <v>1</v>
      </c>
    </row>
    <row r="1495" spans="1:9" x14ac:dyDescent="0.25">
      <c r="A1495" s="13" t="s">
        <v>1080</v>
      </c>
      <c r="B1495" s="13" t="s">
        <v>1091</v>
      </c>
      <c r="C1495" s="13" t="s">
        <v>773</v>
      </c>
      <c r="D1495" s="13" t="s">
        <v>774</v>
      </c>
      <c r="E1495" s="13" t="s">
        <v>893</v>
      </c>
      <c r="F1495" s="13" t="s">
        <v>900</v>
      </c>
      <c r="G1495" s="13" t="s">
        <v>901</v>
      </c>
      <c r="H1495" s="17">
        <v>17</v>
      </c>
      <c r="I1495" s="17">
        <v>21.773</v>
      </c>
    </row>
    <row r="1496" spans="1:9" x14ac:dyDescent="0.25">
      <c r="A1496" s="13" t="s">
        <v>1080</v>
      </c>
      <c r="B1496" s="13" t="s">
        <v>1091</v>
      </c>
      <c r="C1496" s="13" t="s">
        <v>773</v>
      </c>
      <c r="D1496" s="13" t="s">
        <v>774</v>
      </c>
      <c r="E1496" s="13" t="s">
        <v>893</v>
      </c>
      <c r="F1496" s="13" t="s">
        <v>902</v>
      </c>
      <c r="G1496" s="13" t="s">
        <v>903</v>
      </c>
      <c r="H1496" s="17">
        <v>3</v>
      </c>
      <c r="I1496" s="17">
        <v>0</v>
      </c>
    </row>
    <row r="1497" spans="1:9" x14ac:dyDescent="0.25">
      <c r="A1497" s="13" t="s">
        <v>1080</v>
      </c>
      <c r="B1497" s="13" t="s">
        <v>1091</v>
      </c>
      <c r="C1497" s="13" t="s">
        <v>773</v>
      </c>
      <c r="D1497" s="13" t="s">
        <v>774</v>
      </c>
      <c r="E1497" s="13" t="s">
        <v>893</v>
      </c>
      <c r="F1497" s="13" t="s">
        <v>904</v>
      </c>
      <c r="G1497" s="13" t="s">
        <v>905</v>
      </c>
      <c r="H1497" s="17">
        <v>46</v>
      </c>
      <c r="I1497" s="17">
        <v>91.992999999999995</v>
      </c>
    </row>
    <row r="1498" spans="1:9" x14ac:dyDescent="0.25">
      <c r="A1498" s="13" t="s">
        <v>1080</v>
      </c>
      <c r="B1498" s="13" t="s">
        <v>1091</v>
      </c>
      <c r="C1498" s="13" t="s">
        <v>773</v>
      </c>
      <c r="D1498" s="13" t="s">
        <v>774</v>
      </c>
      <c r="E1498" s="13" t="s">
        <v>893</v>
      </c>
      <c r="F1498" s="13" t="s">
        <v>906</v>
      </c>
      <c r="G1498" s="13" t="s">
        <v>907</v>
      </c>
      <c r="H1498" s="17">
        <v>65</v>
      </c>
      <c r="I1498" s="17">
        <v>174.32300000000001</v>
      </c>
    </row>
    <row r="1499" spans="1:9" x14ac:dyDescent="0.25">
      <c r="A1499" s="13" t="s">
        <v>1080</v>
      </c>
      <c r="B1499" s="13" t="s">
        <v>1091</v>
      </c>
      <c r="C1499" s="13" t="s">
        <v>773</v>
      </c>
      <c r="D1499" s="13" t="s">
        <v>774</v>
      </c>
      <c r="E1499" s="13" t="s">
        <v>893</v>
      </c>
      <c r="F1499" s="13" t="s">
        <v>908</v>
      </c>
      <c r="G1499" s="13" t="s">
        <v>909</v>
      </c>
      <c r="H1499" s="17">
        <v>3</v>
      </c>
      <c r="I1499" s="17">
        <v>0</v>
      </c>
    </row>
    <row r="1500" spans="1:9" x14ac:dyDescent="0.25">
      <c r="A1500" s="13" t="s">
        <v>1080</v>
      </c>
      <c r="B1500" s="13" t="s">
        <v>1091</v>
      </c>
      <c r="C1500" s="13" t="s">
        <v>773</v>
      </c>
      <c r="D1500" s="13" t="s">
        <v>774</v>
      </c>
      <c r="E1500" s="13" t="s">
        <v>893</v>
      </c>
      <c r="F1500" s="13" t="s">
        <v>910</v>
      </c>
      <c r="G1500" s="13" t="s">
        <v>911</v>
      </c>
      <c r="H1500" s="17">
        <v>40</v>
      </c>
      <c r="I1500" s="17">
        <v>2</v>
      </c>
    </row>
    <row r="1501" spans="1:9" x14ac:dyDescent="0.25">
      <c r="A1501" s="13" t="s">
        <v>1080</v>
      </c>
      <c r="B1501" s="13" t="s">
        <v>1091</v>
      </c>
      <c r="C1501" s="13" t="s">
        <v>773</v>
      </c>
      <c r="D1501" s="13" t="s">
        <v>774</v>
      </c>
      <c r="E1501" s="13" t="s">
        <v>893</v>
      </c>
      <c r="F1501" s="13" t="s">
        <v>912</v>
      </c>
      <c r="G1501" s="13" t="s">
        <v>913</v>
      </c>
      <c r="H1501" s="17">
        <v>42</v>
      </c>
      <c r="I1501" s="17">
        <v>8</v>
      </c>
    </row>
    <row r="1502" spans="1:9" x14ac:dyDescent="0.25">
      <c r="A1502" s="13" t="s">
        <v>1080</v>
      </c>
      <c r="B1502" s="13" t="s">
        <v>1091</v>
      </c>
      <c r="C1502" s="13" t="s">
        <v>773</v>
      </c>
      <c r="D1502" s="13" t="s">
        <v>774</v>
      </c>
      <c r="E1502" s="13" t="s">
        <v>893</v>
      </c>
      <c r="F1502" s="13" t="s">
        <v>914</v>
      </c>
      <c r="G1502" s="13" t="s">
        <v>915</v>
      </c>
      <c r="H1502" s="17">
        <v>82</v>
      </c>
      <c r="I1502" s="17">
        <v>16.13</v>
      </c>
    </row>
    <row r="1503" spans="1:9" x14ac:dyDescent="0.25">
      <c r="A1503" s="13" t="s">
        <v>1080</v>
      </c>
      <c r="B1503" s="13" t="s">
        <v>1091</v>
      </c>
      <c r="C1503" s="13" t="s">
        <v>773</v>
      </c>
      <c r="D1503" s="13" t="s">
        <v>774</v>
      </c>
      <c r="E1503" s="13" t="s">
        <v>893</v>
      </c>
      <c r="F1503" s="13" t="s">
        <v>916</v>
      </c>
      <c r="G1503" s="13" t="s">
        <v>917</v>
      </c>
      <c r="H1503" s="17">
        <v>208</v>
      </c>
      <c r="I1503" s="17">
        <v>16.309000000000001</v>
      </c>
    </row>
    <row r="1504" spans="1:9" x14ac:dyDescent="0.25">
      <c r="A1504" s="13" t="s">
        <v>1080</v>
      </c>
      <c r="B1504" s="13" t="s">
        <v>1091</v>
      </c>
      <c r="C1504" s="13" t="s">
        <v>773</v>
      </c>
      <c r="D1504" s="13" t="s">
        <v>774</v>
      </c>
      <c r="E1504" s="13" t="s">
        <v>893</v>
      </c>
      <c r="F1504" s="13" t="s">
        <v>918</v>
      </c>
      <c r="G1504" s="13" t="s">
        <v>919</v>
      </c>
      <c r="H1504" s="17">
        <v>479</v>
      </c>
      <c r="I1504" s="17">
        <v>105.767</v>
      </c>
    </row>
    <row r="1505" spans="1:9" x14ac:dyDescent="0.25">
      <c r="A1505" s="13" t="s">
        <v>1080</v>
      </c>
      <c r="B1505" s="13" t="s">
        <v>1091</v>
      </c>
      <c r="C1505" s="13" t="s">
        <v>773</v>
      </c>
      <c r="D1505" s="13" t="s">
        <v>774</v>
      </c>
      <c r="E1505" s="13" t="s">
        <v>893</v>
      </c>
      <c r="F1505" s="13" t="s">
        <v>920</v>
      </c>
      <c r="G1505" s="13" t="s">
        <v>921</v>
      </c>
      <c r="H1505" s="17">
        <v>538</v>
      </c>
      <c r="I1505" s="17">
        <v>105.289</v>
      </c>
    </row>
    <row r="1506" spans="1:9" x14ac:dyDescent="0.25">
      <c r="A1506" s="13" t="s">
        <v>1080</v>
      </c>
      <c r="B1506" s="13" t="s">
        <v>1091</v>
      </c>
      <c r="C1506" s="13" t="s">
        <v>773</v>
      </c>
      <c r="D1506" s="13" t="s">
        <v>922</v>
      </c>
      <c r="E1506" s="13" t="s">
        <v>923</v>
      </c>
      <c r="F1506" s="13" t="s">
        <v>924</v>
      </c>
      <c r="G1506" s="13" t="s">
        <v>925</v>
      </c>
      <c r="H1506" s="17">
        <v>219</v>
      </c>
      <c r="I1506" s="17"/>
    </row>
    <row r="1507" spans="1:9" x14ac:dyDescent="0.25">
      <c r="A1507" s="13" t="s">
        <v>1080</v>
      </c>
      <c r="B1507" s="13" t="s">
        <v>1091</v>
      </c>
      <c r="C1507" s="13" t="s">
        <v>773</v>
      </c>
      <c r="D1507" s="13" t="s">
        <v>922</v>
      </c>
      <c r="E1507" s="13" t="s">
        <v>926</v>
      </c>
      <c r="F1507" s="13" t="s">
        <v>924</v>
      </c>
      <c r="G1507" s="13" t="s">
        <v>925</v>
      </c>
      <c r="H1507" s="17">
        <v>39851</v>
      </c>
      <c r="I1507" s="17"/>
    </row>
    <row r="1508" spans="1:9" x14ac:dyDescent="0.25">
      <c r="A1508" s="13" t="s">
        <v>1080</v>
      </c>
      <c r="B1508" s="13" t="s">
        <v>1091</v>
      </c>
      <c r="C1508" s="13" t="s">
        <v>773</v>
      </c>
      <c r="D1508" s="13" t="s">
        <v>927</v>
      </c>
      <c r="E1508" s="13" t="s">
        <v>928</v>
      </c>
      <c r="F1508" s="13" t="s">
        <v>929</v>
      </c>
      <c r="G1508" s="13" t="s">
        <v>930</v>
      </c>
      <c r="H1508" s="17">
        <v>43</v>
      </c>
      <c r="I1508" s="17">
        <v>280</v>
      </c>
    </row>
    <row r="1509" spans="1:9" x14ac:dyDescent="0.25">
      <c r="A1509" s="13" t="s">
        <v>1080</v>
      </c>
      <c r="B1509" s="13" t="s">
        <v>1091</v>
      </c>
      <c r="C1509" s="13" t="s">
        <v>773</v>
      </c>
      <c r="D1509" s="13" t="s">
        <v>927</v>
      </c>
      <c r="E1509" s="13" t="s">
        <v>931</v>
      </c>
      <c r="F1509" s="13" t="s">
        <v>932</v>
      </c>
      <c r="G1509" s="13" t="s">
        <v>933</v>
      </c>
      <c r="H1509" s="17">
        <v>9</v>
      </c>
      <c r="I1509" s="17">
        <v>10</v>
      </c>
    </row>
    <row r="1510" spans="1:9" x14ac:dyDescent="0.25">
      <c r="A1510" s="13" t="s">
        <v>1080</v>
      </c>
      <c r="B1510" s="13" t="s">
        <v>1091</v>
      </c>
      <c r="C1510" s="13" t="s">
        <v>773</v>
      </c>
      <c r="D1510" s="13" t="s">
        <v>934</v>
      </c>
      <c r="E1510" s="13" t="s">
        <v>935</v>
      </c>
      <c r="F1510" s="13" t="s">
        <v>936</v>
      </c>
      <c r="G1510" s="13" t="s">
        <v>937</v>
      </c>
      <c r="H1510" s="17">
        <v>33</v>
      </c>
      <c r="I1510" s="17">
        <v>27.757999999999999</v>
      </c>
    </row>
    <row r="1511" spans="1:9" x14ac:dyDescent="0.25">
      <c r="A1511" s="13" t="s">
        <v>1080</v>
      </c>
      <c r="B1511" s="13" t="s">
        <v>1091</v>
      </c>
      <c r="C1511" s="13" t="s">
        <v>773</v>
      </c>
      <c r="D1511" s="13" t="s">
        <v>934</v>
      </c>
      <c r="E1511" s="13" t="s">
        <v>935</v>
      </c>
      <c r="F1511" s="13" t="s">
        <v>936</v>
      </c>
      <c r="G1511" s="13" t="s">
        <v>938</v>
      </c>
      <c r="H1511" s="17">
        <v>11228</v>
      </c>
      <c r="I1511" s="17">
        <v>16114.433999999999</v>
      </c>
    </row>
    <row r="1512" spans="1:9" x14ac:dyDescent="0.25">
      <c r="A1512" s="13" t="s">
        <v>1080</v>
      </c>
      <c r="B1512" s="13" t="s">
        <v>1091</v>
      </c>
      <c r="C1512" s="13" t="s">
        <v>773</v>
      </c>
      <c r="D1512" s="13" t="s">
        <v>934</v>
      </c>
      <c r="E1512" s="13" t="s">
        <v>935</v>
      </c>
      <c r="F1512" s="13" t="s">
        <v>939</v>
      </c>
      <c r="G1512" s="13" t="s">
        <v>940</v>
      </c>
      <c r="H1512" s="17">
        <v>1231</v>
      </c>
      <c r="I1512" s="17">
        <v>4456.7529999999997</v>
      </c>
    </row>
    <row r="1513" spans="1:9" x14ac:dyDescent="0.25">
      <c r="A1513" s="13" t="s">
        <v>1080</v>
      </c>
      <c r="B1513" s="13" t="s">
        <v>1091</v>
      </c>
      <c r="C1513" s="13" t="s">
        <v>773</v>
      </c>
      <c r="D1513" s="13" t="s">
        <v>934</v>
      </c>
      <c r="E1513" s="13" t="s">
        <v>935</v>
      </c>
      <c r="F1513" s="13" t="s">
        <v>941</v>
      </c>
      <c r="G1513" s="13" t="s">
        <v>942</v>
      </c>
      <c r="H1513" s="17">
        <v>6731</v>
      </c>
      <c r="I1513" s="17">
        <v>18656.621999999999</v>
      </c>
    </row>
    <row r="1514" spans="1:9" x14ac:dyDescent="0.25">
      <c r="A1514" s="13" t="s">
        <v>1080</v>
      </c>
      <c r="B1514" s="13" t="s">
        <v>1091</v>
      </c>
      <c r="C1514" s="13" t="s">
        <v>773</v>
      </c>
      <c r="D1514" s="13" t="s">
        <v>934</v>
      </c>
      <c r="E1514" s="13" t="s">
        <v>935</v>
      </c>
      <c r="F1514" s="13" t="s">
        <v>943</v>
      </c>
      <c r="G1514" s="13" t="s">
        <v>944</v>
      </c>
      <c r="H1514" s="17">
        <v>743</v>
      </c>
      <c r="I1514" s="17">
        <v>1654.8989999999999</v>
      </c>
    </row>
    <row r="1515" spans="1:9" x14ac:dyDescent="0.25">
      <c r="A1515" s="13" t="s">
        <v>1080</v>
      </c>
      <c r="B1515" s="13" t="s">
        <v>1091</v>
      </c>
      <c r="C1515" s="13" t="s">
        <v>773</v>
      </c>
      <c r="D1515" s="13" t="s">
        <v>934</v>
      </c>
      <c r="E1515" s="13" t="s">
        <v>935</v>
      </c>
      <c r="F1515" s="13" t="s">
        <v>945</v>
      </c>
      <c r="G1515" s="13" t="s">
        <v>946</v>
      </c>
      <c r="H1515" s="17">
        <v>303</v>
      </c>
      <c r="I1515" s="17">
        <v>1087.2739999999999</v>
      </c>
    </row>
    <row r="1516" spans="1:9" x14ac:dyDescent="0.25">
      <c r="A1516" s="13" t="s">
        <v>1080</v>
      </c>
      <c r="B1516" s="13" t="s">
        <v>1091</v>
      </c>
      <c r="C1516" s="13" t="s">
        <v>773</v>
      </c>
      <c r="D1516" s="13" t="s">
        <v>934</v>
      </c>
      <c r="E1516" s="13" t="s">
        <v>947</v>
      </c>
      <c r="F1516" s="13" t="s">
        <v>948</v>
      </c>
      <c r="G1516" s="13" t="s">
        <v>949</v>
      </c>
      <c r="H1516" s="17">
        <v>14</v>
      </c>
      <c r="I1516" s="17">
        <v>32.997999999999998</v>
      </c>
    </row>
    <row r="1517" spans="1:9" x14ac:dyDescent="0.25">
      <c r="A1517" s="13" t="s">
        <v>1080</v>
      </c>
      <c r="B1517" s="13" t="s">
        <v>1091</v>
      </c>
      <c r="C1517" s="13" t="s">
        <v>773</v>
      </c>
      <c r="D1517" s="13" t="s">
        <v>934</v>
      </c>
      <c r="E1517" s="13" t="s">
        <v>947</v>
      </c>
      <c r="F1517" s="13" t="s">
        <v>950</v>
      </c>
      <c r="G1517" s="13" t="s">
        <v>951</v>
      </c>
      <c r="H1517" s="17">
        <v>26</v>
      </c>
      <c r="I1517" s="17">
        <v>84</v>
      </c>
    </row>
    <row r="1518" spans="1:9" x14ac:dyDescent="0.25">
      <c r="A1518" s="13" t="s">
        <v>1080</v>
      </c>
      <c r="B1518" s="13" t="s">
        <v>1091</v>
      </c>
      <c r="C1518" s="13" t="s">
        <v>773</v>
      </c>
      <c r="D1518" s="13" t="s">
        <v>934</v>
      </c>
      <c r="E1518" s="13" t="s">
        <v>947</v>
      </c>
      <c r="F1518" s="13" t="s">
        <v>952</v>
      </c>
      <c r="G1518" s="13" t="s">
        <v>953</v>
      </c>
      <c r="H1518" s="17">
        <v>8</v>
      </c>
      <c r="I1518" s="17">
        <v>111</v>
      </c>
    </row>
    <row r="1519" spans="1:9" x14ac:dyDescent="0.25">
      <c r="A1519" s="13" t="s">
        <v>1080</v>
      </c>
      <c r="B1519" s="13" t="s">
        <v>1091</v>
      </c>
      <c r="C1519" s="13" t="s">
        <v>773</v>
      </c>
      <c r="D1519" s="13" t="s">
        <v>934</v>
      </c>
      <c r="E1519" s="13" t="s">
        <v>947</v>
      </c>
      <c r="F1519" s="13" t="s">
        <v>954</v>
      </c>
      <c r="G1519" s="13" t="s">
        <v>955</v>
      </c>
      <c r="H1519" s="17">
        <v>79</v>
      </c>
      <c r="I1519" s="17">
        <v>378.99700000000001</v>
      </c>
    </row>
    <row r="1520" spans="1:9" x14ac:dyDescent="0.25">
      <c r="A1520" s="13" t="s">
        <v>1080</v>
      </c>
      <c r="B1520" s="13" t="s">
        <v>1091</v>
      </c>
      <c r="C1520" s="13" t="s">
        <v>773</v>
      </c>
      <c r="D1520" s="13" t="s">
        <v>934</v>
      </c>
      <c r="E1520" s="13" t="s">
        <v>947</v>
      </c>
      <c r="F1520" s="13" t="s">
        <v>956</v>
      </c>
      <c r="G1520" s="13" t="s">
        <v>957</v>
      </c>
      <c r="H1520" s="17">
        <v>18</v>
      </c>
      <c r="I1520" s="17">
        <v>719.86300000000006</v>
      </c>
    </row>
    <row r="1521" spans="1:9" x14ac:dyDescent="0.25">
      <c r="A1521" s="13" t="s">
        <v>1080</v>
      </c>
      <c r="B1521" s="13" t="s">
        <v>1091</v>
      </c>
      <c r="C1521" s="13" t="s">
        <v>773</v>
      </c>
      <c r="D1521" s="13" t="s">
        <v>934</v>
      </c>
      <c r="E1521" s="13" t="s">
        <v>947</v>
      </c>
      <c r="F1521" s="13" t="s">
        <v>958</v>
      </c>
      <c r="G1521" s="13" t="s">
        <v>959</v>
      </c>
      <c r="H1521" s="17">
        <v>19</v>
      </c>
      <c r="I1521" s="17">
        <v>2433.0010000000002</v>
      </c>
    </row>
    <row r="1522" spans="1:9" x14ac:dyDescent="0.25">
      <c r="A1522" s="13" t="s">
        <v>1080</v>
      </c>
      <c r="B1522" s="13" t="s">
        <v>1091</v>
      </c>
      <c r="C1522" s="13" t="s">
        <v>773</v>
      </c>
      <c r="D1522" s="13" t="s">
        <v>934</v>
      </c>
      <c r="E1522" s="13" t="s">
        <v>947</v>
      </c>
      <c r="F1522" s="13" t="s">
        <v>960</v>
      </c>
      <c r="G1522" s="13" t="s">
        <v>961</v>
      </c>
      <c r="H1522" s="17">
        <v>8</v>
      </c>
      <c r="I1522" s="17">
        <v>126</v>
      </c>
    </row>
    <row r="1523" spans="1:9" x14ac:dyDescent="0.25">
      <c r="A1523" s="13" t="s">
        <v>1080</v>
      </c>
      <c r="B1523" s="13" t="s">
        <v>1091</v>
      </c>
      <c r="C1523" s="13" t="s">
        <v>773</v>
      </c>
      <c r="D1523" s="13" t="s">
        <v>934</v>
      </c>
      <c r="E1523" s="13" t="s">
        <v>947</v>
      </c>
      <c r="F1523" s="13" t="s">
        <v>962</v>
      </c>
      <c r="G1523" s="13" t="s">
        <v>963</v>
      </c>
      <c r="H1523" s="17">
        <v>594</v>
      </c>
      <c r="I1523" s="17">
        <v>4155.4830000000002</v>
      </c>
    </row>
    <row r="1524" spans="1:9" x14ac:dyDescent="0.25">
      <c r="A1524" s="13" t="s">
        <v>1080</v>
      </c>
      <c r="B1524" s="13" t="s">
        <v>1091</v>
      </c>
      <c r="C1524" s="13" t="s">
        <v>773</v>
      </c>
      <c r="D1524" s="13" t="s">
        <v>934</v>
      </c>
      <c r="E1524" s="13" t="s">
        <v>947</v>
      </c>
      <c r="F1524" s="13" t="s">
        <v>964</v>
      </c>
      <c r="G1524" s="13" t="s">
        <v>965</v>
      </c>
      <c r="H1524" s="17">
        <v>1198</v>
      </c>
      <c r="I1524" s="17">
        <v>30345.617999999999</v>
      </c>
    </row>
    <row r="1525" spans="1:9" x14ac:dyDescent="0.25">
      <c r="A1525" s="13" t="s">
        <v>1080</v>
      </c>
      <c r="B1525" s="13" t="s">
        <v>1091</v>
      </c>
      <c r="C1525" s="13" t="s">
        <v>773</v>
      </c>
      <c r="D1525" s="13" t="s">
        <v>934</v>
      </c>
      <c r="E1525" s="13" t="s">
        <v>947</v>
      </c>
      <c r="F1525" s="13" t="s">
        <v>966</v>
      </c>
      <c r="G1525" s="13" t="s">
        <v>967</v>
      </c>
      <c r="H1525" s="17">
        <v>1214</v>
      </c>
      <c r="I1525" s="17">
        <v>13730.784</v>
      </c>
    </row>
    <row r="1526" spans="1:9" x14ac:dyDescent="0.25">
      <c r="A1526" s="13" t="s">
        <v>1080</v>
      </c>
      <c r="B1526" s="13" t="s">
        <v>1091</v>
      </c>
      <c r="C1526" s="13" t="s">
        <v>773</v>
      </c>
      <c r="D1526" s="13" t="s">
        <v>934</v>
      </c>
      <c r="E1526" s="13" t="s">
        <v>947</v>
      </c>
      <c r="F1526" s="13" t="s">
        <v>968</v>
      </c>
      <c r="G1526" s="13" t="s">
        <v>969</v>
      </c>
      <c r="H1526" s="17">
        <v>512</v>
      </c>
      <c r="I1526" s="17">
        <v>3761.5129999999999</v>
      </c>
    </row>
    <row r="1527" spans="1:9" x14ac:dyDescent="0.25">
      <c r="A1527" s="13" t="s">
        <v>1080</v>
      </c>
      <c r="B1527" s="13" t="s">
        <v>1091</v>
      </c>
      <c r="C1527" s="13" t="s">
        <v>773</v>
      </c>
      <c r="D1527" s="13" t="s">
        <v>934</v>
      </c>
      <c r="E1527" s="13" t="s">
        <v>947</v>
      </c>
      <c r="F1527" s="13" t="s">
        <v>970</v>
      </c>
      <c r="G1527" s="13" t="s">
        <v>971</v>
      </c>
      <c r="H1527" s="17">
        <v>110</v>
      </c>
      <c r="I1527" s="17">
        <v>1423.3810000000001</v>
      </c>
    </row>
    <row r="1528" spans="1:9" x14ac:dyDescent="0.25">
      <c r="A1528" s="13" t="s">
        <v>1080</v>
      </c>
      <c r="B1528" s="13" t="s">
        <v>1091</v>
      </c>
      <c r="C1528" s="13" t="s">
        <v>773</v>
      </c>
      <c r="D1528" s="13" t="s">
        <v>934</v>
      </c>
      <c r="E1528" s="13" t="s">
        <v>947</v>
      </c>
      <c r="F1528" s="13" t="s">
        <v>972</v>
      </c>
      <c r="G1528" s="13" t="s">
        <v>973</v>
      </c>
      <c r="H1528" s="17">
        <v>5</v>
      </c>
      <c r="I1528" s="17">
        <v>338.99400000000003</v>
      </c>
    </row>
    <row r="1529" spans="1:9" x14ac:dyDescent="0.25">
      <c r="A1529" s="13" t="s">
        <v>1080</v>
      </c>
      <c r="B1529" s="13" t="s">
        <v>1091</v>
      </c>
      <c r="C1529" s="13" t="s">
        <v>773</v>
      </c>
      <c r="D1529" s="13" t="s">
        <v>934</v>
      </c>
      <c r="E1529" s="13" t="s">
        <v>947</v>
      </c>
      <c r="F1529" s="13" t="s">
        <v>974</v>
      </c>
      <c r="G1529" s="13" t="s">
        <v>975</v>
      </c>
      <c r="H1529" s="17">
        <v>8</v>
      </c>
      <c r="I1529" s="17">
        <v>155.005</v>
      </c>
    </row>
    <row r="1530" spans="1:9" x14ac:dyDescent="0.25">
      <c r="A1530" s="13" t="s">
        <v>1080</v>
      </c>
      <c r="B1530" s="13" t="s">
        <v>1091</v>
      </c>
      <c r="C1530" s="13" t="s">
        <v>773</v>
      </c>
      <c r="D1530" s="13" t="s">
        <v>934</v>
      </c>
      <c r="E1530" s="13" t="s">
        <v>947</v>
      </c>
      <c r="F1530" s="13" t="s">
        <v>976</v>
      </c>
      <c r="G1530" s="13" t="s">
        <v>977</v>
      </c>
      <c r="H1530" s="17">
        <v>186</v>
      </c>
      <c r="I1530" s="17">
        <v>1584.9110000000001</v>
      </c>
    </row>
    <row r="1531" spans="1:9" x14ac:dyDescent="0.25">
      <c r="A1531" s="13" t="s">
        <v>1080</v>
      </c>
      <c r="B1531" s="13" t="s">
        <v>1091</v>
      </c>
      <c r="C1531" s="13" t="s">
        <v>773</v>
      </c>
      <c r="D1531" s="13" t="s">
        <v>934</v>
      </c>
      <c r="E1531" s="13" t="s">
        <v>947</v>
      </c>
      <c r="F1531" s="13" t="s">
        <v>978</v>
      </c>
      <c r="G1531" s="13" t="s">
        <v>979</v>
      </c>
      <c r="H1531" s="17">
        <v>4</v>
      </c>
      <c r="I1531" s="17">
        <v>47</v>
      </c>
    </row>
    <row r="1532" spans="1:9" x14ac:dyDescent="0.25">
      <c r="A1532" s="13" t="s">
        <v>1080</v>
      </c>
      <c r="B1532" s="13" t="s">
        <v>1091</v>
      </c>
      <c r="C1532" s="13" t="s">
        <v>773</v>
      </c>
      <c r="D1532" s="13" t="s">
        <v>934</v>
      </c>
      <c r="E1532" s="13" t="s">
        <v>947</v>
      </c>
      <c r="F1532" s="13" t="s">
        <v>980</v>
      </c>
      <c r="G1532" s="13" t="s">
        <v>981</v>
      </c>
      <c r="H1532" s="17">
        <v>9</v>
      </c>
      <c r="I1532" s="17">
        <v>22</v>
      </c>
    </row>
    <row r="1533" spans="1:9" x14ac:dyDescent="0.25">
      <c r="A1533" s="13" t="s">
        <v>1080</v>
      </c>
      <c r="B1533" s="13" t="s">
        <v>1091</v>
      </c>
      <c r="C1533" s="13" t="s">
        <v>773</v>
      </c>
      <c r="D1533" s="13" t="s">
        <v>934</v>
      </c>
      <c r="E1533" s="13" t="s">
        <v>947</v>
      </c>
      <c r="F1533" s="13" t="s">
        <v>982</v>
      </c>
      <c r="G1533" s="13" t="s">
        <v>983</v>
      </c>
      <c r="H1533" s="17">
        <v>661</v>
      </c>
      <c r="I1533" s="17">
        <v>18252.850999999999</v>
      </c>
    </row>
    <row r="1534" spans="1:9" x14ac:dyDescent="0.25">
      <c r="A1534" s="13" t="s">
        <v>1080</v>
      </c>
      <c r="B1534" s="13" t="s">
        <v>1091</v>
      </c>
      <c r="C1534" s="13" t="s">
        <v>773</v>
      </c>
      <c r="D1534" s="13" t="s">
        <v>934</v>
      </c>
      <c r="E1534" s="13" t="s">
        <v>947</v>
      </c>
      <c r="F1534" s="13" t="s">
        <v>984</v>
      </c>
      <c r="G1534" s="13" t="s">
        <v>985</v>
      </c>
      <c r="H1534" s="17">
        <v>14</v>
      </c>
      <c r="I1534" s="17">
        <v>116.995</v>
      </c>
    </row>
    <row r="1535" spans="1:9" x14ac:dyDescent="0.25">
      <c r="A1535" s="13" t="s">
        <v>1080</v>
      </c>
      <c r="B1535" s="13" t="s">
        <v>1091</v>
      </c>
      <c r="C1535" s="13" t="s">
        <v>773</v>
      </c>
      <c r="D1535" s="13" t="s">
        <v>934</v>
      </c>
      <c r="E1535" s="13" t="s">
        <v>947</v>
      </c>
      <c r="F1535" s="13" t="s">
        <v>986</v>
      </c>
      <c r="G1535" s="13" t="s">
        <v>987</v>
      </c>
      <c r="H1535" s="17">
        <v>133</v>
      </c>
      <c r="I1535" s="17">
        <v>3389.0030000000002</v>
      </c>
    </row>
    <row r="1536" spans="1:9" x14ac:dyDescent="0.25">
      <c r="A1536" s="13" t="s">
        <v>1080</v>
      </c>
      <c r="B1536" s="13" t="s">
        <v>1091</v>
      </c>
      <c r="C1536" s="13" t="s">
        <v>773</v>
      </c>
      <c r="D1536" s="13" t="s">
        <v>934</v>
      </c>
      <c r="E1536" s="13" t="s">
        <v>947</v>
      </c>
      <c r="F1536" s="13" t="s">
        <v>988</v>
      </c>
      <c r="G1536" s="13" t="s">
        <v>989</v>
      </c>
      <c r="H1536" s="17">
        <v>17</v>
      </c>
      <c r="I1536" s="17">
        <v>140</v>
      </c>
    </row>
    <row r="1537" spans="1:9" x14ac:dyDescent="0.25">
      <c r="A1537" s="13" t="s">
        <v>1080</v>
      </c>
      <c r="B1537" s="13" t="s">
        <v>1091</v>
      </c>
      <c r="C1537" s="13" t="s">
        <v>773</v>
      </c>
      <c r="D1537" s="13" t="s">
        <v>934</v>
      </c>
      <c r="E1537" s="13" t="s">
        <v>947</v>
      </c>
      <c r="F1537" s="13" t="s">
        <v>990</v>
      </c>
      <c r="G1537" s="13" t="s">
        <v>991</v>
      </c>
      <c r="H1537" s="17">
        <v>19</v>
      </c>
      <c r="I1537" s="17">
        <v>148</v>
      </c>
    </row>
    <row r="1538" spans="1:9" x14ac:dyDescent="0.25">
      <c r="A1538" s="13" t="s">
        <v>1080</v>
      </c>
      <c r="B1538" s="13" t="s">
        <v>1091</v>
      </c>
      <c r="C1538" s="13" t="s">
        <v>773</v>
      </c>
      <c r="D1538" s="13" t="s">
        <v>934</v>
      </c>
      <c r="E1538" s="13" t="s">
        <v>947</v>
      </c>
      <c r="F1538" s="13" t="s">
        <v>992</v>
      </c>
      <c r="G1538" s="13" t="s">
        <v>993</v>
      </c>
      <c r="H1538" s="17">
        <v>2</v>
      </c>
      <c r="I1538" s="17">
        <v>48</v>
      </c>
    </row>
    <row r="1539" spans="1:9" x14ac:dyDescent="0.25">
      <c r="A1539" s="13" t="s">
        <v>1080</v>
      </c>
      <c r="B1539" s="13" t="s">
        <v>1091</v>
      </c>
      <c r="C1539" s="13" t="s">
        <v>773</v>
      </c>
      <c r="D1539" s="13" t="s">
        <v>934</v>
      </c>
      <c r="E1539" s="13" t="s">
        <v>947</v>
      </c>
      <c r="F1539" s="13" t="s">
        <v>994</v>
      </c>
      <c r="G1539" s="13" t="s">
        <v>995</v>
      </c>
      <c r="H1539" s="17">
        <v>351</v>
      </c>
      <c r="I1539" s="17">
        <v>4001.143</v>
      </c>
    </row>
    <row r="1540" spans="1:9" x14ac:dyDescent="0.25">
      <c r="A1540" s="13" t="s">
        <v>1080</v>
      </c>
      <c r="B1540" s="13" t="s">
        <v>1091</v>
      </c>
      <c r="C1540" s="13" t="s">
        <v>773</v>
      </c>
      <c r="D1540" s="13" t="s">
        <v>934</v>
      </c>
      <c r="E1540" s="13" t="s">
        <v>947</v>
      </c>
      <c r="F1540" s="13" t="s">
        <v>996</v>
      </c>
      <c r="G1540" s="13" t="s">
        <v>997</v>
      </c>
      <c r="H1540" s="17">
        <v>45</v>
      </c>
      <c r="I1540" s="17">
        <v>855.00099999999998</v>
      </c>
    </row>
    <row r="1541" spans="1:9" x14ac:dyDescent="0.25">
      <c r="A1541" s="13" t="s">
        <v>1080</v>
      </c>
      <c r="B1541" s="13" t="s">
        <v>1091</v>
      </c>
      <c r="C1541" s="13" t="s">
        <v>773</v>
      </c>
      <c r="D1541" s="13" t="s">
        <v>934</v>
      </c>
      <c r="E1541" s="13" t="s">
        <v>947</v>
      </c>
      <c r="F1541" s="13" t="s">
        <v>998</v>
      </c>
      <c r="G1541" s="13" t="s">
        <v>999</v>
      </c>
      <c r="H1541" s="17">
        <v>40</v>
      </c>
      <c r="I1541" s="17">
        <v>522.09900000000005</v>
      </c>
    </row>
    <row r="1542" spans="1:9" x14ac:dyDescent="0.25">
      <c r="A1542" s="13" t="s">
        <v>1080</v>
      </c>
      <c r="B1542" s="13" t="s">
        <v>1091</v>
      </c>
      <c r="C1542" s="13" t="s">
        <v>773</v>
      </c>
      <c r="D1542" s="13" t="s">
        <v>934</v>
      </c>
      <c r="E1542" s="13" t="s">
        <v>947</v>
      </c>
      <c r="F1542" s="13" t="s">
        <v>1000</v>
      </c>
      <c r="G1542" s="13" t="s">
        <v>1001</v>
      </c>
      <c r="H1542" s="17">
        <v>583</v>
      </c>
      <c r="I1542" s="17">
        <v>5709.5230000000001</v>
      </c>
    </row>
    <row r="1543" spans="1:9" x14ac:dyDescent="0.25">
      <c r="A1543" s="13" t="s">
        <v>1080</v>
      </c>
      <c r="B1543" s="13" t="s">
        <v>1091</v>
      </c>
      <c r="C1543" s="13" t="s">
        <v>773</v>
      </c>
      <c r="D1543" s="13" t="s">
        <v>934</v>
      </c>
      <c r="E1543" s="13" t="s">
        <v>947</v>
      </c>
      <c r="F1543" s="13" t="s">
        <v>1002</v>
      </c>
      <c r="G1543" s="13" t="s">
        <v>1003</v>
      </c>
      <c r="H1543" s="17">
        <v>761</v>
      </c>
      <c r="I1543" s="17">
        <v>17015.506000000001</v>
      </c>
    </row>
    <row r="1544" spans="1:9" x14ac:dyDescent="0.25">
      <c r="A1544" s="13" t="s">
        <v>1080</v>
      </c>
      <c r="B1544" s="13" t="s">
        <v>1091</v>
      </c>
      <c r="C1544" s="13" t="s">
        <v>773</v>
      </c>
      <c r="D1544" s="13" t="s">
        <v>1004</v>
      </c>
      <c r="E1544" s="13" t="s">
        <v>775</v>
      </c>
      <c r="F1544" s="13" t="s">
        <v>1005</v>
      </c>
      <c r="G1544" s="13" t="s">
        <v>1006</v>
      </c>
      <c r="H1544" s="17">
        <v>1</v>
      </c>
      <c r="I1544" s="17">
        <v>0</v>
      </c>
    </row>
    <row r="1545" spans="1:9" x14ac:dyDescent="0.25">
      <c r="A1545" s="13" t="s">
        <v>1080</v>
      </c>
      <c r="B1545" s="13" t="s">
        <v>1091</v>
      </c>
      <c r="C1545" s="13" t="s">
        <v>773</v>
      </c>
      <c r="D1545" s="13" t="s">
        <v>1004</v>
      </c>
      <c r="E1545" s="13" t="s">
        <v>775</v>
      </c>
      <c r="F1545" s="13" t="s">
        <v>1007</v>
      </c>
      <c r="G1545" s="13" t="s">
        <v>1008</v>
      </c>
      <c r="H1545" s="17">
        <v>3</v>
      </c>
      <c r="I1545" s="17">
        <v>0</v>
      </c>
    </row>
    <row r="1546" spans="1:9" x14ac:dyDescent="0.25">
      <c r="A1546" s="13" t="s">
        <v>1080</v>
      </c>
      <c r="B1546" s="13" t="s">
        <v>1091</v>
      </c>
      <c r="C1546" s="13" t="s">
        <v>773</v>
      </c>
      <c r="D1546" s="13" t="s">
        <v>1004</v>
      </c>
      <c r="E1546" s="13" t="s">
        <v>775</v>
      </c>
      <c r="F1546" s="13" t="s">
        <v>1009</v>
      </c>
      <c r="G1546" s="13" t="s">
        <v>1010</v>
      </c>
      <c r="H1546" s="17">
        <v>1</v>
      </c>
      <c r="I1546" s="17">
        <v>0</v>
      </c>
    </row>
    <row r="1547" spans="1:9" x14ac:dyDescent="0.25">
      <c r="A1547" s="13" t="s">
        <v>1080</v>
      </c>
      <c r="B1547" s="13" t="s">
        <v>1091</v>
      </c>
      <c r="C1547" s="13" t="s">
        <v>773</v>
      </c>
      <c r="D1547" s="13" t="s">
        <v>1004</v>
      </c>
      <c r="E1547" s="13" t="s">
        <v>775</v>
      </c>
      <c r="F1547" s="13" t="s">
        <v>1011</v>
      </c>
      <c r="G1547" s="13" t="s">
        <v>1012</v>
      </c>
      <c r="H1547" s="17">
        <v>5</v>
      </c>
      <c r="I1547" s="17">
        <v>1</v>
      </c>
    </row>
    <row r="1548" spans="1:9" x14ac:dyDescent="0.25">
      <c r="A1548" s="13" t="s">
        <v>1080</v>
      </c>
      <c r="B1548" s="13" t="s">
        <v>1091</v>
      </c>
      <c r="C1548" s="13" t="s">
        <v>773</v>
      </c>
      <c r="D1548" s="13" t="s">
        <v>1004</v>
      </c>
      <c r="E1548" s="13" t="s">
        <v>775</v>
      </c>
      <c r="F1548" s="13" t="s">
        <v>1013</v>
      </c>
      <c r="G1548" s="13" t="s">
        <v>1014</v>
      </c>
      <c r="H1548" s="17">
        <v>1</v>
      </c>
      <c r="I1548" s="17">
        <v>0</v>
      </c>
    </row>
    <row r="1549" spans="1:9" x14ac:dyDescent="0.25">
      <c r="A1549" s="13" t="s">
        <v>1080</v>
      </c>
      <c r="B1549" s="13" t="s">
        <v>1091</v>
      </c>
      <c r="C1549" s="13" t="s">
        <v>773</v>
      </c>
      <c r="D1549" s="13" t="s">
        <v>1004</v>
      </c>
      <c r="E1549" s="13" t="s">
        <v>775</v>
      </c>
      <c r="F1549" s="13" t="s">
        <v>1015</v>
      </c>
      <c r="G1549" s="13" t="s">
        <v>1016</v>
      </c>
      <c r="H1549" s="17">
        <v>5</v>
      </c>
      <c r="I1549" s="17">
        <v>0</v>
      </c>
    </row>
    <row r="1550" spans="1:9" x14ac:dyDescent="0.25">
      <c r="A1550" s="13" t="s">
        <v>1080</v>
      </c>
      <c r="B1550" s="13" t="s">
        <v>1091</v>
      </c>
      <c r="C1550" s="13" t="s">
        <v>773</v>
      </c>
      <c r="D1550" s="13" t="s">
        <v>1004</v>
      </c>
      <c r="E1550" s="13" t="s">
        <v>775</v>
      </c>
      <c r="F1550" s="13" t="s">
        <v>1017</v>
      </c>
      <c r="G1550" s="13" t="s">
        <v>1018</v>
      </c>
      <c r="H1550" s="17">
        <v>1</v>
      </c>
      <c r="I1550" s="17">
        <v>0</v>
      </c>
    </row>
    <row r="1551" spans="1:9" x14ac:dyDescent="0.25">
      <c r="A1551" s="13" t="s">
        <v>1080</v>
      </c>
      <c r="B1551" s="13" t="s">
        <v>1091</v>
      </c>
      <c r="C1551" s="13" t="s">
        <v>773</v>
      </c>
      <c r="D1551" s="13" t="s">
        <v>1004</v>
      </c>
      <c r="E1551" s="13" t="s">
        <v>775</v>
      </c>
      <c r="F1551" s="13" t="s">
        <v>1019</v>
      </c>
      <c r="G1551" s="13" t="s">
        <v>1020</v>
      </c>
      <c r="H1551" s="17">
        <v>2</v>
      </c>
      <c r="I1551" s="17">
        <v>0</v>
      </c>
    </row>
    <row r="1552" spans="1:9" x14ac:dyDescent="0.25">
      <c r="A1552" s="13" t="s">
        <v>1080</v>
      </c>
      <c r="B1552" s="13" t="s">
        <v>1091</v>
      </c>
      <c r="C1552" s="13" t="s">
        <v>773</v>
      </c>
      <c r="D1552" s="13" t="s">
        <v>1004</v>
      </c>
      <c r="E1552" s="13" t="s">
        <v>775</v>
      </c>
      <c r="F1552" s="13" t="s">
        <v>1021</v>
      </c>
      <c r="G1552" s="13" t="s">
        <v>1022</v>
      </c>
      <c r="H1552" s="17">
        <v>1</v>
      </c>
      <c r="I1552" s="17">
        <v>0</v>
      </c>
    </row>
    <row r="1553" spans="1:9" x14ac:dyDescent="0.25">
      <c r="A1553" s="13" t="s">
        <v>1080</v>
      </c>
      <c r="B1553" s="13" t="s">
        <v>1091</v>
      </c>
      <c r="C1553" s="13" t="s">
        <v>773</v>
      </c>
      <c r="D1553" s="13" t="s">
        <v>1004</v>
      </c>
      <c r="E1553" s="13" t="s">
        <v>815</v>
      </c>
      <c r="F1553" s="13" t="s">
        <v>1023</v>
      </c>
      <c r="G1553" s="13" t="s">
        <v>1024</v>
      </c>
      <c r="H1553" s="17">
        <v>8</v>
      </c>
      <c r="I1553" s="17">
        <v>23.001000000000001</v>
      </c>
    </row>
    <row r="1554" spans="1:9" x14ac:dyDescent="0.25">
      <c r="A1554" s="13" t="s">
        <v>1080</v>
      </c>
      <c r="B1554" s="13" t="s">
        <v>1091</v>
      </c>
      <c r="C1554" s="13" t="s">
        <v>773</v>
      </c>
      <c r="D1554" s="13" t="s">
        <v>1004</v>
      </c>
      <c r="E1554" s="13" t="s">
        <v>815</v>
      </c>
      <c r="F1554" s="13" t="s">
        <v>1025</v>
      </c>
      <c r="G1554" s="13" t="s">
        <v>1026</v>
      </c>
      <c r="H1554" s="17">
        <v>1</v>
      </c>
      <c r="I1554" s="17">
        <v>1</v>
      </c>
    </row>
    <row r="1555" spans="1:9" x14ac:dyDescent="0.25">
      <c r="A1555" s="13" t="s">
        <v>1080</v>
      </c>
      <c r="B1555" s="13" t="s">
        <v>1091</v>
      </c>
      <c r="C1555" s="13" t="s">
        <v>773</v>
      </c>
      <c r="D1555" s="13" t="s">
        <v>1004</v>
      </c>
      <c r="E1555" s="13" t="s">
        <v>815</v>
      </c>
      <c r="F1555" s="13" t="s">
        <v>1027</v>
      </c>
      <c r="G1555" s="13" t="s">
        <v>1028</v>
      </c>
      <c r="H1555" s="17">
        <v>46</v>
      </c>
      <c r="I1555" s="17">
        <v>36.996000000000002</v>
      </c>
    </row>
    <row r="1556" spans="1:9" x14ac:dyDescent="0.25">
      <c r="A1556" s="13" t="s">
        <v>1080</v>
      </c>
      <c r="B1556" s="13" t="s">
        <v>1091</v>
      </c>
      <c r="C1556" s="13" t="s">
        <v>773</v>
      </c>
      <c r="D1556" s="13" t="s">
        <v>1004</v>
      </c>
      <c r="E1556" s="13" t="s">
        <v>815</v>
      </c>
      <c r="F1556" s="13" t="s">
        <v>1029</v>
      </c>
      <c r="G1556" s="13" t="s">
        <v>1030</v>
      </c>
      <c r="H1556" s="17">
        <v>3</v>
      </c>
      <c r="I1556" s="17">
        <v>8</v>
      </c>
    </row>
    <row r="1557" spans="1:9" x14ac:dyDescent="0.25">
      <c r="A1557" s="13" t="s">
        <v>1080</v>
      </c>
      <c r="B1557" s="13" t="s">
        <v>1091</v>
      </c>
      <c r="C1557" s="13" t="s">
        <v>773</v>
      </c>
      <c r="D1557" s="13" t="s">
        <v>1004</v>
      </c>
      <c r="E1557" s="13" t="s">
        <v>815</v>
      </c>
      <c r="F1557" s="13" t="s">
        <v>1031</v>
      </c>
      <c r="G1557" s="13" t="s">
        <v>1032</v>
      </c>
      <c r="H1557" s="17">
        <v>3</v>
      </c>
      <c r="I1557" s="17">
        <v>1</v>
      </c>
    </row>
    <row r="1558" spans="1:9" x14ac:dyDescent="0.25">
      <c r="A1558" s="13" t="s">
        <v>1080</v>
      </c>
      <c r="B1558" s="13" t="s">
        <v>1091</v>
      </c>
      <c r="C1558" s="13" t="s">
        <v>773</v>
      </c>
      <c r="D1558" s="13" t="s">
        <v>1004</v>
      </c>
      <c r="E1558" s="13" t="s">
        <v>815</v>
      </c>
      <c r="F1558" s="13" t="s">
        <v>1033</v>
      </c>
      <c r="G1558" s="13" t="s">
        <v>1034</v>
      </c>
      <c r="H1558" s="17">
        <v>4</v>
      </c>
      <c r="I1558" s="17">
        <v>3</v>
      </c>
    </row>
    <row r="1559" spans="1:9" x14ac:dyDescent="0.25">
      <c r="A1559" s="13" t="s">
        <v>1080</v>
      </c>
      <c r="B1559" s="13" t="s">
        <v>1091</v>
      </c>
      <c r="C1559" s="13" t="s">
        <v>773</v>
      </c>
      <c r="D1559" s="13" t="s">
        <v>1004</v>
      </c>
      <c r="E1559" s="13" t="s">
        <v>815</v>
      </c>
      <c r="F1559" s="13" t="s">
        <v>1035</v>
      </c>
      <c r="G1559" s="13" t="s">
        <v>1036</v>
      </c>
      <c r="H1559" s="17">
        <v>23</v>
      </c>
      <c r="I1559" s="17">
        <v>13.000999999999999</v>
      </c>
    </row>
    <row r="1560" spans="1:9" x14ac:dyDescent="0.25">
      <c r="A1560" s="13" t="s">
        <v>1080</v>
      </c>
      <c r="B1560" s="13" t="s">
        <v>1091</v>
      </c>
      <c r="C1560" s="13" t="s">
        <v>773</v>
      </c>
      <c r="D1560" s="13" t="s">
        <v>1004</v>
      </c>
      <c r="E1560" s="13" t="s">
        <v>815</v>
      </c>
      <c r="F1560" s="13" t="s">
        <v>1037</v>
      </c>
      <c r="G1560" s="13" t="s">
        <v>1038</v>
      </c>
      <c r="H1560" s="17">
        <v>7</v>
      </c>
      <c r="I1560" s="17">
        <v>46</v>
      </c>
    </row>
    <row r="1561" spans="1:9" x14ac:dyDescent="0.25">
      <c r="A1561" s="13" t="s">
        <v>1080</v>
      </c>
      <c r="B1561" s="13" t="s">
        <v>1091</v>
      </c>
      <c r="C1561" s="13" t="s">
        <v>773</v>
      </c>
      <c r="D1561" s="13" t="s">
        <v>1004</v>
      </c>
      <c r="E1561" s="13" t="s">
        <v>815</v>
      </c>
      <c r="F1561" s="13" t="s">
        <v>1039</v>
      </c>
      <c r="G1561" s="13" t="s">
        <v>1040</v>
      </c>
      <c r="H1561" s="17">
        <v>1</v>
      </c>
      <c r="I1561" s="17">
        <v>0</v>
      </c>
    </row>
    <row r="1562" spans="1:9" x14ac:dyDescent="0.25">
      <c r="A1562" s="13" t="s">
        <v>1080</v>
      </c>
      <c r="B1562" s="13" t="s">
        <v>1091</v>
      </c>
      <c r="C1562" s="13" t="s">
        <v>773</v>
      </c>
      <c r="D1562" s="13" t="s">
        <v>1004</v>
      </c>
      <c r="E1562" s="13" t="s">
        <v>815</v>
      </c>
      <c r="F1562" s="13" t="s">
        <v>1041</v>
      </c>
      <c r="G1562" s="13" t="s">
        <v>1042</v>
      </c>
      <c r="H1562" s="17">
        <v>2</v>
      </c>
      <c r="I1562" s="17">
        <v>0.996</v>
      </c>
    </row>
    <row r="1563" spans="1:9" x14ac:dyDescent="0.25">
      <c r="A1563" s="13" t="s">
        <v>1080</v>
      </c>
      <c r="B1563" s="13" t="s">
        <v>1091</v>
      </c>
      <c r="C1563" s="13" t="s">
        <v>773</v>
      </c>
      <c r="D1563" s="13" t="s">
        <v>1004</v>
      </c>
      <c r="E1563" s="13" t="s">
        <v>815</v>
      </c>
      <c r="F1563" s="13" t="s">
        <v>1043</v>
      </c>
      <c r="G1563" s="13" t="s">
        <v>1044</v>
      </c>
      <c r="H1563" s="17">
        <v>25</v>
      </c>
      <c r="I1563" s="17">
        <v>43.000999999999998</v>
      </c>
    </row>
    <row r="1564" spans="1:9" x14ac:dyDescent="0.25">
      <c r="A1564" s="13" t="s">
        <v>1080</v>
      </c>
      <c r="B1564" s="13" t="s">
        <v>1091</v>
      </c>
      <c r="C1564" s="13" t="s">
        <v>773</v>
      </c>
      <c r="D1564" s="13" t="s">
        <v>1004</v>
      </c>
      <c r="E1564" s="13" t="s">
        <v>858</v>
      </c>
      <c r="F1564" s="13" t="s">
        <v>1045</v>
      </c>
      <c r="G1564" s="13" t="s">
        <v>1046</v>
      </c>
      <c r="H1564" s="17">
        <v>1</v>
      </c>
      <c r="I1564" s="17">
        <v>4</v>
      </c>
    </row>
    <row r="1565" spans="1:9" x14ac:dyDescent="0.25">
      <c r="A1565" s="13" t="s">
        <v>1080</v>
      </c>
      <c r="B1565" s="13" t="s">
        <v>1091</v>
      </c>
      <c r="C1565" s="13" t="s">
        <v>773</v>
      </c>
      <c r="D1565" s="13" t="s">
        <v>1004</v>
      </c>
      <c r="E1565" s="13" t="s">
        <v>858</v>
      </c>
      <c r="F1565" s="13" t="s">
        <v>1047</v>
      </c>
      <c r="G1565" s="13" t="s">
        <v>1048</v>
      </c>
      <c r="H1565" s="17">
        <v>1</v>
      </c>
      <c r="I1565" s="17">
        <v>13</v>
      </c>
    </row>
    <row r="1566" spans="1:9" x14ac:dyDescent="0.25">
      <c r="A1566" s="13" t="s">
        <v>1080</v>
      </c>
      <c r="B1566" s="13" t="s">
        <v>1091</v>
      </c>
      <c r="C1566" s="13" t="s">
        <v>773</v>
      </c>
      <c r="D1566" s="13" t="s">
        <v>1004</v>
      </c>
      <c r="E1566" s="13" t="s">
        <v>858</v>
      </c>
      <c r="F1566" s="13" t="s">
        <v>1049</v>
      </c>
      <c r="G1566" s="13" t="s">
        <v>1050</v>
      </c>
      <c r="H1566" s="17">
        <v>3</v>
      </c>
      <c r="I1566" s="17">
        <v>1</v>
      </c>
    </row>
    <row r="1567" spans="1:9" x14ac:dyDescent="0.25">
      <c r="A1567" s="13" t="s">
        <v>1080</v>
      </c>
      <c r="B1567" s="13" t="s">
        <v>1091</v>
      </c>
      <c r="C1567" s="13" t="s">
        <v>773</v>
      </c>
      <c r="D1567" s="13" t="s">
        <v>1004</v>
      </c>
      <c r="E1567" s="13" t="s">
        <v>858</v>
      </c>
      <c r="F1567" s="13" t="s">
        <v>1051</v>
      </c>
      <c r="G1567" s="13" t="s">
        <v>1052</v>
      </c>
      <c r="H1567" s="17">
        <v>2</v>
      </c>
      <c r="I1567" s="17">
        <v>1</v>
      </c>
    </row>
    <row r="1568" spans="1:9" x14ac:dyDescent="0.25">
      <c r="A1568" s="13" t="s">
        <v>1080</v>
      </c>
      <c r="B1568" s="13" t="s">
        <v>1091</v>
      </c>
      <c r="C1568" s="13" t="s">
        <v>773</v>
      </c>
      <c r="D1568" s="13" t="s">
        <v>1004</v>
      </c>
      <c r="E1568" s="13" t="s">
        <v>858</v>
      </c>
      <c r="F1568" s="13" t="s">
        <v>1053</v>
      </c>
      <c r="G1568" s="13" t="s">
        <v>1054</v>
      </c>
      <c r="H1568" s="17">
        <v>1</v>
      </c>
      <c r="I1568" s="17">
        <v>4</v>
      </c>
    </row>
    <row r="1569" spans="1:9" x14ac:dyDescent="0.25">
      <c r="A1569" s="13" t="s">
        <v>1080</v>
      </c>
      <c r="B1569" s="13" t="s">
        <v>1091</v>
      </c>
      <c r="C1569" s="13" t="s">
        <v>773</v>
      </c>
      <c r="D1569" s="13" t="s">
        <v>1004</v>
      </c>
      <c r="E1569" s="13" t="s">
        <v>893</v>
      </c>
      <c r="F1569" s="13" t="s">
        <v>1055</v>
      </c>
      <c r="G1569" s="13" t="s">
        <v>1056</v>
      </c>
      <c r="H1569" s="17">
        <v>8</v>
      </c>
      <c r="I1569" s="17">
        <v>0</v>
      </c>
    </row>
    <row r="1570" spans="1:9" x14ac:dyDescent="0.25">
      <c r="A1570" s="13" t="s">
        <v>1080</v>
      </c>
      <c r="B1570" s="13" t="s">
        <v>1091</v>
      </c>
      <c r="C1570" s="13" t="s">
        <v>773</v>
      </c>
      <c r="D1570" s="13" t="s">
        <v>1004</v>
      </c>
      <c r="E1570" s="13" t="s">
        <v>893</v>
      </c>
      <c r="F1570" s="13" t="s">
        <v>1057</v>
      </c>
      <c r="G1570" s="13" t="s">
        <v>1058</v>
      </c>
      <c r="H1570" s="17">
        <v>7</v>
      </c>
      <c r="I1570" s="17">
        <v>2</v>
      </c>
    </row>
    <row r="1571" spans="1:9" x14ac:dyDescent="0.25">
      <c r="A1571" s="13" t="s">
        <v>1080</v>
      </c>
      <c r="B1571" s="13" t="s">
        <v>1091</v>
      </c>
      <c r="C1571" s="13" t="s">
        <v>773</v>
      </c>
      <c r="D1571" s="13" t="s">
        <v>1004</v>
      </c>
      <c r="E1571" s="13" t="s">
        <v>893</v>
      </c>
      <c r="F1571" s="13" t="s">
        <v>1059</v>
      </c>
      <c r="G1571" s="13" t="s">
        <v>1060</v>
      </c>
      <c r="H1571" s="17">
        <v>1</v>
      </c>
      <c r="I1571" s="17">
        <v>0</v>
      </c>
    </row>
    <row r="1572" spans="1:9" x14ac:dyDescent="0.25">
      <c r="A1572" s="13" t="s">
        <v>1080</v>
      </c>
      <c r="B1572" s="13" t="s">
        <v>1091</v>
      </c>
      <c r="C1572" s="13" t="s">
        <v>773</v>
      </c>
      <c r="D1572" s="13" t="s">
        <v>1004</v>
      </c>
      <c r="E1572" s="13" t="s">
        <v>893</v>
      </c>
      <c r="F1572" s="13" t="s">
        <v>1061</v>
      </c>
      <c r="G1572" s="13" t="s">
        <v>1062</v>
      </c>
      <c r="H1572" s="17">
        <v>1</v>
      </c>
      <c r="I1572" s="17">
        <v>0</v>
      </c>
    </row>
    <row r="1573" spans="1:9" x14ac:dyDescent="0.25">
      <c r="A1573" s="13" t="s">
        <v>1080</v>
      </c>
      <c r="B1573" s="13" t="s">
        <v>1091</v>
      </c>
      <c r="C1573" s="13" t="s">
        <v>773</v>
      </c>
      <c r="D1573" s="13" t="s">
        <v>1004</v>
      </c>
      <c r="E1573" s="13" t="s">
        <v>893</v>
      </c>
      <c r="F1573" s="13" t="s">
        <v>1063</v>
      </c>
      <c r="G1573" s="13" t="s">
        <v>1064</v>
      </c>
      <c r="H1573" s="17">
        <v>2</v>
      </c>
      <c r="I1573" s="17">
        <v>0</v>
      </c>
    </row>
    <row r="1574" spans="1:9" x14ac:dyDescent="0.25">
      <c r="A1574" s="13" t="s">
        <v>1080</v>
      </c>
      <c r="B1574" s="13" t="s">
        <v>1091</v>
      </c>
      <c r="C1574" s="13" t="s">
        <v>773</v>
      </c>
      <c r="D1574" s="13" t="s">
        <v>1004</v>
      </c>
      <c r="E1574" s="13" t="s">
        <v>893</v>
      </c>
      <c r="F1574" s="13" t="s">
        <v>1065</v>
      </c>
      <c r="G1574" s="13" t="s">
        <v>1066</v>
      </c>
      <c r="H1574" s="17">
        <v>1</v>
      </c>
      <c r="I1574" s="17">
        <v>0</v>
      </c>
    </row>
    <row r="1575" spans="1:9" x14ac:dyDescent="0.25">
      <c r="A1575" s="13" t="s">
        <v>1080</v>
      </c>
      <c r="B1575" s="13" t="s">
        <v>1091</v>
      </c>
      <c r="C1575" s="13" t="s">
        <v>773</v>
      </c>
      <c r="D1575" s="13" t="s">
        <v>1004</v>
      </c>
      <c r="E1575" s="13" t="s">
        <v>893</v>
      </c>
      <c r="F1575" s="13" t="s">
        <v>1067</v>
      </c>
      <c r="G1575" s="13" t="s">
        <v>1068</v>
      </c>
      <c r="H1575" s="17">
        <v>1</v>
      </c>
      <c r="I1575" s="17">
        <v>0</v>
      </c>
    </row>
    <row r="1576" spans="1:9" x14ac:dyDescent="0.25">
      <c r="A1576" s="13" t="s">
        <v>1080</v>
      </c>
      <c r="B1576" s="13" t="s">
        <v>1091</v>
      </c>
      <c r="C1576" s="13" t="s">
        <v>773</v>
      </c>
      <c r="D1576" s="13" t="s">
        <v>1004</v>
      </c>
      <c r="E1576" s="13" t="s">
        <v>893</v>
      </c>
      <c r="F1576" s="13" t="s">
        <v>1069</v>
      </c>
      <c r="G1576" s="13" t="s">
        <v>1070</v>
      </c>
      <c r="H1576" s="17">
        <v>4</v>
      </c>
      <c r="I1576" s="17">
        <v>0</v>
      </c>
    </row>
    <row r="1577" spans="1:9" x14ac:dyDescent="0.25">
      <c r="A1577" s="13" t="s">
        <v>1080</v>
      </c>
      <c r="B1577" s="13" t="s">
        <v>1091</v>
      </c>
      <c r="C1577" s="13" t="s">
        <v>1071</v>
      </c>
      <c r="D1577" s="13" t="s">
        <v>922</v>
      </c>
      <c r="E1577" s="13" t="s">
        <v>926</v>
      </c>
      <c r="F1577" s="13" t="s">
        <v>924</v>
      </c>
      <c r="G1577" s="13" t="s">
        <v>925</v>
      </c>
      <c r="H1577" s="17">
        <v>22</v>
      </c>
      <c r="I1577" s="17"/>
    </row>
    <row r="1578" spans="1:9" x14ac:dyDescent="0.25">
      <c r="A1578" s="13" t="s">
        <v>1080</v>
      </c>
      <c r="B1578" s="13" t="s">
        <v>1091</v>
      </c>
      <c r="C1578" s="13" t="s">
        <v>1071</v>
      </c>
      <c r="D1578" s="13" t="s">
        <v>1072</v>
      </c>
      <c r="E1578" s="13" t="s">
        <v>1072</v>
      </c>
      <c r="F1578" s="13" t="s">
        <v>924</v>
      </c>
      <c r="G1578" s="13" t="s">
        <v>925</v>
      </c>
      <c r="H1578" s="17">
        <v>22</v>
      </c>
      <c r="I1578" s="17"/>
    </row>
    <row r="1579" spans="1:9" x14ac:dyDescent="0.25">
      <c r="A1579" s="13" t="s">
        <v>1080</v>
      </c>
      <c r="B1579" s="13" t="s">
        <v>1092</v>
      </c>
      <c r="C1579" s="13" t="s">
        <v>773</v>
      </c>
      <c r="D1579" s="13" t="s">
        <v>774</v>
      </c>
      <c r="E1579" s="13" t="s">
        <v>775</v>
      </c>
      <c r="F1579" s="13" t="s">
        <v>776</v>
      </c>
      <c r="G1579" s="13" t="s">
        <v>777</v>
      </c>
      <c r="H1579" s="17">
        <v>349</v>
      </c>
      <c r="I1579" s="17">
        <v>2027.3040000000001</v>
      </c>
    </row>
    <row r="1580" spans="1:9" x14ac:dyDescent="0.25">
      <c r="A1580" s="13" t="s">
        <v>1080</v>
      </c>
      <c r="B1580" s="13" t="s">
        <v>1092</v>
      </c>
      <c r="C1580" s="13" t="s">
        <v>773</v>
      </c>
      <c r="D1580" s="13" t="s">
        <v>774</v>
      </c>
      <c r="E1580" s="13" t="s">
        <v>775</v>
      </c>
      <c r="F1580" s="13" t="s">
        <v>778</v>
      </c>
      <c r="G1580" s="13" t="s">
        <v>779</v>
      </c>
      <c r="H1580" s="17">
        <v>15056</v>
      </c>
      <c r="I1580" s="17">
        <v>2372.8150000000001</v>
      </c>
    </row>
    <row r="1581" spans="1:9" x14ac:dyDescent="0.25">
      <c r="A1581" s="13" t="s">
        <v>1080</v>
      </c>
      <c r="B1581" s="13" t="s">
        <v>1092</v>
      </c>
      <c r="C1581" s="13" t="s">
        <v>773</v>
      </c>
      <c r="D1581" s="13" t="s">
        <v>774</v>
      </c>
      <c r="E1581" s="13" t="s">
        <v>775</v>
      </c>
      <c r="F1581" s="13" t="s">
        <v>780</v>
      </c>
      <c r="G1581" s="13" t="s">
        <v>781</v>
      </c>
      <c r="H1581" s="17">
        <v>127</v>
      </c>
      <c r="I1581" s="17">
        <v>831.678</v>
      </c>
    </row>
    <row r="1582" spans="1:9" x14ac:dyDescent="0.25">
      <c r="A1582" s="13" t="s">
        <v>1080</v>
      </c>
      <c r="B1582" s="13" t="s">
        <v>1092</v>
      </c>
      <c r="C1582" s="13" t="s">
        <v>773</v>
      </c>
      <c r="D1582" s="13" t="s">
        <v>774</v>
      </c>
      <c r="E1582" s="13" t="s">
        <v>775</v>
      </c>
      <c r="F1582" s="13" t="s">
        <v>782</v>
      </c>
      <c r="G1582" s="13" t="s">
        <v>783</v>
      </c>
      <c r="H1582" s="17">
        <v>1</v>
      </c>
      <c r="I1582" s="17">
        <v>0</v>
      </c>
    </row>
    <row r="1583" spans="1:9" x14ac:dyDescent="0.25">
      <c r="A1583" s="13" t="s">
        <v>1080</v>
      </c>
      <c r="B1583" s="13" t="s">
        <v>1092</v>
      </c>
      <c r="C1583" s="13" t="s">
        <v>773</v>
      </c>
      <c r="D1583" s="13" t="s">
        <v>774</v>
      </c>
      <c r="E1583" s="13" t="s">
        <v>775</v>
      </c>
      <c r="F1583" s="13" t="s">
        <v>784</v>
      </c>
      <c r="G1583" s="13" t="s">
        <v>785</v>
      </c>
      <c r="H1583" s="17">
        <v>631</v>
      </c>
      <c r="I1583" s="17">
        <v>4295.66</v>
      </c>
    </row>
    <row r="1584" spans="1:9" x14ac:dyDescent="0.25">
      <c r="A1584" s="13" t="s">
        <v>1080</v>
      </c>
      <c r="B1584" s="13" t="s">
        <v>1092</v>
      </c>
      <c r="C1584" s="13" t="s">
        <v>773</v>
      </c>
      <c r="D1584" s="13" t="s">
        <v>774</v>
      </c>
      <c r="E1584" s="13" t="s">
        <v>775</v>
      </c>
      <c r="F1584" s="13" t="s">
        <v>786</v>
      </c>
      <c r="G1584" s="13" t="s">
        <v>787</v>
      </c>
      <c r="H1584" s="17">
        <v>93</v>
      </c>
      <c r="I1584" s="17">
        <v>17.001000000000001</v>
      </c>
    </row>
    <row r="1585" spans="1:9" x14ac:dyDescent="0.25">
      <c r="A1585" s="13" t="s">
        <v>1080</v>
      </c>
      <c r="B1585" s="13" t="s">
        <v>1092</v>
      </c>
      <c r="C1585" s="13" t="s">
        <v>773</v>
      </c>
      <c r="D1585" s="13" t="s">
        <v>774</v>
      </c>
      <c r="E1585" s="13" t="s">
        <v>775</v>
      </c>
      <c r="F1585" s="13" t="s">
        <v>788</v>
      </c>
      <c r="G1585" s="13" t="s">
        <v>789</v>
      </c>
      <c r="H1585" s="17">
        <v>4576</v>
      </c>
      <c r="I1585" s="17">
        <v>896.30399999999997</v>
      </c>
    </row>
    <row r="1586" spans="1:9" x14ac:dyDescent="0.25">
      <c r="A1586" s="13" t="s">
        <v>1080</v>
      </c>
      <c r="B1586" s="13" t="s">
        <v>1092</v>
      </c>
      <c r="C1586" s="13" t="s">
        <v>773</v>
      </c>
      <c r="D1586" s="13" t="s">
        <v>774</v>
      </c>
      <c r="E1586" s="13" t="s">
        <v>775</v>
      </c>
      <c r="F1586" s="13" t="s">
        <v>790</v>
      </c>
      <c r="G1586" s="13" t="s">
        <v>791</v>
      </c>
      <c r="H1586" s="17">
        <v>3357</v>
      </c>
      <c r="I1586" s="17">
        <v>917.05100000000004</v>
      </c>
    </row>
    <row r="1587" spans="1:9" x14ac:dyDescent="0.25">
      <c r="A1587" s="13" t="s">
        <v>1080</v>
      </c>
      <c r="B1587" s="13" t="s">
        <v>1092</v>
      </c>
      <c r="C1587" s="13" t="s">
        <v>773</v>
      </c>
      <c r="D1587" s="13" t="s">
        <v>774</v>
      </c>
      <c r="E1587" s="13" t="s">
        <v>775</v>
      </c>
      <c r="F1587" s="13" t="s">
        <v>792</v>
      </c>
      <c r="G1587" s="13" t="s">
        <v>793</v>
      </c>
      <c r="H1587" s="17">
        <v>540</v>
      </c>
      <c r="I1587" s="17">
        <v>123.271</v>
      </c>
    </row>
    <row r="1588" spans="1:9" x14ac:dyDescent="0.25">
      <c r="A1588" s="13" t="s">
        <v>1080</v>
      </c>
      <c r="B1588" s="13" t="s">
        <v>1092</v>
      </c>
      <c r="C1588" s="13" t="s">
        <v>773</v>
      </c>
      <c r="D1588" s="13" t="s">
        <v>774</v>
      </c>
      <c r="E1588" s="13" t="s">
        <v>775</v>
      </c>
      <c r="F1588" s="13" t="s">
        <v>794</v>
      </c>
      <c r="G1588" s="13" t="s">
        <v>795</v>
      </c>
      <c r="H1588" s="17">
        <v>99</v>
      </c>
      <c r="I1588" s="17">
        <v>15.192</v>
      </c>
    </row>
    <row r="1589" spans="1:9" x14ac:dyDescent="0.25">
      <c r="A1589" s="13" t="s">
        <v>1080</v>
      </c>
      <c r="B1589" s="13" t="s">
        <v>1092</v>
      </c>
      <c r="C1589" s="13" t="s">
        <v>773</v>
      </c>
      <c r="D1589" s="13" t="s">
        <v>774</v>
      </c>
      <c r="E1589" s="13" t="s">
        <v>775</v>
      </c>
      <c r="F1589" s="13" t="s">
        <v>796</v>
      </c>
      <c r="G1589" s="13" t="s">
        <v>797</v>
      </c>
      <c r="H1589" s="17">
        <v>3260</v>
      </c>
      <c r="I1589" s="17">
        <v>670.95299999999997</v>
      </c>
    </row>
    <row r="1590" spans="1:9" x14ac:dyDescent="0.25">
      <c r="A1590" s="13" t="s">
        <v>1080</v>
      </c>
      <c r="B1590" s="13" t="s">
        <v>1092</v>
      </c>
      <c r="C1590" s="13" t="s">
        <v>773</v>
      </c>
      <c r="D1590" s="13" t="s">
        <v>774</v>
      </c>
      <c r="E1590" s="13" t="s">
        <v>775</v>
      </c>
      <c r="F1590" s="13" t="s">
        <v>798</v>
      </c>
      <c r="G1590" s="13" t="s">
        <v>799</v>
      </c>
      <c r="H1590" s="17">
        <v>862</v>
      </c>
      <c r="I1590" s="17">
        <v>255.33199999999999</v>
      </c>
    </row>
    <row r="1591" spans="1:9" x14ac:dyDescent="0.25">
      <c r="A1591" s="13" t="s">
        <v>1080</v>
      </c>
      <c r="B1591" s="13" t="s">
        <v>1092</v>
      </c>
      <c r="C1591" s="13" t="s">
        <v>773</v>
      </c>
      <c r="D1591" s="13" t="s">
        <v>774</v>
      </c>
      <c r="E1591" s="13" t="s">
        <v>775</v>
      </c>
      <c r="F1591" s="13" t="s">
        <v>800</v>
      </c>
      <c r="G1591" s="13" t="s">
        <v>801</v>
      </c>
      <c r="H1591" s="17">
        <v>75</v>
      </c>
      <c r="I1591" s="17">
        <v>37.003</v>
      </c>
    </row>
    <row r="1592" spans="1:9" x14ac:dyDescent="0.25">
      <c r="A1592" s="13" t="s">
        <v>1080</v>
      </c>
      <c r="B1592" s="13" t="s">
        <v>1092</v>
      </c>
      <c r="C1592" s="13" t="s">
        <v>773</v>
      </c>
      <c r="D1592" s="13" t="s">
        <v>774</v>
      </c>
      <c r="E1592" s="13" t="s">
        <v>775</v>
      </c>
      <c r="F1592" s="13" t="s">
        <v>802</v>
      </c>
      <c r="G1592" s="13" t="s">
        <v>803</v>
      </c>
      <c r="H1592" s="17">
        <v>118</v>
      </c>
      <c r="I1592" s="17">
        <v>38.950000000000003</v>
      </c>
    </row>
    <row r="1593" spans="1:9" x14ac:dyDescent="0.25">
      <c r="A1593" s="13" t="s">
        <v>1080</v>
      </c>
      <c r="B1593" s="13" t="s">
        <v>1092</v>
      </c>
      <c r="C1593" s="13" t="s">
        <v>773</v>
      </c>
      <c r="D1593" s="13" t="s">
        <v>774</v>
      </c>
      <c r="E1593" s="13" t="s">
        <v>775</v>
      </c>
      <c r="F1593" s="13" t="s">
        <v>804</v>
      </c>
      <c r="G1593" s="13" t="s">
        <v>805</v>
      </c>
      <c r="H1593" s="17">
        <v>4246</v>
      </c>
      <c r="I1593" s="17">
        <v>482.14499999999998</v>
      </c>
    </row>
    <row r="1594" spans="1:9" x14ac:dyDescent="0.25">
      <c r="A1594" s="13" t="s">
        <v>1080</v>
      </c>
      <c r="B1594" s="13" t="s">
        <v>1092</v>
      </c>
      <c r="C1594" s="13" t="s">
        <v>773</v>
      </c>
      <c r="D1594" s="13" t="s">
        <v>774</v>
      </c>
      <c r="E1594" s="13" t="s">
        <v>775</v>
      </c>
      <c r="F1594" s="13" t="s">
        <v>806</v>
      </c>
      <c r="G1594" s="13" t="s">
        <v>807</v>
      </c>
      <c r="H1594" s="17">
        <v>47</v>
      </c>
      <c r="I1594" s="17">
        <v>1</v>
      </c>
    </row>
    <row r="1595" spans="1:9" x14ac:dyDescent="0.25">
      <c r="A1595" s="13" t="s">
        <v>1080</v>
      </c>
      <c r="B1595" s="13" t="s">
        <v>1092</v>
      </c>
      <c r="C1595" s="13" t="s">
        <v>773</v>
      </c>
      <c r="D1595" s="13" t="s">
        <v>774</v>
      </c>
      <c r="E1595" s="13" t="s">
        <v>775</v>
      </c>
      <c r="F1595" s="13" t="s">
        <v>808</v>
      </c>
      <c r="G1595" s="13" t="s">
        <v>809</v>
      </c>
      <c r="H1595" s="17">
        <v>318</v>
      </c>
      <c r="I1595" s="17">
        <v>118.72499999999999</v>
      </c>
    </row>
    <row r="1596" spans="1:9" x14ac:dyDescent="0.25">
      <c r="A1596" s="13" t="s">
        <v>1080</v>
      </c>
      <c r="B1596" s="13" t="s">
        <v>1092</v>
      </c>
      <c r="C1596" s="13" t="s">
        <v>773</v>
      </c>
      <c r="D1596" s="13" t="s">
        <v>774</v>
      </c>
      <c r="E1596" s="13" t="s">
        <v>775</v>
      </c>
      <c r="F1596" s="13" t="s">
        <v>810</v>
      </c>
      <c r="G1596" s="13" t="s">
        <v>811</v>
      </c>
      <c r="H1596" s="17">
        <v>7273</v>
      </c>
      <c r="I1596" s="17">
        <v>902.529</v>
      </c>
    </row>
    <row r="1597" spans="1:9" x14ac:dyDescent="0.25">
      <c r="A1597" s="13" t="s">
        <v>1080</v>
      </c>
      <c r="B1597" s="13" t="s">
        <v>1092</v>
      </c>
      <c r="C1597" s="13" t="s">
        <v>773</v>
      </c>
      <c r="D1597" s="13" t="s">
        <v>774</v>
      </c>
      <c r="E1597" s="13" t="s">
        <v>812</v>
      </c>
      <c r="F1597" s="13" t="s">
        <v>813</v>
      </c>
      <c r="G1597" s="13" t="s">
        <v>814</v>
      </c>
      <c r="H1597" s="17">
        <v>1</v>
      </c>
      <c r="I1597" s="17">
        <v>24</v>
      </c>
    </row>
    <row r="1598" spans="1:9" x14ac:dyDescent="0.25">
      <c r="A1598" s="13" t="s">
        <v>1080</v>
      </c>
      <c r="B1598" s="13" t="s">
        <v>1092</v>
      </c>
      <c r="C1598" s="13" t="s">
        <v>773</v>
      </c>
      <c r="D1598" s="13" t="s">
        <v>774</v>
      </c>
      <c r="E1598" s="13" t="s">
        <v>815</v>
      </c>
      <c r="F1598" s="13" t="s">
        <v>816</v>
      </c>
      <c r="G1598" s="13" t="s">
        <v>817</v>
      </c>
      <c r="H1598" s="17">
        <v>4787</v>
      </c>
      <c r="I1598" s="17">
        <v>15002.344999999999</v>
      </c>
    </row>
    <row r="1599" spans="1:9" x14ac:dyDescent="0.25">
      <c r="A1599" s="13" t="s">
        <v>1080</v>
      </c>
      <c r="B1599" s="13" t="s">
        <v>1092</v>
      </c>
      <c r="C1599" s="13" t="s">
        <v>773</v>
      </c>
      <c r="D1599" s="13" t="s">
        <v>774</v>
      </c>
      <c r="E1599" s="13" t="s">
        <v>815</v>
      </c>
      <c r="F1599" s="13" t="s">
        <v>818</v>
      </c>
      <c r="G1599" s="13" t="s">
        <v>819</v>
      </c>
      <c r="H1599" s="17">
        <v>372</v>
      </c>
      <c r="I1599" s="17">
        <v>2186.136</v>
      </c>
    </row>
    <row r="1600" spans="1:9" x14ac:dyDescent="0.25">
      <c r="A1600" s="13" t="s">
        <v>1080</v>
      </c>
      <c r="B1600" s="13" t="s">
        <v>1092</v>
      </c>
      <c r="C1600" s="13" t="s">
        <v>773</v>
      </c>
      <c r="D1600" s="13" t="s">
        <v>774</v>
      </c>
      <c r="E1600" s="13" t="s">
        <v>815</v>
      </c>
      <c r="F1600" s="13" t="s">
        <v>820</v>
      </c>
      <c r="G1600" s="13" t="s">
        <v>821</v>
      </c>
      <c r="H1600" s="17">
        <v>18</v>
      </c>
      <c r="I1600" s="17">
        <v>104</v>
      </c>
    </row>
    <row r="1601" spans="1:9" x14ac:dyDescent="0.25">
      <c r="A1601" s="13" t="s">
        <v>1080</v>
      </c>
      <c r="B1601" s="13" t="s">
        <v>1092</v>
      </c>
      <c r="C1601" s="13" t="s">
        <v>773</v>
      </c>
      <c r="D1601" s="13" t="s">
        <v>774</v>
      </c>
      <c r="E1601" s="13" t="s">
        <v>815</v>
      </c>
      <c r="F1601" s="13" t="s">
        <v>822</v>
      </c>
      <c r="G1601" s="13" t="s">
        <v>823</v>
      </c>
      <c r="H1601" s="17">
        <v>3272</v>
      </c>
      <c r="I1601" s="17">
        <v>17245.234</v>
      </c>
    </row>
    <row r="1602" spans="1:9" x14ac:dyDescent="0.25">
      <c r="A1602" s="13" t="s">
        <v>1080</v>
      </c>
      <c r="B1602" s="13" t="s">
        <v>1092</v>
      </c>
      <c r="C1602" s="13" t="s">
        <v>773</v>
      </c>
      <c r="D1602" s="13" t="s">
        <v>774</v>
      </c>
      <c r="E1602" s="13" t="s">
        <v>815</v>
      </c>
      <c r="F1602" s="13" t="s">
        <v>824</v>
      </c>
      <c r="G1602" s="13" t="s">
        <v>825</v>
      </c>
      <c r="H1602" s="17">
        <v>3485</v>
      </c>
      <c r="I1602" s="17">
        <v>14352.583000000001</v>
      </c>
    </row>
    <row r="1603" spans="1:9" x14ac:dyDescent="0.25">
      <c r="A1603" s="13" t="s">
        <v>1080</v>
      </c>
      <c r="B1603" s="13" t="s">
        <v>1092</v>
      </c>
      <c r="C1603" s="13" t="s">
        <v>773</v>
      </c>
      <c r="D1603" s="13" t="s">
        <v>774</v>
      </c>
      <c r="E1603" s="13" t="s">
        <v>815</v>
      </c>
      <c r="F1603" s="13" t="s">
        <v>826</v>
      </c>
      <c r="G1603" s="13" t="s">
        <v>827</v>
      </c>
      <c r="H1603" s="17">
        <v>1512</v>
      </c>
      <c r="I1603" s="17">
        <v>3153.2449999999999</v>
      </c>
    </row>
    <row r="1604" spans="1:9" x14ac:dyDescent="0.25">
      <c r="A1604" s="13" t="s">
        <v>1080</v>
      </c>
      <c r="B1604" s="13" t="s">
        <v>1092</v>
      </c>
      <c r="C1604" s="13" t="s">
        <v>773</v>
      </c>
      <c r="D1604" s="13" t="s">
        <v>774</v>
      </c>
      <c r="E1604" s="13" t="s">
        <v>815</v>
      </c>
      <c r="F1604" s="13" t="s">
        <v>828</v>
      </c>
      <c r="G1604" s="13" t="s">
        <v>829</v>
      </c>
      <c r="H1604" s="17">
        <v>129</v>
      </c>
      <c r="I1604" s="17">
        <v>613.52099999999996</v>
      </c>
    </row>
    <row r="1605" spans="1:9" x14ac:dyDescent="0.25">
      <c r="A1605" s="13" t="s">
        <v>1080</v>
      </c>
      <c r="B1605" s="13" t="s">
        <v>1092</v>
      </c>
      <c r="C1605" s="13" t="s">
        <v>773</v>
      </c>
      <c r="D1605" s="13" t="s">
        <v>774</v>
      </c>
      <c r="E1605" s="13" t="s">
        <v>815</v>
      </c>
      <c r="F1605" s="13" t="s">
        <v>830</v>
      </c>
      <c r="G1605" s="13" t="s">
        <v>831</v>
      </c>
      <c r="H1605" s="17">
        <v>580</v>
      </c>
      <c r="I1605" s="17">
        <v>4208.9669999999996</v>
      </c>
    </row>
    <row r="1606" spans="1:9" x14ac:dyDescent="0.25">
      <c r="A1606" s="13" t="s">
        <v>1080</v>
      </c>
      <c r="B1606" s="13" t="s">
        <v>1092</v>
      </c>
      <c r="C1606" s="13" t="s">
        <v>773</v>
      </c>
      <c r="D1606" s="13" t="s">
        <v>774</v>
      </c>
      <c r="E1606" s="13" t="s">
        <v>815</v>
      </c>
      <c r="F1606" s="13" t="s">
        <v>832</v>
      </c>
      <c r="G1606" s="13" t="s">
        <v>833</v>
      </c>
      <c r="H1606" s="17">
        <v>590</v>
      </c>
      <c r="I1606" s="17">
        <v>1235.7449999999999</v>
      </c>
    </row>
    <row r="1607" spans="1:9" x14ac:dyDescent="0.25">
      <c r="A1607" s="13" t="s">
        <v>1080</v>
      </c>
      <c r="B1607" s="13" t="s">
        <v>1092</v>
      </c>
      <c r="C1607" s="13" t="s">
        <v>773</v>
      </c>
      <c r="D1607" s="13" t="s">
        <v>774</v>
      </c>
      <c r="E1607" s="13" t="s">
        <v>815</v>
      </c>
      <c r="F1607" s="13" t="s">
        <v>834</v>
      </c>
      <c r="G1607" s="13" t="s">
        <v>835</v>
      </c>
      <c r="H1607" s="17">
        <v>352</v>
      </c>
      <c r="I1607" s="17">
        <v>4251.741</v>
      </c>
    </row>
    <row r="1608" spans="1:9" x14ac:dyDescent="0.25">
      <c r="A1608" s="13" t="s">
        <v>1080</v>
      </c>
      <c r="B1608" s="13" t="s">
        <v>1092</v>
      </c>
      <c r="C1608" s="13" t="s">
        <v>773</v>
      </c>
      <c r="D1608" s="13" t="s">
        <v>774</v>
      </c>
      <c r="E1608" s="13" t="s">
        <v>815</v>
      </c>
      <c r="F1608" s="13" t="s">
        <v>836</v>
      </c>
      <c r="G1608" s="13" t="s">
        <v>837</v>
      </c>
      <c r="H1608" s="17">
        <v>9962</v>
      </c>
      <c r="I1608" s="17">
        <v>14837.802</v>
      </c>
    </row>
    <row r="1609" spans="1:9" x14ac:dyDescent="0.25">
      <c r="A1609" s="13" t="s">
        <v>1080</v>
      </c>
      <c r="B1609" s="13" t="s">
        <v>1092</v>
      </c>
      <c r="C1609" s="13" t="s">
        <v>773</v>
      </c>
      <c r="D1609" s="13" t="s">
        <v>774</v>
      </c>
      <c r="E1609" s="13" t="s">
        <v>815</v>
      </c>
      <c r="F1609" s="13" t="s">
        <v>838</v>
      </c>
      <c r="G1609" s="13" t="s">
        <v>839</v>
      </c>
      <c r="H1609" s="17">
        <v>620</v>
      </c>
      <c r="I1609" s="17">
        <v>2393.614</v>
      </c>
    </row>
    <row r="1610" spans="1:9" x14ac:dyDescent="0.25">
      <c r="A1610" s="13" t="s">
        <v>1080</v>
      </c>
      <c r="B1610" s="13" t="s">
        <v>1092</v>
      </c>
      <c r="C1610" s="13" t="s">
        <v>773</v>
      </c>
      <c r="D1610" s="13" t="s">
        <v>774</v>
      </c>
      <c r="E1610" s="13" t="s">
        <v>815</v>
      </c>
      <c r="F1610" s="13" t="s">
        <v>840</v>
      </c>
      <c r="G1610" s="13" t="s">
        <v>841</v>
      </c>
      <c r="H1610" s="17">
        <v>20</v>
      </c>
      <c r="I1610" s="17">
        <v>51.002000000000002</v>
      </c>
    </row>
    <row r="1611" spans="1:9" x14ac:dyDescent="0.25">
      <c r="A1611" s="13" t="s">
        <v>1080</v>
      </c>
      <c r="B1611" s="13" t="s">
        <v>1092</v>
      </c>
      <c r="C1611" s="13" t="s">
        <v>773</v>
      </c>
      <c r="D1611" s="13" t="s">
        <v>774</v>
      </c>
      <c r="E1611" s="13" t="s">
        <v>815</v>
      </c>
      <c r="F1611" s="13" t="s">
        <v>842</v>
      </c>
      <c r="G1611" s="13" t="s">
        <v>843</v>
      </c>
      <c r="H1611" s="17">
        <v>150</v>
      </c>
      <c r="I1611" s="17">
        <v>1640.6289999999999</v>
      </c>
    </row>
    <row r="1612" spans="1:9" x14ac:dyDescent="0.25">
      <c r="A1612" s="13" t="s">
        <v>1080</v>
      </c>
      <c r="B1612" s="13" t="s">
        <v>1092</v>
      </c>
      <c r="C1612" s="13" t="s">
        <v>773</v>
      </c>
      <c r="D1612" s="13" t="s">
        <v>774</v>
      </c>
      <c r="E1612" s="13" t="s">
        <v>815</v>
      </c>
      <c r="F1612" s="13" t="s">
        <v>844</v>
      </c>
      <c r="G1612" s="13" t="s">
        <v>845</v>
      </c>
      <c r="H1612" s="17">
        <v>413</v>
      </c>
      <c r="I1612" s="17">
        <v>6457.0879999999997</v>
      </c>
    </row>
    <row r="1613" spans="1:9" x14ac:dyDescent="0.25">
      <c r="A1613" s="13" t="s">
        <v>1080</v>
      </c>
      <c r="B1613" s="13" t="s">
        <v>1092</v>
      </c>
      <c r="C1613" s="13" t="s">
        <v>773</v>
      </c>
      <c r="D1613" s="13" t="s">
        <v>774</v>
      </c>
      <c r="E1613" s="13" t="s">
        <v>815</v>
      </c>
      <c r="F1613" s="13" t="s">
        <v>846</v>
      </c>
      <c r="G1613" s="13" t="s">
        <v>847</v>
      </c>
      <c r="H1613" s="17">
        <v>15203</v>
      </c>
      <c r="I1613" s="17">
        <v>89965.729000000007</v>
      </c>
    </row>
    <row r="1614" spans="1:9" x14ac:dyDescent="0.25">
      <c r="A1614" s="13" t="s">
        <v>1080</v>
      </c>
      <c r="B1614" s="13" t="s">
        <v>1092</v>
      </c>
      <c r="C1614" s="13" t="s">
        <v>773</v>
      </c>
      <c r="D1614" s="13" t="s">
        <v>774</v>
      </c>
      <c r="E1614" s="13" t="s">
        <v>815</v>
      </c>
      <c r="F1614" s="13" t="s">
        <v>848</v>
      </c>
      <c r="G1614" s="13" t="s">
        <v>849</v>
      </c>
      <c r="H1614" s="17">
        <v>1073</v>
      </c>
      <c r="I1614" s="17">
        <v>20866.582999999999</v>
      </c>
    </row>
    <row r="1615" spans="1:9" x14ac:dyDescent="0.25">
      <c r="A1615" s="13" t="s">
        <v>1080</v>
      </c>
      <c r="B1615" s="13" t="s">
        <v>1092</v>
      </c>
      <c r="C1615" s="13" t="s">
        <v>773</v>
      </c>
      <c r="D1615" s="13" t="s">
        <v>774</v>
      </c>
      <c r="E1615" s="13" t="s">
        <v>815</v>
      </c>
      <c r="F1615" s="13" t="s">
        <v>850</v>
      </c>
      <c r="G1615" s="13" t="s">
        <v>851</v>
      </c>
      <c r="H1615" s="17">
        <v>13</v>
      </c>
      <c r="I1615" s="17">
        <v>59.091000000000001</v>
      </c>
    </row>
    <row r="1616" spans="1:9" x14ac:dyDescent="0.25">
      <c r="A1616" s="13" t="s">
        <v>1080</v>
      </c>
      <c r="B1616" s="13" t="s">
        <v>1092</v>
      </c>
      <c r="C1616" s="13" t="s">
        <v>773</v>
      </c>
      <c r="D1616" s="13" t="s">
        <v>774</v>
      </c>
      <c r="E1616" s="13" t="s">
        <v>815</v>
      </c>
      <c r="F1616" s="13" t="s">
        <v>852</v>
      </c>
      <c r="G1616" s="13" t="s">
        <v>853</v>
      </c>
      <c r="H1616" s="17">
        <v>34</v>
      </c>
      <c r="I1616" s="17">
        <v>551.99900000000002</v>
      </c>
    </row>
    <row r="1617" spans="1:9" x14ac:dyDescent="0.25">
      <c r="A1617" s="13" t="s">
        <v>1080</v>
      </c>
      <c r="B1617" s="13" t="s">
        <v>1092</v>
      </c>
      <c r="C1617" s="13" t="s">
        <v>773</v>
      </c>
      <c r="D1617" s="13" t="s">
        <v>774</v>
      </c>
      <c r="E1617" s="13" t="s">
        <v>815</v>
      </c>
      <c r="F1617" s="13" t="s">
        <v>854</v>
      </c>
      <c r="G1617" s="13" t="s">
        <v>855</v>
      </c>
      <c r="H1617" s="17">
        <v>351</v>
      </c>
      <c r="I1617" s="17">
        <v>3926.2139999999999</v>
      </c>
    </row>
    <row r="1618" spans="1:9" x14ac:dyDescent="0.25">
      <c r="A1618" s="13" t="s">
        <v>1080</v>
      </c>
      <c r="B1618" s="13" t="s">
        <v>1092</v>
      </c>
      <c r="C1618" s="13" t="s">
        <v>773</v>
      </c>
      <c r="D1618" s="13" t="s">
        <v>774</v>
      </c>
      <c r="E1618" s="13" t="s">
        <v>815</v>
      </c>
      <c r="F1618" s="13" t="s">
        <v>856</v>
      </c>
      <c r="G1618" s="13" t="s">
        <v>857</v>
      </c>
      <c r="H1618" s="17">
        <v>139</v>
      </c>
      <c r="I1618" s="17">
        <v>2254.0120000000002</v>
      </c>
    </row>
    <row r="1619" spans="1:9" x14ac:dyDescent="0.25">
      <c r="A1619" s="13" t="s">
        <v>1080</v>
      </c>
      <c r="B1619" s="13" t="s">
        <v>1092</v>
      </c>
      <c r="C1619" s="13" t="s">
        <v>773</v>
      </c>
      <c r="D1619" s="13" t="s">
        <v>774</v>
      </c>
      <c r="E1619" s="13" t="s">
        <v>858</v>
      </c>
      <c r="F1619" s="13" t="s">
        <v>859</v>
      </c>
      <c r="G1619" s="13" t="s">
        <v>860</v>
      </c>
      <c r="H1619" s="17">
        <v>15</v>
      </c>
      <c r="I1619" s="17">
        <v>178.37700000000001</v>
      </c>
    </row>
    <row r="1620" spans="1:9" x14ac:dyDescent="0.25">
      <c r="A1620" s="13" t="s">
        <v>1080</v>
      </c>
      <c r="B1620" s="13" t="s">
        <v>1092</v>
      </c>
      <c r="C1620" s="13" t="s">
        <v>773</v>
      </c>
      <c r="D1620" s="13" t="s">
        <v>774</v>
      </c>
      <c r="E1620" s="13" t="s">
        <v>858</v>
      </c>
      <c r="F1620" s="13" t="s">
        <v>861</v>
      </c>
      <c r="G1620" s="13" t="s">
        <v>862</v>
      </c>
      <c r="H1620" s="17">
        <v>21</v>
      </c>
      <c r="I1620" s="17">
        <v>24.004000000000001</v>
      </c>
    </row>
    <row r="1621" spans="1:9" x14ac:dyDescent="0.25">
      <c r="A1621" s="13" t="s">
        <v>1080</v>
      </c>
      <c r="B1621" s="13" t="s">
        <v>1092</v>
      </c>
      <c r="C1621" s="13" t="s">
        <v>773</v>
      </c>
      <c r="D1621" s="13" t="s">
        <v>774</v>
      </c>
      <c r="E1621" s="13" t="s">
        <v>858</v>
      </c>
      <c r="F1621" s="13" t="s">
        <v>863</v>
      </c>
      <c r="G1621" s="13" t="s">
        <v>864</v>
      </c>
      <c r="H1621" s="17">
        <v>296</v>
      </c>
      <c r="I1621" s="17">
        <v>2349.527</v>
      </c>
    </row>
    <row r="1622" spans="1:9" x14ac:dyDescent="0.25">
      <c r="A1622" s="13" t="s">
        <v>1080</v>
      </c>
      <c r="B1622" s="13" t="s">
        <v>1092</v>
      </c>
      <c r="C1622" s="13" t="s">
        <v>773</v>
      </c>
      <c r="D1622" s="13" t="s">
        <v>774</v>
      </c>
      <c r="E1622" s="13" t="s">
        <v>858</v>
      </c>
      <c r="F1622" s="13" t="s">
        <v>865</v>
      </c>
      <c r="G1622" s="13" t="s">
        <v>866</v>
      </c>
      <c r="H1622" s="17">
        <v>44</v>
      </c>
      <c r="I1622" s="17">
        <v>188</v>
      </c>
    </row>
    <row r="1623" spans="1:9" x14ac:dyDescent="0.25">
      <c r="A1623" s="13" t="s">
        <v>1080</v>
      </c>
      <c r="B1623" s="13" t="s">
        <v>1092</v>
      </c>
      <c r="C1623" s="13" t="s">
        <v>773</v>
      </c>
      <c r="D1623" s="13" t="s">
        <v>774</v>
      </c>
      <c r="E1623" s="13" t="s">
        <v>858</v>
      </c>
      <c r="F1623" s="13" t="s">
        <v>867</v>
      </c>
      <c r="G1623" s="13" t="s">
        <v>868</v>
      </c>
      <c r="H1623" s="17">
        <v>146</v>
      </c>
      <c r="I1623" s="17">
        <v>441.82900000000001</v>
      </c>
    </row>
    <row r="1624" spans="1:9" x14ac:dyDescent="0.25">
      <c r="A1624" s="13" t="s">
        <v>1080</v>
      </c>
      <c r="B1624" s="13" t="s">
        <v>1092</v>
      </c>
      <c r="C1624" s="13" t="s">
        <v>773</v>
      </c>
      <c r="D1624" s="13" t="s">
        <v>774</v>
      </c>
      <c r="E1624" s="13" t="s">
        <v>858</v>
      </c>
      <c r="F1624" s="13" t="s">
        <v>869</v>
      </c>
      <c r="G1624" s="13" t="s">
        <v>870</v>
      </c>
      <c r="H1624" s="17">
        <v>19</v>
      </c>
      <c r="I1624" s="17">
        <v>33.006999999999998</v>
      </c>
    </row>
    <row r="1625" spans="1:9" x14ac:dyDescent="0.25">
      <c r="A1625" s="13" t="s">
        <v>1080</v>
      </c>
      <c r="B1625" s="13" t="s">
        <v>1092</v>
      </c>
      <c r="C1625" s="13" t="s">
        <v>773</v>
      </c>
      <c r="D1625" s="13" t="s">
        <v>774</v>
      </c>
      <c r="E1625" s="13" t="s">
        <v>858</v>
      </c>
      <c r="F1625" s="13" t="s">
        <v>871</v>
      </c>
      <c r="G1625" s="13" t="s">
        <v>872</v>
      </c>
      <c r="H1625" s="17">
        <v>121</v>
      </c>
      <c r="I1625" s="17">
        <v>703.005</v>
      </c>
    </row>
    <row r="1626" spans="1:9" x14ac:dyDescent="0.25">
      <c r="A1626" s="13" t="s">
        <v>1080</v>
      </c>
      <c r="B1626" s="13" t="s">
        <v>1092</v>
      </c>
      <c r="C1626" s="13" t="s">
        <v>773</v>
      </c>
      <c r="D1626" s="13" t="s">
        <v>774</v>
      </c>
      <c r="E1626" s="13" t="s">
        <v>858</v>
      </c>
      <c r="F1626" s="13" t="s">
        <v>873</v>
      </c>
      <c r="G1626" s="13" t="s">
        <v>874</v>
      </c>
      <c r="H1626" s="17">
        <v>243</v>
      </c>
      <c r="I1626" s="17">
        <v>2117.799</v>
      </c>
    </row>
    <row r="1627" spans="1:9" x14ac:dyDescent="0.25">
      <c r="A1627" s="13" t="s">
        <v>1080</v>
      </c>
      <c r="B1627" s="13" t="s">
        <v>1092</v>
      </c>
      <c r="C1627" s="13" t="s">
        <v>773</v>
      </c>
      <c r="D1627" s="13" t="s">
        <v>774</v>
      </c>
      <c r="E1627" s="13" t="s">
        <v>858</v>
      </c>
      <c r="F1627" s="13" t="s">
        <v>875</v>
      </c>
      <c r="G1627" s="13" t="s">
        <v>876</v>
      </c>
      <c r="H1627" s="17">
        <v>107</v>
      </c>
      <c r="I1627" s="17">
        <v>219.423</v>
      </c>
    </row>
    <row r="1628" spans="1:9" x14ac:dyDescent="0.25">
      <c r="A1628" s="13" t="s">
        <v>1080</v>
      </c>
      <c r="B1628" s="13" t="s">
        <v>1092</v>
      </c>
      <c r="C1628" s="13" t="s">
        <v>773</v>
      </c>
      <c r="D1628" s="13" t="s">
        <v>774</v>
      </c>
      <c r="E1628" s="13" t="s">
        <v>858</v>
      </c>
      <c r="F1628" s="13" t="s">
        <v>877</v>
      </c>
      <c r="G1628" s="13" t="s">
        <v>878</v>
      </c>
      <c r="H1628" s="17">
        <v>13</v>
      </c>
      <c r="I1628" s="17">
        <v>57.002000000000002</v>
      </c>
    </row>
    <row r="1629" spans="1:9" x14ac:dyDescent="0.25">
      <c r="A1629" s="13" t="s">
        <v>1080</v>
      </c>
      <c r="B1629" s="13" t="s">
        <v>1092</v>
      </c>
      <c r="C1629" s="13" t="s">
        <v>773</v>
      </c>
      <c r="D1629" s="13" t="s">
        <v>774</v>
      </c>
      <c r="E1629" s="13" t="s">
        <v>858</v>
      </c>
      <c r="F1629" s="13" t="s">
        <v>879</v>
      </c>
      <c r="G1629" s="13" t="s">
        <v>880</v>
      </c>
      <c r="H1629" s="17">
        <v>631</v>
      </c>
      <c r="I1629" s="17">
        <v>5738.1729999999998</v>
      </c>
    </row>
    <row r="1630" spans="1:9" x14ac:dyDescent="0.25">
      <c r="A1630" s="13" t="s">
        <v>1080</v>
      </c>
      <c r="B1630" s="13" t="s">
        <v>1092</v>
      </c>
      <c r="C1630" s="13" t="s">
        <v>773</v>
      </c>
      <c r="D1630" s="13" t="s">
        <v>774</v>
      </c>
      <c r="E1630" s="13" t="s">
        <v>858</v>
      </c>
      <c r="F1630" s="13" t="s">
        <v>881</v>
      </c>
      <c r="G1630" s="13" t="s">
        <v>882</v>
      </c>
      <c r="H1630" s="17">
        <v>15</v>
      </c>
      <c r="I1630" s="17">
        <v>19</v>
      </c>
    </row>
    <row r="1631" spans="1:9" x14ac:dyDescent="0.25">
      <c r="A1631" s="13" t="s">
        <v>1080</v>
      </c>
      <c r="B1631" s="13" t="s">
        <v>1092</v>
      </c>
      <c r="C1631" s="13" t="s">
        <v>773</v>
      </c>
      <c r="D1631" s="13" t="s">
        <v>774</v>
      </c>
      <c r="E1631" s="13" t="s">
        <v>858</v>
      </c>
      <c r="F1631" s="13" t="s">
        <v>883</v>
      </c>
      <c r="G1631" s="13" t="s">
        <v>884</v>
      </c>
      <c r="H1631" s="17">
        <v>420</v>
      </c>
      <c r="I1631" s="17">
        <v>1288.857</v>
      </c>
    </row>
    <row r="1632" spans="1:9" x14ac:dyDescent="0.25">
      <c r="A1632" s="13" t="s">
        <v>1080</v>
      </c>
      <c r="B1632" s="13" t="s">
        <v>1092</v>
      </c>
      <c r="C1632" s="13" t="s">
        <v>773</v>
      </c>
      <c r="D1632" s="13" t="s">
        <v>774</v>
      </c>
      <c r="E1632" s="13" t="s">
        <v>858</v>
      </c>
      <c r="F1632" s="13" t="s">
        <v>885</v>
      </c>
      <c r="G1632" s="13" t="s">
        <v>886</v>
      </c>
      <c r="H1632" s="17">
        <v>606</v>
      </c>
      <c r="I1632" s="17">
        <v>1513.5740000000001</v>
      </c>
    </row>
    <row r="1633" spans="1:9" x14ac:dyDescent="0.25">
      <c r="A1633" s="13" t="s">
        <v>1080</v>
      </c>
      <c r="B1633" s="13" t="s">
        <v>1092</v>
      </c>
      <c r="C1633" s="13" t="s">
        <v>773</v>
      </c>
      <c r="D1633" s="13" t="s">
        <v>774</v>
      </c>
      <c r="E1633" s="13" t="s">
        <v>858</v>
      </c>
      <c r="F1633" s="13" t="s">
        <v>887</v>
      </c>
      <c r="G1633" s="13" t="s">
        <v>888</v>
      </c>
      <c r="H1633" s="17">
        <v>37</v>
      </c>
      <c r="I1633" s="17">
        <v>663.4</v>
      </c>
    </row>
    <row r="1634" spans="1:9" x14ac:dyDescent="0.25">
      <c r="A1634" s="13" t="s">
        <v>1080</v>
      </c>
      <c r="B1634" s="13" t="s">
        <v>1092</v>
      </c>
      <c r="C1634" s="13" t="s">
        <v>773</v>
      </c>
      <c r="D1634" s="13" t="s">
        <v>774</v>
      </c>
      <c r="E1634" s="13" t="s">
        <v>858</v>
      </c>
      <c r="F1634" s="13" t="s">
        <v>889</v>
      </c>
      <c r="G1634" s="13" t="s">
        <v>890</v>
      </c>
      <c r="H1634" s="17">
        <v>137</v>
      </c>
      <c r="I1634" s="17">
        <v>3151.5680000000002</v>
      </c>
    </row>
    <row r="1635" spans="1:9" x14ac:dyDescent="0.25">
      <c r="A1635" s="13" t="s">
        <v>1080</v>
      </c>
      <c r="B1635" s="13" t="s">
        <v>1092</v>
      </c>
      <c r="C1635" s="13" t="s">
        <v>773</v>
      </c>
      <c r="D1635" s="13" t="s">
        <v>774</v>
      </c>
      <c r="E1635" s="13" t="s">
        <v>858</v>
      </c>
      <c r="F1635" s="13" t="s">
        <v>891</v>
      </c>
      <c r="G1635" s="13" t="s">
        <v>892</v>
      </c>
      <c r="H1635" s="17">
        <v>66</v>
      </c>
      <c r="I1635" s="17">
        <v>1123.105</v>
      </c>
    </row>
    <row r="1636" spans="1:9" x14ac:dyDescent="0.25">
      <c r="A1636" s="13" t="s">
        <v>1080</v>
      </c>
      <c r="B1636" s="13" t="s">
        <v>1092</v>
      </c>
      <c r="C1636" s="13" t="s">
        <v>773</v>
      </c>
      <c r="D1636" s="13" t="s">
        <v>774</v>
      </c>
      <c r="E1636" s="13" t="s">
        <v>893</v>
      </c>
      <c r="F1636" s="13" t="s">
        <v>894</v>
      </c>
      <c r="G1636" s="13" t="s">
        <v>895</v>
      </c>
      <c r="H1636" s="17">
        <v>748</v>
      </c>
      <c r="I1636" s="17">
        <v>82.492000000000004</v>
      </c>
    </row>
    <row r="1637" spans="1:9" x14ac:dyDescent="0.25">
      <c r="A1637" s="13" t="s">
        <v>1080</v>
      </c>
      <c r="B1637" s="13" t="s">
        <v>1092</v>
      </c>
      <c r="C1637" s="13" t="s">
        <v>773</v>
      </c>
      <c r="D1637" s="13" t="s">
        <v>774</v>
      </c>
      <c r="E1637" s="13" t="s">
        <v>893</v>
      </c>
      <c r="F1637" s="13" t="s">
        <v>896</v>
      </c>
      <c r="G1637" s="13" t="s">
        <v>897</v>
      </c>
      <c r="H1637" s="17">
        <v>614</v>
      </c>
      <c r="I1637" s="17">
        <v>125.152</v>
      </c>
    </row>
    <row r="1638" spans="1:9" x14ac:dyDescent="0.25">
      <c r="A1638" s="13" t="s">
        <v>1080</v>
      </c>
      <c r="B1638" s="13" t="s">
        <v>1092</v>
      </c>
      <c r="C1638" s="13" t="s">
        <v>773</v>
      </c>
      <c r="D1638" s="13" t="s">
        <v>774</v>
      </c>
      <c r="E1638" s="13" t="s">
        <v>893</v>
      </c>
      <c r="F1638" s="13" t="s">
        <v>898</v>
      </c>
      <c r="G1638" s="13" t="s">
        <v>899</v>
      </c>
      <c r="H1638" s="17">
        <v>7</v>
      </c>
      <c r="I1638" s="17">
        <v>1</v>
      </c>
    </row>
    <row r="1639" spans="1:9" x14ac:dyDescent="0.25">
      <c r="A1639" s="13" t="s">
        <v>1080</v>
      </c>
      <c r="B1639" s="13" t="s">
        <v>1092</v>
      </c>
      <c r="C1639" s="13" t="s">
        <v>773</v>
      </c>
      <c r="D1639" s="13" t="s">
        <v>774</v>
      </c>
      <c r="E1639" s="13" t="s">
        <v>893</v>
      </c>
      <c r="F1639" s="13" t="s">
        <v>900</v>
      </c>
      <c r="G1639" s="13" t="s">
        <v>901</v>
      </c>
      <c r="H1639" s="17">
        <v>17</v>
      </c>
      <c r="I1639" s="17">
        <v>20.097000000000001</v>
      </c>
    </row>
    <row r="1640" spans="1:9" x14ac:dyDescent="0.25">
      <c r="A1640" s="13" t="s">
        <v>1080</v>
      </c>
      <c r="B1640" s="13" t="s">
        <v>1092</v>
      </c>
      <c r="C1640" s="13" t="s">
        <v>773</v>
      </c>
      <c r="D1640" s="13" t="s">
        <v>774</v>
      </c>
      <c r="E1640" s="13" t="s">
        <v>893</v>
      </c>
      <c r="F1640" s="13" t="s">
        <v>902</v>
      </c>
      <c r="G1640" s="13" t="s">
        <v>903</v>
      </c>
      <c r="H1640" s="17">
        <v>3</v>
      </c>
      <c r="I1640" s="17">
        <v>0</v>
      </c>
    </row>
    <row r="1641" spans="1:9" x14ac:dyDescent="0.25">
      <c r="A1641" s="13" t="s">
        <v>1080</v>
      </c>
      <c r="B1641" s="13" t="s">
        <v>1092</v>
      </c>
      <c r="C1641" s="13" t="s">
        <v>773</v>
      </c>
      <c r="D1641" s="13" t="s">
        <v>774</v>
      </c>
      <c r="E1641" s="13" t="s">
        <v>893</v>
      </c>
      <c r="F1641" s="13" t="s">
        <v>904</v>
      </c>
      <c r="G1641" s="13" t="s">
        <v>905</v>
      </c>
      <c r="H1641" s="17">
        <v>45</v>
      </c>
      <c r="I1641" s="17">
        <v>91.784999999999997</v>
      </c>
    </row>
    <row r="1642" spans="1:9" x14ac:dyDescent="0.25">
      <c r="A1642" s="13" t="s">
        <v>1080</v>
      </c>
      <c r="B1642" s="13" t="s">
        <v>1092</v>
      </c>
      <c r="C1642" s="13" t="s">
        <v>773</v>
      </c>
      <c r="D1642" s="13" t="s">
        <v>774</v>
      </c>
      <c r="E1642" s="13" t="s">
        <v>893</v>
      </c>
      <c r="F1642" s="13" t="s">
        <v>906</v>
      </c>
      <c r="G1642" s="13" t="s">
        <v>907</v>
      </c>
      <c r="H1642" s="17">
        <v>65</v>
      </c>
      <c r="I1642" s="17">
        <v>170.83099999999999</v>
      </c>
    </row>
    <row r="1643" spans="1:9" x14ac:dyDescent="0.25">
      <c r="A1643" s="13" t="s">
        <v>1080</v>
      </c>
      <c r="B1643" s="13" t="s">
        <v>1092</v>
      </c>
      <c r="C1643" s="13" t="s">
        <v>773</v>
      </c>
      <c r="D1643" s="13" t="s">
        <v>774</v>
      </c>
      <c r="E1643" s="13" t="s">
        <v>893</v>
      </c>
      <c r="F1643" s="13" t="s">
        <v>908</v>
      </c>
      <c r="G1643" s="13" t="s">
        <v>909</v>
      </c>
      <c r="H1643" s="17">
        <v>3</v>
      </c>
      <c r="I1643" s="17">
        <v>0</v>
      </c>
    </row>
    <row r="1644" spans="1:9" x14ac:dyDescent="0.25">
      <c r="A1644" s="13" t="s">
        <v>1080</v>
      </c>
      <c r="B1644" s="13" t="s">
        <v>1092</v>
      </c>
      <c r="C1644" s="13" t="s">
        <v>773</v>
      </c>
      <c r="D1644" s="13" t="s">
        <v>774</v>
      </c>
      <c r="E1644" s="13" t="s">
        <v>893</v>
      </c>
      <c r="F1644" s="13" t="s">
        <v>910</v>
      </c>
      <c r="G1644" s="13" t="s">
        <v>911</v>
      </c>
      <c r="H1644" s="17">
        <v>40</v>
      </c>
      <c r="I1644" s="17">
        <v>2</v>
      </c>
    </row>
    <row r="1645" spans="1:9" x14ac:dyDescent="0.25">
      <c r="A1645" s="13" t="s">
        <v>1080</v>
      </c>
      <c r="B1645" s="13" t="s">
        <v>1092</v>
      </c>
      <c r="C1645" s="13" t="s">
        <v>773</v>
      </c>
      <c r="D1645" s="13" t="s">
        <v>774</v>
      </c>
      <c r="E1645" s="13" t="s">
        <v>893</v>
      </c>
      <c r="F1645" s="13" t="s">
        <v>912</v>
      </c>
      <c r="G1645" s="13" t="s">
        <v>913</v>
      </c>
      <c r="H1645" s="17">
        <v>42</v>
      </c>
      <c r="I1645" s="17">
        <v>8</v>
      </c>
    </row>
    <row r="1646" spans="1:9" x14ac:dyDescent="0.25">
      <c r="A1646" s="13" t="s">
        <v>1080</v>
      </c>
      <c r="B1646" s="13" t="s">
        <v>1092</v>
      </c>
      <c r="C1646" s="13" t="s">
        <v>773</v>
      </c>
      <c r="D1646" s="13" t="s">
        <v>774</v>
      </c>
      <c r="E1646" s="13" t="s">
        <v>893</v>
      </c>
      <c r="F1646" s="13" t="s">
        <v>914</v>
      </c>
      <c r="G1646" s="13" t="s">
        <v>915</v>
      </c>
      <c r="H1646" s="17">
        <v>82</v>
      </c>
      <c r="I1646" s="17">
        <v>15.004</v>
      </c>
    </row>
    <row r="1647" spans="1:9" x14ac:dyDescent="0.25">
      <c r="A1647" s="13" t="s">
        <v>1080</v>
      </c>
      <c r="B1647" s="13" t="s">
        <v>1092</v>
      </c>
      <c r="C1647" s="13" t="s">
        <v>773</v>
      </c>
      <c r="D1647" s="13" t="s">
        <v>774</v>
      </c>
      <c r="E1647" s="13" t="s">
        <v>893</v>
      </c>
      <c r="F1647" s="13" t="s">
        <v>916</v>
      </c>
      <c r="G1647" s="13" t="s">
        <v>917</v>
      </c>
      <c r="H1647" s="17">
        <v>208</v>
      </c>
      <c r="I1647" s="17">
        <v>15</v>
      </c>
    </row>
    <row r="1648" spans="1:9" x14ac:dyDescent="0.25">
      <c r="A1648" s="13" t="s">
        <v>1080</v>
      </c>
      <c r="B1648" s="13" t="s">
        <v>1092</v>
      </c>
      <c r="C1648" s="13" t="s">
        <v>773</v>
      </c>
      <c r="D1648" s="13" t="s">
        <v>774</v>
      </c>
      <c r="E1648" s="13" t="s">
        <v>893</v>
      </c>
      <c r="F1648" s="13" t="s">
        <v>918</v>
      </c>
      <c r="G1648" s="13" t="s">
        <v>919</v>
      </c>
      <c r="H1648" s="17">
        <v>481</v>
      </c>
      <c r="I1648" s="17">
        <v>101.792</v>
      </c>
    </row>
    <row r="1649" spans="1:9" x14ac:dyDescent="0.25">
      <c r="A1649" s="13" t="s">
        <v>1080</v>
      </c>
      <c r="B1649" s="13" t="s">
        <v>1092</v>
      </c>
      <c r="C1649" s="13" t="s">
        <v>773</v>
      </c>
      <c r="D1649" s="13" t="s">
        <v>774</v>
      </c>
      <c r="E1649" s="13" t="s">
        <v>893</v>
      </c>
      <c r="F1649" s="13" t="s">
        <v>920</v>
      </c>
      <c r="G1649" s="13" t="s">
        <v>921</v>
      </c>
      <c r="H1649" s="17">
        <v>538</v>
      </c>
      <c r="I1649" s="17">
        <v>93.406000000000006</v>
      </c>
    </row>
    <row r="1650" spans="1:9" x14ac:dyDescent="0.25">
      <c r="A1650" s="13" t="s">
        <v>1080</v>
      </c>
      <c r="B1650" s="13" t="s">
        <v>1092</v>
      </c>
      <c r="C1650" s="13" t="s">
        <v>773</v>
      </c>
      <c r="D1650" s="13" t="s">
        <v>922</v>
      </c>
      <c r="E1650" s="13" t="s">
        <v>923</v>
      </c>
      <c r="F1650" s="13" t="s">
        <v>924</v>
      </c>
      <c r="G1650" s="13" t="s">
        <v>925</v>
      </c>
      <c r="H1650" s="17">
        <v>215</v>
      </c>
      <c r="I1650" s="17"/>
    </row>
    <row r="1651" spans="1:9" x14ac:dyDescent="0.25">
      <c r="A1651" s="13" t="s">
        <v>1080</v>
      </c>
      <c r="B1651" s="13" t="s">
        <v>1092</v>
      </c>
      <c r="C1651" s="13" t="s">
        <v>773</v>
      </c>
      <c r="D1651" s="13" t="s">
        <v>922</v>
      </c>
      <c r="E1651" s="13" t="s">
        <v>926</v>
      </c>
      <c r="F1651" s="13" t="s">
        <v>924</v>
      </c>
      <c r="G1651" s="13" t="s">
        <v>925</v>
      </c>
      <c r="H1651" s="17">
        <v>39790</v>
      </c>
      <c r="I1651" s="17"/>
    </row>
    <row r="1652" spans="1:9" x14ac:dyDescent="0.25">
      <c r="A1652" s="13" t="s">
        <v>1080</v>
      </c>
      <c r="B1652" s="13" t="s">
        <v>1092</v>
      </c>
      <c r="C1652" s="13" t="s">
        <v>773</v>
      </c>
      <c r="D1652" s="13" t="s">
        <v>927</v>
      </c>
      <c r="E1652" s="13" t="s">
        <v>928</v>
      </c>
      <c r="F1652" s="13" t="s">
        <v>929</v>
      </c>
      <c r="G1652" s="13" t="s">
        <v>930</v>
      </c>
      <c r="H1652" s="17">
        <v>43</v>
      </c>
      <c r="I1652" s="17">
        <v>280</v>
      </c>
    </row>
    <row r="1653" spans="1:9" x14ac:dyDescent="0.25">
      <c r="A1653" s="13" t="s">
        <v>1080</v>
      </c>
      <c r="B1653" s="13" t="s">
        <v>1092</v>
      </c>
      <c r="C1653" s="13" t="s">
        <v>773</v>
      </c>
      <c r="D1653" s="13" t="s">
        <v>927</v>
      </c>
      <c r="E1653" s="13" t="s">
        <v>931</v>
      </c>
      <c r="F1653" s="13" t="s">
        <v>932</v>
      </c>
      <c r="G1653" s="13" t="s">
        <v>933</v>
      </c>
      <c r="H1653" s="17">
        <v>9</v>
      </c>
      <c r="I1653" s="17">
        <v>10</v>
      </c>
    </row>
    <row r="1654" spans="1:9" x14ac:dyDescent="0.25">
      <c r="A1654" s="13" t="s">
        <v>1080</v>
      </c>
      <c r="B1654" s="13" t="s">
        <v>1092</v>
      </c>
      <c r="C1654" s="13" t="s">
        <v>773</v>
      </c>
      <c r="D1654" s="13" t="s">
        <v>934</v>
      </c>
      <c r="E1654" s="13" t="s">
        <v>935</v>
      </c>
      <c r="F1654" s="13" t="s">
        <v>936</v>
      </c>
      <c r="G1654" s="13" t="s">
        <v>937</v>
      </c>
      <c r="H1654" s="17">
        <v>33</v>
      </c>
      <c r="I1654" s="17">
        <v>27</v>
      </c>
    </row>
    <row r="1655" spans="1:9" x14ac:dyDescent="0.25">
      <c r="A1655" s="13" t="s">
        <v>1080</v>
      </c>
      <c r="B1655" s="13" t="s">
        <v>1092</v>
      </c>
      <c r="C1655" s="13" t="s">
        <v>773</v>
      </c>
      <c r="D1655" s="13" t="s">
        <v>934</v>
      </c>
      <c r="E1655" s="13" t="s">
        <v>935</v>
      </c>
      <c r="F1655" s="13" t="s">
        <v>936</v>
      </c>
      <c r="G1655" s="13" t="s">
        <v>938</v>
      </c>
      <c r="H1655" s="17">
        <v>11208</v>
      </c>
      <c r="I1655" s="17">
        <v>16022.388999999999</v>
      </c>
    </row>
    <row r="1656" spans="1:9" x14ac:dyDescent="0.25">
      <c r="A1656" s="13" t="s">
        <v>1080</v>
      </c>
      <c r="B1656" s="13" t="s">
        <v>1092</v>
      </c>
      <c r="C1656" s="13" t="s">
        <v>773</v>
      </c>
      <c r="D1656" s="13" t="s">
        <v>934</v>
      </c>
      <c r="E1656" s="13" t="s">
        <v>935</v>
      </c>
      <c r="F1656" s="13" t="s">
        <v>939</v>
      </c>
      <c r="G1656" s="13" t="s">
        <v>940</v>
      </c>
      <c r="H1656" s="17">
        <v>1233</v>
      </c>
      <c r="I1656" s="17">
        <v>4475.5550000000003</v>
      </c>
    </row>
    <row r="1657" spans="1:9" x14ac:dyDescent="0.25">
      <c r="A1657" s="13" t="s">
        <v>1080</v>
      </c>
      <c r="B1657" s="13" t="s">
        <v>1092</v>
      </c>
      <c r="C1657" s="13" t="s">
        <v>773</v>
      </c>
      <c r="D1657" s="13" t="s">
        <v>934</v>
      </c>
      <c r="E1657" s="13" t="s">
        <v>935</v>
      </c>
      <c r="F1657" s="13" t="s">
        <v>941</v>
      </c>
      <c r="G1657" s="13" t="s">
        <v>942</v>
      </c>
      <c r="H1657" s="17">
        <v>6748</v>
      </c>
      <c r="I1657" s="17">
        <v>18614.7</v>
      </c>
    </row>
    <row r="1658" spans="1:9" x14ac:dyDescent="0.25">
      <c r="A1658" s="13" t="s">
        <v>1080</v>
      </c>
      <c r="B1658" s="13" t="s">
        <v>1092</v>
      </c>
      <c r="C1658" s="13" t="s">
        <v>773</v>
      </c>
      <c r="D1658" s="13" t="s">
        <v>934</v>
      </c>
      <c r="E1658" s="13" t="s">
        <v>935</v>
      </c>
      <c r="F1658" s="13" t="s">
        <v>943</v>
      </c>
      <c r="G1658" s="13" t="s">
        <v>944</v>
      </c>
      <c r="H1658" s="17">
        <v>743</v>
      </c>
      <c r="I1658" s="17">
        <v>1648.107</v>
      </c>
    </row>
    <row r="1659" spans="1:9" x14ac:dyDescent="0.25">
      <c r="A1659" s="13" t="s">
        <v>1080</v>
      </c>
      <c r="B1659" s="13" t="s">
        <v>1092</v>
      </c>
      <c r="C1659" s="13" t="s">
        <v>773</v>
      </c>
      <c r="D1659" s="13" t="s">
        <v>934</v>
      </c>
      <c r="E1659" s="13" t="s">
        <v>935</v>
      </c>
      <c r="F1659" s="13" t="s">
        <v>945</v>
      </c>
      <c r="G1659" s="13" t="s">
        <v>946</v>
      </c>
      <c r="H1659" s="17">
        <v>303</v>
      </c>
      <c r="I1659" s="17">
        <v>1094.8119999999999</v>
      </c>
    </row>
    <row r="1660" spans="1:9" x14ac:dyDescent="0.25">
      <c r="A1660" s="13" t="s">
        <v>1080</v>
      </c>
      <c r="B1660" s="13" t="s">
        <v>1092</v>
      </c>
      <c r="C1660" s="13" t="s">
        <v>773</v>
      </c>
      <c r="D1660" s="13" t="s">
        <v>934</v>
      </c>
      <c r="E1660" s="13" t="s">
        <v>947</v>
      </c>
      <c r="F1660" s="13" t="s">
        <v>948</v>
      </c>
      <c r="G1660" s="13" t="s">
        <v>949</v>
      </c>
      <c r="H1660" s="17">
        <v>14</v>
      </c>
      <c r="I1660" s="17">
        <v>33.008000000000003</v>
      </c>
    </row>
    <row r="1661" spans="1:9" x14ac:dyDescent="0.25">
      <c r="A1661" s="13" t="s">
        <v>1080</v>
      </c>
      <c r="B1661" s="13" t="s">
        <v>1092</v>
      </c>
      <c r="C1661" s="13" t="s">
        <v>773</v>
      </c>
      <c r="D1661" s="13" t="s">
        <v>934</v>
      </c>
      <c r="E1661" s="13" t="s">
        <v>947</v>
      </c>
      <c r="F1661" s="13" t="s">
        <v>950</v>
      </c>
      <c r="G1661" s="13" t="s">
        <v>951</v>
      </c>
      <c r="H1661" s="17">
        <v>27</v>
      </c>
      <c r="I1661" s="17">
        <v>84.2</v>
      </c>
    </row>
    <row r="1662" spans="1:9" x14ac:dyDescent="0.25">
      <c r="A1662" s="13" t="s">
        <v>1080</v>
      </c>
      <c r="B1662" s="13" t="s">
        <v>1092</v>
      </c>
      <c r="C1662" s="13" t="s">
        <v>773</v>
      </c>
      <c r="D1662" s="13" t="s">
        <v>934</v>
      </c>
      <c r="E1662" s="13" t="s">
        <v>947</v>
      </c>
      <c r="F1662" s="13" t="s">
        <v>952</v>
      </c>
      <c r="G1662" s="13" t="s">
        <v>953</v>
      </c>
      <c r="H1662" s="17">
        <v>8</v>
      </c>
      <c r="I1662" s="17">
        <v>111.002</v>
      </c>
    </row>
    <row r="1663" spans="1:9" x14ac:dyDescent="0.25">
      <c r="A1663" s="13" t="s">
        <v>1080</v>
      </c>
      <c r="B1663" s="13" t="s">
        <v>1092</v>
      </c>
      <c r="C1663" s="13" t="s">
        <v>773</v>
      </c>
      <c r="D1663" s="13" t="s">
        <v>934</v>
      </c>
      <c r="E1663" s="13" t="s">
        <v>947</v>
      </c>
      <c r="F1663" s="13" t="s">
        <v>954</v>
      </c>
      <c r="G1663" s="13" t="s">
        <v>955</v>
      </c>
      <c r="H1663" s="17">
        <v>79</v>
      </c>
      <c r="I1663" s="17">
        <v>374</v>
      </c>
    </row>
    <row r="1664" spans="1:9" x14ac:dyDescent="0.25">
      <c r="A1664" s="13" t="s">
        <v>1080</v>
      </c>
      <c r="B1664" s="13" t="s">
        <v>1092</v>
      </c>
      <c r="C1664" s="13" t="s">
        <v>773</v>
      </c>
      <c r="D1664" s="13" t="s">
        <v>934</v>
      </c>
      <c r="E1664" s="13" t="s">
        <v>947</v>
      </c>
      <c r="F1664" s="13" t="s">
        <v>956</v>
      </c>
      <c r="G1664" s="13" t="s">
        <v>957</v>
      </c>
      <c r="H1664" s="17">
        <v>18</v>
      </c>
      <c r="I1664" s="17">
        <v>717.43799999999999</v>
      </c>
    </row>
    <row r="1665" spans="1:9" x14ac:dyDescent="0.25">
      <c r="A1665" s="13" t="s">
        <v>1080</v>
      </c>
      <c r="B1665" s="13" t="s">
        <v>1092</v>
      </c>
      <c r="C1665" s="13" t="s">
        <v>773</v>
      </c>
      <c r="D1665" s="13" t="s">
        <v>934</v>
      </c>
      <c r="E1665" s="13" t="s">
        <v>947</v>
      </c>
      <c r="F1665" s="13" t="s">
        <v>958</v>
      </c>
      <c r="G1665" s="13" t="s">
        <v>959</v>
      </c>
      <c r="H1665" s="17">
        <v>19</v>
      </c>
      <c r="I1665" s="17">
        <v>2434.029</v>
      </c>
    </row>
    <row r="1666" spans="1:9" x14ac:dyDescent="0.25">
      <c r="A1666" s="13" t="s">
        <v>1080</v>
      </c>
      <c r="B1666" s="13" t="s">
        <v>1092</v>
      </c>
      <c r="C1666" s="13" t="s">
        <v>773</v>
      </c>
      <c r="D1666" s="13" t="s">
        <v>934</v>
      </c>
      <c r="E1666" s="13" t="s">
        <v>947</v>
      </c>
      <c r="F1666" s="13" t="s">
        <v>960</v>
      </c>
      <c r="G1666" s="13" t="s">
        <v>961</v>
      </c>
      <c r="H1666" s="17">
        <v>8</v>
      </c>
      <c r="I1666" s="17">
        <v>126</v>
      </c>
    </row>
    <row r="1667" spans="1:9" x14ac:dyDescent="0.25">
      <c r="A1667" s="13" t="s">
        <v>1080</v>
      </c>
      <c r="B1667" s="13" t="s">
        <v>1092</v>
      </c>
      <c r="C1667" s="13" t="s">
        <v>773</v>
      </c>
      <c r="D1667" s="13" t="s">
        <v>934</v>
      </c>
      <c r="E1667" s="13" t="s">
        <v>947</v>
      </c>
      <c r="F1667" s="13" t="s">
        <v>962</v>
      </c>
      <c r="G1667" s="13" t="s">
        <v>963</v>
      </c>
      <c r="H1667" s="17">
        <v>594</v>
      </c>
      <c r="I1667" s="17">
        <v>4143.9650000000001</v>
      </c>
    </row>
    <row r="1668" spans="1:9" x14ac:dyDescent="0.25">
      <c r="A1668" s="13" t="s">
        <v>1080</v>
      </c>
      <c r="B1668" s="13" t="s">
        <v>1092</v>
      </c>
      <c r="C1668" s="13" t="s">
        <v>773</v>
      </c>
      <c r="D1668" s="13" t="s">
        <v>934</v>
      </c>
      <c r="E1668" s="13" t="s">
        <v>947</v>
      </c>
      <c r="F1668" s="13" t="s">
        <v>964</v>
      </c>
      <c r="G1668" s="13" t="s">
        <v>965</v>
      </c>
      <c r="H1668" s="17">
        <v>1198</v>
      </c>
      <c r="I1668" s="17">
        <v>30321.561000000002</v>
      </c>
    </row>
    <row r="1669" spans="1:9" x14ac:dyDescent="0.25">
      <c r="A1669" s="13" t="s">
        <v>1080</v>
      </c>
      <c r="B1669" s="13" t="s">
        <v>1092</v>
      </c>
      <c r="C1669" s="13" t="s">
        <v>773</v>
      </c>
      <c r="D1669" s="13" t="s">
        <v>934</v>
      </c>
      <c r="E1669" s="13" t="s">
        <v>947</v>
      </c>
      <c r="F1669" s="13" t="s">
        <v>966</v>
      </c>
      <c r="G1669" s="13" t="s">
        <v>967</v>
      </c>
      <c r="H1669" s="17">
        <v>1218</v>
      </c>
      <c r="I1669" s="17">
        <v>13763.483</v>
      </c>
    </row>
    <row r="1670" spans="1:9" x14ac:dyDescent="0.25">
      <c r="A1670" s="13" t="s">
        <v>1080</v>
      </c>
      <c r="B1670" s="13" t="s">
        <v>1092</v>
      </c>
      <c r="C1670" s="13" t="s">
        <v>773</v>
      </c>
      <c r="D1670" s="13" t="s">
        <v>934</v>
      </c>
      <c r="E1670" s="13" t="s">
        <v>947</v>
      </c>
      <c r="F1670" s="13" t="s">
        <v>968</v>
      </c>
      <c r="G1670" s="13" t="s">
        <v>969</v>
      </c>
      <c r="H1670" s="17">
        <v>512</v>
      </c>
      <c r="I1670" s="17">
        <v>3762.7020000000002</v>
      </c>
    </row>
    <row r="1671" spans="1:9" x14ac:dyDescent="0.25">
      <c r="A1671" s="13" t="s">
        <v>1080</v>
      </c>
      <c r="B1671" s="13" t="s">
        <v>1092</v>
      </c>
      <c r="C1671" s="13" t="s">
        <v>773</v>
      </c>
      <c r="D1671" s="13" t="s">
        <v>934</v>
      </c>
      <c r="E1671" s="13" t="s">
        <v>947</v>
      </c>
      <c r="F1671" s="13" t="s">
        <v>970</v>
      </c>
      <c r="G1671" s="13" t="s">
        <v>971</v>
      </c>
      <c r="H1671" s="17">
        <v>110</v>
      </c>
      <c r="I1671" s="17">
        <v>1424.011</v>
      </c>
    </row>
    <row r="1672" spans="1:9" x14ac:dyDescent="0.25">
      <c r="A1672" s="13" t="s">
        <v>1080</v>
      </c>
      <c r="B1672" s="13" t="s">
        <v>1092</v>
      </c>
      <c r="C1672" s="13" t="s">
        <v>773</v>
      </c>
      <c r="D1672" s="13" t="s">
        <v>934</v>
      </c>
      <c r="E1672" s="13" t="s">
        <v>947</v>
      </c>
      <c r="F1672" s="13" t="s">
        <v>972</v>
      </c>
      <c r="G1672" s="13" t="s">
        <v>973</v>
      </c>
      <c r="H1672" s="17">
        <v>5</v>
      </c>
      <c r="I1672" s="17">
        <v>339.00900000000001</v>
      </c>
    </row>
    <row r="1673" spans="1:9" x14ac:dyDescent="0.25">
      <c r="A1673" s="13" t="s">
        <v>1080</v>
      </c>
      <c r="B1673" s="13" t="s">
        <v>1092</v>
      </c>
      <c r="C1673" s="13" t="s">
        <v>773</v>
      </c>
      <c r="D1673" s="13" t="s">
        <v>934</v>
      </c>
      <c r="E1673" s="13" t="s">
        <v>947</v>
      </c>
      <c r="F1673" s="13" t="s">
        <v>974</v>
      </c>
      <c r="G1673" s="13" t="s">
        <v>975</v>
      </c>
      <c r="H1673" s="17">
        <v>8</v>
      </c>
      <c r="I1673" s="17">
        <v>155.875</v>
      </c>
    </row>
    <row r="1674" spans="1:9" x14ac:dyDescent="0.25">
      <c r="A1674" s="13" t="s">
        <v>1080</v>
      </c>
      <c r="B1674" s="13" t="s">
        <v>1092</v>
      </c>
      <c r="C1674" s="13" t="s">
        <v>773</v>
      </c>
      <c r="D1674" s="13" t="s">
        <v>934</v>
      </c>
      <c r="E1674" s="13" t="s">
        <v>947</v>
      </c>
      <c r="F1674" s="13" t="s">
        <v>976</v>
      </c>
      <c r="G1674" s="13" t="s">
        <v>977</v>
      </c>
      <c r="H1674" s="17">
        <v>186</v>
      </c>
      <c r="I1674" s="17">
        <v>1599.0039999999999</v>
      </c>
    </row>
    <row r="1675" spans="1:9" x14ac:dyDescent="0.25">
      <c r="A1675" s="13" t="s">
        <v>1080</v>
      </c>
      <c r="B1675" s="13" t="s">
        <v>1092</v>
      </c>
      <c r="C1675" s="13" t="s">
        <v>773</v>
      </c>
      <c r="D1675" s="13" t="s">
        <v>934</v>
      </c>
      <c r="E1675" s="13" t="s">
        <v>947</v>
      </c>
      <c r="F1675" s="13" t="s">
        <v>978</v>
      </c>
      <c r="G1675" s="13" t="s">
        <v>979</v>
      </c>
      <c r="H1675" s="17">
        <v>4</v>
      </c>
      <c r="I1675" s="17">
        <v>47.003</v>
      </c>
    </row>
    <row r="1676" spans="1:9" x14ac:dyDescent="0.25">
      <c r="A1676" s="13" t="s">
        <v>1080</v>
      </c>
      <c r="B1676" s="13" t="s">
        <v>1092</v>
      </c>
      <c r="C1676" s="13" t="s">
        <v>773</v>
      </c>
      <c r="D1676" s="13" t="s">
        <v>934</v>
      </c>
      <c r="E1676" s="13" t="s">
        <v>947</v>
      </c>
      <c r="F1676" s="13" t="s">
        <v>980</v>
      </c>
      <c r="G1676" s="13" t="s">
        <v>981</v>
      </c>
      <c r="H1676" s="17">
        <v>9</v>
      </c>
      <c r="I1676" s="17">
        <v>22</v>
      </c>
    </row>
    <row r="1677" spans="1:9" x14ac:dyDescent="0.25">
      <c r="A1677" s="13" t="s">
        <v>1080</v>
      </c>
      <c r="B1677" s="13" t="s">
        <v>1092</v>
      </c>
      <c r="C1677" s="13" t="s">
        <v>773</v>
      </c>
      <c r="D1677" s="13" t="s">
        <v>934</v>
      </c>
      <c r="E1677" s="13" t="s">
        <v>947</v>
      </c>
      <c r="F1677" s="13" t="s">
        <v>982</v>
      </c>
      <c r="G1677" s="13" t="s">
        <v>983</v>
      </c>
      <c r="H1677" s="17">
        <v>639</v>
      </c>
      <c r="I1677" s="17">
        <v>18360.948</v>
      </c>
    </row>
    <row r="1678" spans="1:9" x14ac:dyDescent="0.25">
      <c r="A1678" s="13" t="s">
        <v>1080</v>
      </c>
      <c r="B1678" s="13" t="s">
        <v>1092</v>
      </c>
      <c r="C1678" s="13" t="s">
        <v>773</v>
      </c>
      <c r="D1678" s="13" t="s">
        <v>934</v>
      </c>
      <c r="E1678" s="13" t="s">
        <v>947</v>
      </c>
      <c r="F1678" s="13" t="s">
        <v>984</v>
      </c>
      <c r="G1678" s="13" t="s">
        <v>985</v>
      </c>
      <c r="H1678" s="17">
        <v>13</v>
      </c>
      <c r="I1678" s="17">
        <v>117</v>
      </c>
    </row>
    <row r="1679" spans="1:9" x14ac:dyDescent="0.25">
      <c r="A1679" s="13" t="s">
        <v>1080</v>
      </c>
      <c r="B1679" s="13" t="s">
        <v>1092</v>
      </c>
      <c r="C1679" s="13" t="s">
        <v>773</v>
      </c>
      <c r="D1679" s="13" t="s">
        <v>934</v>
      </c>
      <c r="E1679" s="13" t="s">
        <v>947</v>
      </c>
      <c r="F1679" s="13" t="s">
        <v>986</v>
      </c>
      <c r="G1679" s="13" t="s">
        <v>987</v>
      </c>
      <c r="H1679" s="17">
        <v>133</v>
      </c>
      <c r="I1679" s="17">
        <v>3389</v>
      </c>
    </row>
    <row r="1680" spans="1:9" x14ac:dyDescent="0.25">
      <c r="A1680" s="13" t="s">
        <v>1080</v>
      </c>
      <c r="B1680" s="13" t="s">
        <v>1092</v>
      </c>
      <c r="C1680" s="13" t="s">
        <v>773</v>
      </c>
      <c r="D1680" s="13" t="s">
        <v>934</v>
      </c>
      <c r="E1680" s="13" t="s">
        <v>947</v>
      </c>
      <c r="F1680" s="13" t="s">
        <v>988</v>
      </c>
      <c r="G1680" s="13" t="s">
        <v>989</v>
      </c>
      <c r="H1680" s="17">
        <v>17</v>
      </c>
      <c r="I1680" s="17">
        <v>140</v>
      </c>
    </row>
    <row r="1681" spans="1:9" x14ac:dyDescent="0.25">
      <c r="A1681" s="13" t="s">
        <v>1080</v>
      </c>
      <c r="B1681" s="13" t="s">
        <v>1092</v>
      </c>
      <c r="C1681" s="13" t="s">
        <v>773</v>
      </c>
      <c r="D1681" s="13" t="s">
        <v>934</v>
      </c>
      <c r="E1681" s="13" t="s">
        <v>947</v>
      </c>
      <c r="F1681" s="13" t="s">
        <v>990</v>
      </c>
      <c r="G1681" s="13" t="s">
        <v>991</v>
      </c>
      <c r="H1681" s="17">
        <v>19</v>
      </c>
      <c r="I1681" s="17">
        <v>148.00200000000001</v>
      </c>
    </row>
    <row r="1682" spans="1:9" x14ac:dyDescent="0.25">
      <c r="A1682" s="13" t="s">
        <v>1080</v>
      </c>
      <c r="B1682" s="13" t="s">
        <v>1092</v>
      </c>
      <c r="C1682" s="13" t="s">
        <v>773</v>
      </c>
      <c r="D1682" s="13" t="s">
        <v>934</v>
      </c>
      <c r="E1682" s="13" t="s">
        <v>947</v>
      </c>
      <c r="F1682" s="13" t="s">
        <v>992</v>
      </c>
      <c r="G1682" s="13" t="s">
        <v>993</v>
      </c>
      <c r="H1682" s="17">
        <v>2</v>
      </c>
      <c r="I1682" s="17">
        <v>48</v>
      </c>
    </row>
    <row r="1683" spans="1:9" x14ac:dyDescent="0.25">
      <c r="A1683" s="13" t="s">
        <v>1080</v>
      </c>
      <c r="B1683" s="13" t="s">
        <v>1092</v>
      </c>
      <c r="C1683" s="13" t="s">
        <v>773</v>
      </c>
      <c r="D1683" s="13" t="s">
        <v>934</v>
      </c>
      <c r="E1683" s="13" t="s">
        <v>947</v>
      </c>
      <c r="F1683" s="13" t="s">
        <v>994</v>
      </c>
      <c r="G1683" s="13" t="s">
        <v>995</v>
      </c>
      <c r="H1683" s="17">
        <v>352</v>
      </c>
      <c r="I1683" s="17">
        <v>3986.0410000000002</v>
      </c>
    </row>
    <row r="1684" spans="1:9" x14ac:dyDescent="0.25">
      <c r="A1684" s="13" t="s">
        <v>1080</v>
      </c>
      <c r="B1684" s="13" t="s">
        <v>1092</v>
      </c>
      <c r="C1684" s="13" t="s">
        <v>773</v>
      </c>
      <c r="D1684" s="13" t="s">
        <v>934</v>
      </c>
      <c r="E1684" s="13" t="s">
        <v>947</v>
      </c>
      <c r="F1684" s="13" t="s">
        <v>996</v>
      </c>
      <c r="G1684" s="13" t="s">
        <v>997</v>
      </c>
      <c r="H1684" s="17">
        <v>46</v>
      </c>
      <c r="I1684" s="17">
        <v>877.99800000000005</v>
      </c>
    </row>
    <row r="1685" spans="1:9" x14ac:dyDescent="0.25">
      <c r="A1685" s="13" t="s">
        <v>1080</v>
      </c>
      <c r="B1685" s="13" t="s">
        <v>1092</v>
      </c>
      <c r="C1685" s="13" t="s">
        <v>773</v>
      </c>
      <c r="D1685" s="13" t="s">
        <v>934</v>
      </c>
      <c r="E1685" s="13" t="s">
        <v>947</v>
      </c>
      <c r="F1685" s="13" t="s">
        <v>998</v>
      </c>
      <c r="G1685" s="13" t="s">
        <v>999</v>
      </c>
      <c r="H1685" s="17">
        <v>40</v>
      </c>
      <c r="I1685" s="17">
        <v>522.00400000000002</v>
      </c>
    </row>
    <row r="1686" spans="1:9" x14ac:dyDescent="0.25">
      <c r="A1686" s="13" t="s">
        <v>1080</v>
      </c>
      <c r="B1686" s="13" t="s">
        <v>1092</v>
      </c>
      <c r="C1686" s="13" t="s">
        <v>773</v>
      </c>
      <c r="D1686" s="13" t="s">
        <v>934</v>
      </c>
      <c r="E1686" s="13" t="s">
        <v>947</v>
      </c>
      <c r="F1686" s="13" t="s">
        <v>1000</v>
      </c>
      <c r="G1686" s="13" t="s">
        <v>1001</v>
      </c>
      <c r="H1686" s="17">
        <v>591</v>
      </c>
      <c r="I1686" s="17">
        <v>5732.232</v>
      </c>
    </row>
    <row r="1687" spans="1:9" x14ac:dyDescent="0.25">
      <c r="A1687" s="13" t="s">
        <v>1080</v>
      </c>
      <c r="B1687" s="13" t="s">
        <v>1092</v>
      </c>
      <c r="C1687" s="13" t="s">
        <v>773</v>
      </c>
      <c r="D1687" s="13" t="s">
        <v>934</v>
      </c>
      <c r="E1687" s="13" t="s">
        <v>947</v>
      </c>
      <c r="F1687" s="13" t="s">
        <v>1002</v>
      </c>
      <c r="G1687" s="13" t="s">
        <v>1003</v>
      </c>
      <c r="H1687" s="17">
        <v>765</v>
      </c>
      <c r="I1687" s="17">
        <v>16960.774000000001</v>
      </c>
    </row>
    <row r="1688" spans="1:9" x14ac:dyDescent="0.25">
      <c r="A1688" s="13" t="s">
        <v>1080</v>
      </c>
      <c r="B1688" s="13" t="s">
        <v>1092</v>
      </c>
      <c r="C1688" s="13" t="s">
        <v>773</v>
      </c>
      <c r="D1688" s="13" t="s">
        <v>1004</v>
      </c>
      <c r="E1688" s="13" t="s">
        <v>775</v>
      </c>
      <c r="F1688" s="13" t="s">
        <v>1005</v>
      </c>
      <c r="G1688" s="13" t="s">
        <v>1006</v>
      </c>
      <c r="H1688" s="17">
        <v>1</v>
      </c>
      <c r="I1688" s="17">
        <v>0</v>
      </c>
    </row>
    <row r="1689" spans="1:9" x14ac:dyDescent="0.25">
      <c r="A1689" s="13" t="s">
        <v>1080</v>
      </c>
      <c r="B1689" s="13" t="s">
        <v>1092</v>
      </c>
      <c r="C1689" s="13" t="s">
        <v>773</v>
      </c>
      <c r="D1689" s="13" t="s">
        <v>1004</v>
      </c>
      <c r="E1689" s="13" t="s">
        <v>775</v>
      </c>
      <c r="F1689" s="13" t="s">
        <v>1007</v>
      </c>
      <c r="G1689" s="13" t="s">
        <v>1008</v>
      </c>
      <c r="H1689" s="17">
        <v>3</v>
      </c>
      <c r="I1689" s="17">
        <v>0</v>
      </c>
    </row>
    <row r="1690" spans="1:9" x14ac:dyDescent="0.25">
      <c r="A1690" s="13" t="s">
        <v>1080</v>
      </c>
      <c r="B1690" s="13" t="s">
        <v>1092</v>
      </c>
      <c r="C1690" s="13" t="s">
        <v>773</v>
      </c>
      <c r="D1690" s="13" t="s">
        <v>1004</v>
      </c>
      <c r="E1690" s="13" t="s">
        <v>775</v>
      </c>
      <c r="F1690" s="13" t="s">
        <v>1009</v>
      </c>
      <c r="G1690" s="13" t="s">
        <v>1010</v>
      </c>
      <c r="H1690" s="17">
        <v>1</v>
      </c>
      <c r="I1690" s="17">
        <v>0</v>
      </c>
    </row>
    <row r="1691" spans="1:9" x14ac:dyDescent="0.25">
      <c r="A1691" s="13" t="s">
        <v>1080</v>
      </c>
      <c r="B1691" s="13" t="s">
        <v>1092</v>
      </c>
      <c r="C1691" s="13" t="s">
        <v>773</v>
      </c>
      <c r="D1691" s="13" t="s">
        <v>1004</v>
      </c>
      <c r="E1691" s="13" t="s">
        <v>775</v>
      </c>
      <c r="F1691" s="13" t="s">
        <v>1011</v>
      </c>
      <c r="G1691" s="13" t="s">
        <v>1012</v>
      </c>
      <c r="H1691" s="17">
        <v>5</v>
      </c>
      <c r="I1691" s="17">
        <v>1</v>
      </c>
    </row>
    <row r="1692" spans="1:9" x14ac:dyDescent="0.25">
      <c r="A1692" s="13" t="s">
        <v>1080</v>
      </c>
      <c r="B1692" s="13" t="s">
        <v>1092</v>
      </c>
      <c r="C1692" s="13" t="s">
        <v>773</v>
      </c>
      <c r="D1692" s="13" t="s">
        <v>1004</v>
      </c>
      <c r="E1692" s="13" t="s">
        <v>775</v>
      </c>
      <c r="F1692" s="13" t="s">
        <v>1013</v>
      </c>
      <c r="G1692" s="13" t="s">
        <v>1014</v>
      </c>
      <c r="H1692" s="17">
        <v>1</v>
      </c>
      <c r="I1692" s="17">
        <v>0</v>
      </c>
    </row>
    <row r="1693" spans="1:9" x14ac:dyDescent="0.25">
      <c r="A1693" s="13" t="s">
        <v>1080</v>
      </c>
      <c r="B1693" s="13" t="s">
        <v>1092</v>
      </c>
      <c r="C1693" s="13" t="s">
        <v>773</v>
      </c>
      <c r="D1693" s="13" t="s">
        <v>1004</v>
      </c>
      <c r="E1693" s="13" t="s">
        <v>775</v>
      </c>
      <c r="F1693" s="13" t="s">
        <v>1015</v>
      </c>
      <c r="G1693" s="13" t="s">
        <v>1016</v>
      </c>
      <c r="H1693" s="17">
        <v>5</v>
      </c>
      <c r="I1693" s="17">
        <v>0</v>
      </c>
    </row>
    <row r="1694" spans="1:9" x14ac:dyDescent="0.25">
      <c r="A1694" s="13" t="s">
        <v>1080</v>
      </c>
      <c r="B1694" s="13" t="s">
        <v>1092</v>
      </c>
      <c r="C1694" s="13" t="s">
        <v>773</v>
      </c>
      <c r="D1694" s="13" t="s">
        <v>1004</v>
      </c>
      <c r="E1694" s="13" t="s">
        <v>775</v>
      </c>
      <c r="F1694" s="13" t="s">
        <v>1017</v>
      </c>
      <c r="G1694" s="13" t="s">
        <v>1018</v>
      </c>
      <c r="H1694" s="17">
        <v>1</v>
      </c>
      <c r="I1694" s="17">
        <v>0</v>
      </c>
    </row>
    <row r="1695" spans="1:9" x14ac:dyDescent="0.25">
      <c r="A1695" s="13" t="s">
        <v>1080</v>
      </c>
      <c r="B1695" s="13" t="s">
        <v>1092</v>
      </c>
      <c r="C1695" s="13" t="s">
        <v>773</v>
      </c>
      <c r="D1695" s="13" t="s">
        <v>1004</v>
      </c>
      <c r="E1695" s="13" t="s">
        <v>775</v>
      </c>
      <c r="F1695" s="13" t="s">
        <v>1019</v>
      </c>
      <c r="G1695" s="13" t="s">
        <v>1020</v>
      </c>
      <c r="H1695" s="17">
        <v>2</v>
      </c>
      <c r="I1695" s="17">
        <v>0</v>
      </c>
    </row>
    <row r="1696" spans="1:9" x14ac:dyDescent="0.25">
      <c r="A1696" s="13" t="s">
        <v>1080</v>
      </c>
      <c r="B1696" s="13" t="s">
        <v>1092</v>
      </c>
      <c r="C1696" s="13" t="s">
        <v>773</v>
      </c>
      <c r="D1696" s="13" t="s">
        <v>1004</v>
      </c>
      <c r="E1696" s="13" t="s">
        <v>775</v>
      </c>
      <c r="F1696" s="13" t="s">
        <v>1021</v>
      </c>
      <c r="G1696" s="13" t="s">
        <v>1022</v>
      </c>
      <c r="H1696" s="17">
        <v>1</v>
      </c>
      <c r="I1696" s="17">
        <v>0</v>
      </c>
    </row>
    <row r="1697" spans="1:9" x14ac:dyDescent="0.25">
      <c r="A1697" s="13" t="s">
        <v>1080</v>
      </c>
      <c r="B1697" s="13" t="s">
        <v>1092</v>
      </c>
      <c r="C1697" s="13" t="s">
        <v>773</v>
      </c>
      <c r="D1697" s="13" t="s">
        <v>1004</v>
      </c>
      <c r="E1697" s="13" t="s">
        <v>815</v>
      </c>
      <c r="F1697" s="13" t="s">
        <v>1023</v>
      </c>
      <c r="G1697" s="13" t="s">
        <v>1024</v>
      </c>
      <c r="H1697" s="17">
        <v>8</v>
      </c>
      <c r="I1697" s="17">
        <v>23.721</v>
      </c>
    </row>
    <row r="1698" spans="1:9" x14ac:dyDescent="0.25">
      <c r="A1698" s="13" t="s">
        <v>1080</v>
      </c>
      <c r="B1698" s="13" t="s">
        <v>1092</v>
      </c>
      <c r="C1698" s="13" t="s">
        <v>773</v>
      </c>
      <c r="D1698" s="13" t="s">
        <v>1004</v>
      </c>
      <c r="E1698" s="13" t="s">
        <v>815</v>
      </c>
      <c r="F1698" s="13" t="s">
        <v>1025</v>
      </c>
      <c r="G1698" s="13" t="s">
        <v>1026</v>
      </c>
      <c r="H1698" s="17">
        <v>1</v>
      </c>
      <c r="I1698" s="17">
        <v>1</v>
      </c>
    </row>
    <row r="1699" spans="1:9" x14ac:dyDescent="0.25">
      <c r="A1699" s="13" t="s">
        <v>1080</v>
      </c>
      <c r="B1699" s="13" t="s">
        <v>1092</v>
      </c>
      <c r="C1699" s="13" t="s">
        <v>773</v>
      </c>
      <c r="D1699" s="13" t="s">
        <v>1004</v>
      </c>
      <c r="E1699" s="13" t="s">
        <v>815</v>
      </c>
      <c r="F1699" s="13" t="s">
        <v>1027</v>
      </c>
      <c r="G1699" s="13" t="s">
        <v>1028</v>
      </c>
      <c r="H1699" s="17">
        <v>46</v>
      </c>
      <c r="I1699" s="17">
        <v>37.003</v>
      </c>
    </row>
    <row r="1700" spans="1:9" x14ac:dyDescent="0.25">
      <c r="A1700" s="13" t="s">
        <v>1080</v>
      </c>
      <c r="B1700" s="13" t="s">
        <v>1092</v>
      </c>
      <c r="C1700" s="13" t="s">
        <v>773</v>
      </c>
      <c r="D1700" s="13" t="s">
        <v>1004</v>
      </c>
      <c r="E1700" s="13" t="s">
        <v>815</v>
      </c>
      <c r="F1700" s="13" t="s">
        <v>1029</v>
      </c>
      <c r="G1700" s="13" t="s">
        <v>1030</v>
      </c>
      <c r="H1700" s="17">
        <v>3</v>
      </c>
      <c r="I1700" s="17">
        <v>8</v>
      </c>
    </row>
    <row r="1701" spans="1:9" x14ac:dyDescent="0.25">
      <c r="A1701" s="13" t="s">
        <v>1080</v>
      </c>
      <c r="B1701" s="13" t="s">
        <v>1092</v>
      </c>
      <c r="C1701" s="13" t="s">
        <v>773</v>
      </c>
      <c r="D1701" s="13" t="s">
        <v>1004</v>
      </c>
      <c r="E1701" s="13" t="s">
        <v>815</v>
      </c>
      <c r="F1701" s="13" t="s">
        <v>1031</v>
      </c>
      <c r="G1701" s="13" t="s">
        <v>1032</v>
      </c>
      <c r="H1701" s="17">
        <v>3</v>
      </c>
      <c r="I1701" s="17">
        <v>1</v>
      </c>
    </row>
    <row r="1702" spans="1:9" x14ac:dyDescent="0.25">
      <c r="A1702" s="13" t="s">
        <v>1080</v>
      </c>
      <c r="B1702" s="13" t="s">
        <v>1092</v>
      </c>
      <c r="C1702" s="13" t="s">
        <v>773</v>
      </c>
      <c r="D1702" s="13" t="s">
        <v>1004</v>
      </c>
      <c r="E1702" s="13" t="s">
        <v>815</v>
      </c>
      <c r="F1702" s="13" t="s">
        <v>1033</v>
      </c>
      <c r="G1702" s="13" t="s">
        <v>1034</v>
      </c>
      <c r="H1702" s="17">
        <v>5</v>
      </c>
      <c r="I1702" s="17">
        <v>3.7879999999999998</v>
      </c>
    </row>
    <row r="1703" spans="1:9" x14ac:dyDescent="0.25">
      <c r="A1703" s="13" t="s">
        <v>1080</v>
      </c>
      <c r="B1703" s="13" t="s">
        <v>1092</v>
      </c>
      <c r="C1703" s="13" t="s">
        <v>773</v>
      </c>
      <c r="D1703" s="13" t="s">
        <v>1004</v>
      </c>
      <c r="E1703" s="13" t="s">
        <v>815</v>
      </c>
      <c r="F1703" s="13" t="s">
        <v>1035</v>
      </c>
      <c r="G1703" s="13" t="s">
        <v>1036</v>
      </c>
      <c r="H1703" s="17">
        <v>23</v>
      </c>
      <c r="I1703" s="17">
        <v>13.002000000000001</v>
      </c>
    </row>
    <row r="1704" spans="1:9" x14ac:dyDescent="0.25">
      <c r="A1704" s="13" t="s">
        <v>1080</v>
      </c>
      <c r="B1704" s="13" t="s">
        <v>1092</v>
      </c>
      <c r="C1704" s="13" t="s">
        <v>773</v>
      </c>
      <c r="D1704" s="13" t="s">
        <v>1004</v>
      </c>
      <c r="E1704" s="13" t="s">
        <v>815</v>
      </c>
      <c r="F1704" s="13" t="s">
        <v>1037</v>
      </c>
      <c r="G1704" s="13" t="s">
        <v>1038</v>
      </c>
      <c r="H1704" s="17">
        <v>7</v>
      </c>
      <c r="I1704" s="17">
        <v>46</v>
      </c>
    </row>
    <row r="1705" spans="1:9" x14ac:dyDescent="0.25">
      <c r="A1705" s="13" t="s">
        <v>1080</v>
      </c>
      <c r="B1705" s="13" t="s">
        <v>1092</v>
      </c>
      <c r="C1705" s="13" t="s">
        <v>773</v>
      </c>
      <c r="D1705" s="13" t="s">
        <v>1004</v>
      </c>
      <c r="E1705" s="13" t="s">
        <v>815</v>
      </c>
      <c r="F1705" s="13" t="s">
        <v>1039</v>
      </c>
      <c r="G1705" s="13" t="s">
        <v>1040</v>
      </c>
      <c r="H1705" s="17">
        <v>1</v>
      </c>
      <c r="I1705" s="17">
        <v>0</v>
      </c>
    </row>
    <row r="1706" spans="1:9" x14ac:dyDescent="0.25">
      <c r="A1706" s="13" t="s">
        <v>1080</v>
      </c>
      <c r="B1706" s="13" t="s">
        <v>1092</v>
      </c>
      <c r="C1706" s="13" t="s">
        <v>773</v>
      </c>
      <c r="D1706" s="13" t="s">
        <v>1004</v>
      </c>
      <c r="E1706" s="13" t="s">
        <v>815</v>
      </c>
      <c r="F1706" s="13" t="s">
        <v>1041</v>
      </c>
      <c r="G1706" s="13" t="s">
        <v>1042</v>
      </c>
      <c r="H1706" s="17">
        <v>2</v>
      </c>
      <c r="I1706" s="17">
        <v>0.5</v>
      </c>
    </row>
    <row r="1707" spans="1:9" x14ac:dyDescent="0.25">
      <c r="A1707" s="13" t="s">
        <v>1080</v>
      </c>
      <c r="B1707" s="13" t="s">
        <v>1092</v>
      </c>
      <c r="C1707" s="13" t="s">
        <v>773</v>
      </c>
      <c r="D1707" s="13" t="s">
        <v>1004</v>
      </c>
      <c r="E1707" s="13" t="s">
        <v>815</v>
      </c>
      <c r="F1707" s="13" t="s">
        <v>1043</v>
      </c>
      <c r="G1707" s="13" t="s">
        <v>1044</v>
      </c>
      <c r="H1707" s="17">
        <v>25</v>
      </c>
      <c r="I1707" s="17">
        <v>43.005000000000003</v>
      </c>
    </row>
    <row r="1708" spans="1:9" x14ac:dyDescent="0.25">
      <c r="A1708" s="13" t="s">
        <v>1080</v>
      </c>
      <c r="B1708" s="13" t="s">
        <v>1092</v>
      </c>
      <c r="C1708" s="13" t="s">
        <v>773</v>
      </c>
      <c r="D1708" s="13" t="s">
        <v>1004</v>
      </c>
      <c r="E1708" s="13" t="s">
        <v>858</v>
      </c>
      <c r="F1708" s="13" t="s">
        <v>1045</v>
      </c>
      <c r="G1708" s="13" t="s">
        <v>1046</v>
      </c>
      <c r="H1708" s="17">
        <v>1</v>
      </c>
      <c r="I1708" s="17">
        <v>4</v>
      </c>
    </row>
    <row r="1709" spans="1:9" x14ac:dyDescent="0.25">
      <c r="A1709" s="13" t="s">
        <v>1080</v>
      </c>
      <c r="B1709" s="13" t="s">
        <v>1092</v>
      </c>
      <c r="C1709" s="13" t="s">
        <v>773</v>
      </c>
      <c r="D1709" s="13" t="s">
        <v>1004</v>
      </c>
      <c r="E1709" s="13" t="s">
        <v>858</v>
      </c>
      <c r="F1709" s="13" t="s">
        <v>1047</v>
      </c>
      <c r="G1709" s="13" t="s">
        <v>1048</v>
      </c>
      <c r="H1709" s="17">
        <v>1</v>
      </c>
      <c r="I1709" s="17">
        <v>13</v>
      </c>
    </row>
    <row r="1710" spans="1:9" x14ac:dyDescent="0.25">
      <c r="A1710" s="13" t="s">
        <v>1080</v>
      </c>
      <c r="B1710" s="13" t="s">
        <v>1092</v>
      </c>
      <c r="C1710" s="13" t="s">
        <v>773</v>
      </c>
      <c r="D1710" s="13" t="s">
        <v>1004</v>
      </c>
      <c r="E1710" s="13" t="s">
        <v>858</v>
      </c>
      <c r="F1710" s="13" t="s">
        <v>1049</v>
      </c>
      <c r="G1710" s="13" t="s">
        <v>1050</v>
      </c>
      <c r="H1710" s="17">
        <v>3</v>
      </c>
      <c r="I1710" s="17">
        <v>1</v>
      </c>
    </row>
    <row r="1711" spans="1:9" x14ac:dyDescent="0.25">
      <c r="A1711" s="13" t="s">
        <v>1080</v>
      </c>
      <c r="B1711" s="13" t="s">
        <v>1092</v>
      </c>
      <c r="C1711" s="13" t="s">
        <v>773</v>
      </c>
      <c r="D1711" s="13" t="s">
        <v>1004</v>
      </c>
      <c r="E1711" s="13" t="s">
        <v>858</v>
      </c>
      <c r="F1711" s="13" t="s">
        <v>1051</v>
      </c>
      <c r="G1711" s="13" t="s">
        <v>1052</v>
      </c>
      <c r="H1711" s="17">
        <v>2</v>
      </c>
      <c r="I1711" s="17">
        <v>1</v>
      </c>
    </row>
    <row r="1712" spans="1:9" x14ac:dyDescent="0.25">
      <c r="A1712" s="13" t="s">
        <v>1080</v>
      </c>
      <c r="B1712" s="13" t="s">
        <v>1092</v>
      </c>
      <c r="C1712" s="13" t="s">
        <v>773</v>
      </c>
      <c r="D1712" s="13" t="s">
        <v>1004</v>
      </c>
      <c r="E1712" s="13" t="s">
        <v>858</v>
      </c>
      <c r="F1712" s="13" t="s">
        <v>1053</v>
      </c>
      <c r="G1712" s="13" t="s">
        <v>1054</v>
      </c>
      <c r="H1712" s="17">
        <v>1</v>
      </c>
      <c r="I1712" s="17">
        <v>4.0010000000000003</v>
      </c>
    </row>
    <row r="1713" spans="1:9" x14ac:dyDescent="0.25">
      <c r="A1713" s="13" t="s">
        <v>1080</v>
      </c>
      <c r="B1713" s="13" t="s">
        <v>1092</v>
      </c>
      <c r="C1713" s="13" t="s">
        <v>773</v>
      </c>
      <c r="D1713" s="13" t="s">
        <v>1004</v>
      </c>
      <c r="E1713" s="13" t="s">
        <v>893</v>
      </c>
      <c r="F1713" s="13" t="s">
        <v>1055</v>
      </c>
      <c r="G1713" s="13" t="s">
        <v>1056</v>
      </c>
      <c r="H1713" s="17">
        <v>8</v>
      </c>
      <c r="I1713" s="17">
        <v>0</v>
      </c>
    </row>
    <row r="1714" spans="1:9" x14ac:dyDescent="0.25">
      <c r="A1714" s="13" t="s">
        <v>1080</v>
      </c>
      <c r="B1714" s="13" t="s">
        <v>1092</v>
      </c>
      <c r="C1714" s="13" t="s">
        <v>773</v>
      </c>
      <c r="D1714" s="13" t="s">
        <v>1004</v>
      </c>
      <c r="E1714" s="13" t="s">
        <v>893</v>
      </c>
      <c r="F1714" s="13" t="s">
        <v>1057</v>
      </c>
      <c r="G1714" s="13" t="s">
        <v>1058</v>
      </c>
      <c r="H1714" s="17">
        <v>7</v>
      </c>
      <c r="I1714" s="17">
        <v>2</v>
      </c>
    </row>
    <row r="1715" spans="1:9" x14ac:dyDescent="0.25">
      <c r="A1715" s="13" t="s">
        <v>1080</v>
      </c>
      <c r="B1715" s="13" t="s">
        <v>1092</v>
      </c>
      <c r="C1715" s="13" t="s">
        <v>773</v>
      </c>
      <c r="D1715" s="13" t="s">
        <v>1004</v>
      </c>
      <c r="E1715" s="13" t="s">
        <v>893</v>
      </c>
      <c r="F1715" s="13" t="s">
        <v>1059</v>
      </c>
      <c r="G1715" s="13" t="s">
        <v>1060</v>
      </c>
      <c r="H1715" s="17">
        <v>1</v>
      </c>
      <c r="I1715" s="17">
        <v>0</v>
      </c>
    </row>
    <row r="1716" spans="1:9" x14ac:dyDescent="0.25">
      <c r="A1716" s="13" t="s">
        <v>1080</v>
      </c>
      <c r="B1716" s="13" t="s">
        <v>1092</v>
      </c>
      <c r="C1716" s="13" t="s">
        <v>773</v>
      </c>
      <c r="D1716" s="13" t="s">
        <v>1004</v>
      </c>
      <c r="E1716" s="13" t="s">
        <v>893</v>
      </c>
      <c r="F1716" s="13" t="s">
        <v>1061</v>
      </c>
      <c r="G1716" s="13" t="s">
        <v>1062</v>
      </c>
      <c r="H1716" s="17">
        <v>1</v>
      </c>
      <c r="I1716" s="17">
        <v>0</v>
      </c>
    </row>
    <row r="1717" spans="1:9" x14ac:dyDescent="0.25">
      <c r="A1717" s="13" t="s">
        <v>1080</v>
      </c>
      <c r="B1717" s="13" t="s">
        <v>1092</v>
      </c>
      <c r="C1717" s="13" t="s">
        <v>773</v>
      </c>
      <c r="D1717" s="13" t="s">
        <v>1004</v>
      </c>
      <c r="E1717" s="13" t="s">
        <v>893</v>
      </c>
      <c r="F1717" s="13" t="s">
        <v>1063</v>
      </c>
      <c r="G1717" s="13" t="s">
        <v>1064</v>
      </c>
      <c r="H1717" s="17">
        <v>2</v>
      </c>
      <c r="I1717" s="17">
        <v>0</v>
      </c>
    </row>
    <row r="1718" spans="1:9" x14ac:dyDescent="0.25">
      <c r="A1718" s="13" t="s">
        <v>1080</v>
      </c>
      <c r="B1718" s="13" t="s">
        <v>1092</v>
      </c>
      <c r="C1718" s="13" t="s">
        <v>773</v>
      </c>
      <c r="D1718" s="13" t="s">
        <v>1004</v>
      </c>
      <c r="E1718" s="13" t="s">
        <v>893</v>
      </c>
      <c r="F1718" s="13" t="s">
        <v>1065</v>
      </c>
      <c r="G1718" s="13" t="s">
        <v>1066</v>
      </c>
      <c r="H1718" s="17">
        <v>1</v>
      </c>
      <c r="I1718" s="17">
        <v>0</v>
      </c>
    </row>
    <row r="1719" spans="1:9" x14ac:dyDescent="0.25">
      <c r="A1719" s="13" t="s">
        <v>1080</v>
      </c>
      <c r="B1719" s="13" t="s">
        <v>1092</v>
      </c>
      <c r="C1719" s="13" t="s">
        <v>773</v>
      </c>
      <c r="D1719" s="13" t="s">
        <v>1004</v>
      </c>
      <c r="E1719" s="13" t="s">
        <v>893</v>
      </c>
      <c r="F1719" s="13" t="s">
        <v>1067</v>
      </c>
      <c r="G1719" s="13" t="s">
        <v>1068</v>
      </c>
      <c r="H1719" s="17">
        <v>1</v>
      </c>
      <c r="I1719" s="17">
        <v>0</v>
      </c>
    </row>
    <row r="1720" spans="1:9" x14ac:dyDescent="0.25">
      <c r="A1720" s="13" t="s">
        <v>1080</v>
      </c>
      <c r="B1720" s="13" t="s">
        <v>1092</v>
      </c>
      <c r="C1720" s="13" t="s">
        <v>773</v>
      </c>
      <c r="D1720" s="13" t="s">
        <v>1004</v>
      </c>
      <c r="E1720" s="13" t="s">
        <v>893</v>
      </c>
      <c r="F1720" s="13" t="s">
        <v>1069</v>
      </c>
      <c r="G1720" s="13" t="s">
        <v>1070</v>
      </c>
      <c r="H1720" s="17">
        <v>4</v>
      </c>
      <c r="I1720" s="17">
        <v>0</v>
      </c>
    </row>
    <row r="1721" spans="1:9" x14ac:dyDescent="0.25">
      <c r="A1721" s="13" t="s">
        <v>1080</v>
      </c>
      <c r="B1721" s="13" t="s">
        <v>1092</v>
      </c>
      <c r="C1721" s="13" t="s">
        <v>1071</v>
      </c>
      <c r="D1721" s="13" t="s">
        <v>922</v>
      </c>
      <c r="E1721" s="13" t="s">
        <v>926</v>
      </c>
      <c r="F1721" s="13" t="s">
        <v>924</v>
      </c>
      <c r="G1721" s="13" t="s">
        <v>925</v>
      </c>
      <c r="H1721" s="17">
        <v>25</v>
      </c>
      <c r="I1721" s="17"/>
    </row>
    <row r="1722" spans="1:9" x14ac:dyDescent="0.25">
      <c r="A1722" s="13" t="s">
        <v>1080</v>
      </c>
      <c r="B1722" s="13" t="s">
        <v>1092</v>
      </c>
      <c r="C1722" s="13" t="s">
        <v>1071</v>
      </c>
      <c r="D1722" s="13" t="s">
        <v>1072</v>
      </c>
      <c r="E1722" s="13" t="s">
        <v>1072</v>
      </c>
      <c r="F1722" s="13" t="s">
        <v>924</v>
      </c>
      <c r="G1722" s="13" t="s">
        <v>925</v>
      </c>
      <c r="H1722" s="17">
        <v>25</v>
      </c>
      <c r="I1722" s="17"/>
    </row>
    <row r="1723" spans="1:9" x14ac:dyDescent="0.25">
      <c r="A1723" s="18" t="s">
        <v>1093</v>
      </c>
      <c r="B1723" s="19"/>
      <c r="C1723" s="19"/>
      <c r="D1723" s="19"/>
      <c r="E1723" s="19"/>
      <c r="F1723" s="19"/>
      <c r="G1723" s="20"/>
      <c r="H1723" s="21">
        <v>41599</v>
      </c>
      <c r="I1723" s="21">
        <v>4713493.8859999962</v>
      </c>
    </row>
  </sheetData>
  <pageMargins left="0.7" right="0.7" top="0.75" bottom="0.75" header="0.3" footer="0.3"/>
  <pageSetup orientation="portrait" r:id="rId2"/>
  <customProperties>
    <customPr name="_pios_id" r:id="rId3"/>
    <customPr name="CofWorksheetType" r:id="rId4"/>
    <customPr name="EpmWorksheetKeyString_GUID" r:id="rId5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9DDC3-0BAA-41B3-AD4D-FD94FDBDD5E0}">
  <sheetPr>
    <tabColor theme="7" tint="0.79998168889431442"/>
  </sheetPr>
  <dimension ref="A1:E30"/>
  <sheetViews>
    <sheetView workbookViewId="0">
      <selection activeCell="J11" sqref="J11"/>
    </sheetView>
    <sheetView workbookViewId="1">
      <selection activeCell="C13" sqref="C13"/>
    </sheetView>
  </sheetViews>
  <sheetFormatPr defaultRowHeight="15" x14ac:dyDescent="0.25"/>
  <cols>
    <col min="1" max="1" width="15.28515625" bestFit="1" customWidth="1"/>
    <col min="2" max="2" width="22.140625" bestFit="1" customWidth="1"/>
    <col min="3" max="3" width="14.28515625" bestFit="1" customWidth="1"/>
    <col min="4" max="4" width="11.28515625" bestFit="1" customWidth="1"/>
    <col min="5" max="5" width="8.85546875" bestFit="1" customWidth="1"/>
  </cols>
  <sheetData>
    <row r="1" spans="1:5" ht="15.75" thickBot="1" x14ac:dyDescent="0.3">
      <c r="A1" s="1" t="s">
        <v>1917</v>
      </c>
      <c r="B1" s="1"/>
      <c r="C1" s="1"/>
      <c r="D1" s="1"/>
      <c r="E1" s="1"/>
    </row>
    <row r="2" spans="1:5" ht="15.75" thickBot="1" x14ac:dyDescent="0.3">
      <c r="A2" s="264" t="s">
        <v>1904</v>
      </c>
      <c r="B2" s="265"/>
      <c r="C2" s="266" t="s">
        <v>1905</v>
      </c>
      <c r="D2" s="266" t="s">
        <v>1906</v>
      </c>
      <c r="E2" s="267" t="s">
        <v>1610</v>
      </c>
    </row>
    <row r="3" spans="1:5" x14ac:dyDescent="0.25">
      <c r="A3" s="268" t="s">
        <v>1371</v>
      </c>
      <c r="B3" s="269" t="s">
        <v>1907</v>
      </c>
      <c r="C3" s="270">
        <v>0.17</v>
      </c>
      <c r="D3" s="271">
        <v>0.68</v>
      </c>
      <c r="E3" s="272">
        <v>0.32</v>
      </c>
    </row>
    <row r="4" spans="1:5" ht="15.75" thickBot="1" x14ac:dyDescent="0.3">
      <c r="A4" s="234"/>
      <c r="B4" s="273" t="s">
        <v>1908</v>
      </c>
      <c r="C4" s="274">
        <v>0.83</v>
      </c>
      <c r="D4" s="274">
        <v>0.6</v>
      </c>
      <c r="E4" s="275">
        <v>0.4</v>
      </c>
    </row>
    <row r="5" spans="1:5" x14ac:dyDescent="0.25">
      <c r="A5" s="268" t="s">
        <v>1909</v>
      </c>
      <c r="B5" s="269" t="s">
        <v>1910</v>
      </c>
      <c r="C5" s="270">
        <v>0.12</v>
      </c>
      <c r="D5" s="271">
        <v>0.44</v>
      </c>
      <c r="E5" s="272">
        <v>0.56000000000000005</v>
      </c>
    </row>
    <row r="6" spans="1:5" ht="15.75" thickBot="1" x14ac:dyDescent="0.3">
      <c r="A6" s="234"/>
      <c r="B6" s="273" t="s">
        <v>1911</v>
      </c>
      <c r="C6" s="274">
        <v>0.88</v>
      </c>
      <c r="D6" s="274">
        <v>0.49</v>
      </c>
      <c r="E6" s="275">
        <v>0.51</v>
      </c>
    </row>
    <row r="7" spans="1:5" x14ac:dyDescent="0.25">
      <c r="A7" s="268" t="s">
        <v>1912</v>
      </c>
      <c r="B7" s="269" t="s">
        <v>1913</v>
      </c>
      <c r="C7" s="270">
        <v>7.0000000000000007E-2</v>
      </c>
      <c r="D7" s="271">
        <v>0.16</v>
      </c>
      <c r="E7" s="272">
        <v>0.84</v>
      </c>
    </row>
    <row r="8" spans="1:5" ht="15.75" thickBot="1" x14ac:dyDescent="0.3">
      <c r="A8" s="234"/>
      <c r="B8" s="273" t="s">
        <v>1914</v>
      </c>
      <c r="C8" s="274">
        <v>0.93</v>
      </c>
      <c r="D8" s="274">
        <v>0.47</v>
      </c>
      <c r="E8" s="275">
        <v>0.53</v>
      </c>
    </row>
    <row r="9" spans="1:5" x14ac:dyDescent="0.25">
      <c r="A9" s="268" t="s">
        <v>1372</v>
      </c>
      <c r="B9" s="269" t="s">
        <v>1915</v>
      </c>
      <c r="C9" s="271">
        <v>0.83</v>
      </c>
      <c r="D9" s="271">
        <v>0.57999999999999996</v>
      </c>
      <c r="E9" s="272">
        <v>0.42</v>
      </c>
    </row>
    <row r="10" spans="1:5" ht="15.75" thickBot="1" x14ac:dyDescent="0.3">
      <c r="A10" s="94"/>
      <c r="B10" s="269" t="s">
        <v>1916</v>
      </c>
      <c r="C10" s="271">
        <v>0.17</v>
      </c>
      <c r="D10" s="271">
        <v>0.17</v>
      </c>
      <c r="E10" s="272">
        <v>0.83</v>
      </c>
    </row>
    <row r="11" spans="1:5" ht="15.75" thickBot="1" x14ac:dyDescent="0.3">
      <c r="A11" s="153" t="s">
        <v>1613</v>
      </c>
      <c r="B11" s="154"/>
      <c r="C11" s="154"/>
      <c r="D11" s="154"/>
      <c r="E11" s="155"/>
    </row>
    <row r="12" spans="1:5" ht="15.75" thickBot="1" x14ac:dyDescent="0.3">
      <c r="A12" s="264" t="s">
        <v>1904</v>
      </c>
      <c r="B12" s="265"/>
      <c r="C12" s="266" t="s">
        <v>1905</v>
      </c>
      <c r="D12" s="266" t="s">
        <v>1906</v>
      </c>
      <c r="E12" s="267" t="s">
        <v>1610</v>
      </c>
    </row>
    <row r="13" spans="1:5" x14ac:dyDescent="0.25">
      <c r="A13" s="268" t="s">
        <v>1371</v>
      </c>
      <c r="B13" s="269" t="s">
        <v>1907</v>
      </c>
      <c r="C13" s="270">
        <v>0.23096236603757933</v>
      </c>
      <c r="D13" s="271">
        <v>0.57374931542986662</v>
      </c>
      <c r="E13" s="272">
        <f>1-D13</f>
        <v>0.42625068457013338</v>
      </c>
    </row>
    <row r="14" spans="1:5" ht="15.75" thickBot="1" x14ac:dyDescent="0.3">
      <c r="A14" s="234"/>
      <c r="B14" s="273" t="s">
        <v>1908</v>
      </c>
      <c r="C14" s="274">
        <v>0.76903763397367086</v>
      </c>
      <c r="D14" s="274">
        <v>0.54189260073239731</v>
      </c>
      <c r="E14" s="275">
        <f t="shared" ref="E14:E20" si="0">1-D14</f>
        <v>0.45810739926760269</v>
      </c>
    </row>
    <row r="15" spans="1:5" x14ac:dyDescent="0.25">
      <c r="A15" s="268" t="s">
        <v>1909</v>
      </c>
      <c r="B15" s="269" t="s">
        <v>1910</v>
      </c>
      <c r="C15" s="270">
        <v>0.13204117900782086</v>
      </c>
      <c r="D15" s="271">
        <v>0.73389341193920588</v>
      </c>
      <c r="E15" s="272">
        <f t="shared" si="0"/>
        <v>0.26610658806079412</v>
      </c>
    </row>
    <row r="16" spans="1:5" ht="15.75" thickBot="1" x14ac:dyDescent="0.3">
      <c r="A16" s="234"/>
      <c r="B16" s="273" t="s">
        <v>1911</v>
      </c>
      <c r="C16" s="274">
        <v>0.86795882098703259</v>
      </c>
      <c r="D16" s="274">
        <v>0.42748293593983588</v>
      </c>
      <c r="E16" s="275">
        <f t="shared" si="0"/>
        <v>0.57251706406016412</v>
      </c>
    </row>
    <row r="17" spans="1:5" x14ac:dyDescent="0.25">
      <c r="A17" s="268" t="s">
        <v>1912</v>
      </c>
      <c r="B17" s="269" t="s">
        <v>1913</v>
      </c>
      <c r="C17" s="270">
        <v>7.0844662329269573E-2</v>
      </c>
      <c r="D17" s="271">
        <v>0.15971625015117205</v>
      </c>
      <c r="E17" s="272">
        <f t="shared" si="0"/>
        <v>0.84028374984882792</v>
      </c>
    </row>
    <row r="18" spans="1:5" ht="15.75" thickBot="1" x14ac:dyDescent="0.3">
      <c r="A18" s="234"/>
      <c r="B18" s="273" t="s">
        <v>1914</v>
      </c>
      <c r="C18" s="274">
        <v>0.92915533767073044</v>
      </c>
      <c r="D18" s="274">
        <v>0.46871628993535269</v>
      </c>
      <c r="E18" s="275">
        <f t="shared" si="0"/>
        <v>0.53128371006464725</v>
      </c>
    </row>
    <row r="19" spans="1:5" x14ac:dyDescent="0.25">
      <c r="A19" s="268" t="s">
        <v>1372</v>
      </c>
      <c r="B19" s="269" t="s">
        <v>1915</v>
      </c>
      <c r="C19" s="271">
        <v>0.83553396670615077</v>
      </c>
      <c r="D19" s="271">
        <v>0.64910704003206765</v>
      </c>
      <c r="E19" s="272">
        <f t="shared" si="0"/>
        <v>0.35089295996793235</v>
      </c>
    </row>
    <row r="20" spans="1:5" ht="15.75" thickBot="1" x14ac:dyDescent="0.3">
      <c r="A20" s="234"/>
      <c r="B20" s="273" t="s">
        <v>1916</v>
      </c>
      <c r="C20" s="274">
        <v>0.16446603329705672</v>
      </c>
      <c r="D20" s="274">
        <v>0.72378759450238772</v>
      </c>
      <c r="E20" s="275">
        <f t="shared" si="0"/>
        <v>0.27621240549761228</v>
      </c>
    </row>
    <row r="21" spans="1:5" ht="15.75" thickBot="1" x14ac:dyDescent="0.3">
      <c r="A21" s="153" t="s">
        <v>1613</v>
      </c>
      <c r="B21" s="154"/>
      <c r="C21" s="154"/>
      <c r="D21" s="154"/>
      <c r="E21" s="155"/>
    </row>
    <row r="22" spans="1:5" ht="15.75" thickBot="1" x14ac:dyDescent="0.3">
      <c r="A22" s="264" t="s">
        <v>1904</v>
      </c>
      <c r="B22" s="265"/>
      <c r="C22" s="266" t="s">
        <v>1905</v>
      </c>
      <c r="D22" s="266" t="s">
        <v>1906</v>
      </c>
      <c r="E22" s="267" t="s">
        <v>1610</v>
      </c>
    </row>
    <row r="23" spans="1:5" x14ac:dyDescent="0.25">
      <c r="A23" s="268" t="s">
        <v>1371</v>
      </c>
      <c r="B23" s="269" t="s">
        <v>1907</v>
      </c>
      <c r="C23" s="270">
        <f>+C3-C13</f>
        <v>-6.0962366037579319E-2</v>
      </c>
      <c r="D23" s="271">
        <f t="shared" ref="D23:E23" si="1">+D3-D13</f>
        <v>0.10625068457013342</v>
      </c>
      <c r="E23" s="272">
        <f t="shared" si="1"/>
        <v>-0.10625068457013337</v>
      </c>
    </row>
    <row r="24" spans="1:5" ht="15.75" thickBot="1" x14ac:dyDescent="0.3">
      <c r="A24" s="234"/>
      <c r="B24" s="273" t="s">
        <v>1908</v>
      </c>
      <c r="C24" s="274">
        <f t="shared" ref="C24:E24" si="2">+C4-C14</f>
        <v>6.0962366026329096E-2</v>
      </c>
      <c r="D24" s="274">
        <f t="shared" si="2"/>
        <v>5.8107399267602666E-2</v>
      </c>
      <c r="E24" s="275">
        <f t="shared" si="2"/>
        <v>-5.8107399267602666E-2</v>
      </c>
    </row>
    <row r="25" spans="1:5" x14ac:dyDescent="0.25">
      <c r="A25" s="268" t="s">
        <v>1909</v>
      </c>
      <c r="B25" s="269" t="s">
        <v>1910</v>
      </c>
      <c r="C25" s="270">
        <f t="shared" ref="C25:E25" si="3">+C5-C15</f>
        <v>-1.2041179007820868E-2</v>
      </c>
      <c r="D25" s="271">
        <f t="shared" si="3"/>
        <v>-0.29389341193920587</v>
      </c>
      <c r="E25" s="272">
        <f t="shared" si="3"/>
        <v>0.29389341193920593</v>
      </c>
    </row>
    <row r="26" spans="1:5" ht="15.75" thickBot="1" x14ac:dyDescent="0.3">
      <c r="A26" s="234"/>
      <c r="B26" s="273" t="s">
        <v>1911</v>
      </c>
      <c r="C26" s="274">
        <f t="shared" ref="C26:E26" si="4">+C6-C16</f>
        <v>1.2041179012967418E-2</v>
      </c>
      <c r="D26" s="274">
        <f t="shared" si="4"/>
        <v>6.2517064060164107E-2</v>
      </c>
      <c r="E26" s="275">
        <f t="shared" si="4"/>
        <v>-6.2517064060164107E-2</v>
      </c>
    </row>
    <row r="27" spans="1:5" x14ac:dyDescent="0.25">
      <c r="A27" s="268" t="s">
        <v>1912</v>
      </c>
      <c r="B27" s="269" t="s">
        <v>1913</v>
      </c>
      <c r="C27" s="270">
        <f t="shared" ref="C27:E27" si="5">+C7-C17</f>
        <v>-8.4466232926956597E-4</v>
      </c>
      <c r="D27" s="271">
        <f t="shared" si="5"/>
        <v>2.8374984882795218E-4</v>
      </c>
      <c r="E27" s="272">
        <f t="shared" si="5"/>
        <v>-2.8374984882795218E-4</v>
      </c>
    </row>
    <row r="28" spans="1:5" ht="15.75" thickBot="1" x14ac:dyDescent="0.3">
      <c r="A28" s="234"/>
      <c r="B28" s="273" t="s">
        <v>1914</v>
      </c>
      <c r="C28" s="274">
        <f t="shared" ref="C28:E28" si="6">+C8-C18</f>
        <v>8.446623292696076E-4</v>
      </c>
      <c r="D28" s="274">
        <f t="shared" si="6"/>
        <v>1.283710064647281E-3</v>
      </c>
      <c r="E28" s="275">
        <f t="shared" si="6"/>
        <v>-1.2837100646472255E-3</v>
      </c>
    </row>
    <row r="29" spans="1:5" x14ac:dyDescent="0.25">
      <c r="A29" s="268" t="s">
        <v>1372</v>
      </c>
      <c r="B29" s="269" t="s">
        <v>1915</v>
      </c>
      <c r="C29" s="271">
        <f t="shared" ref="C29:E29" si="7">+C9-C19</f>
        <v>-5.5339667061508058E-3</v>
      </c>
      <c r="D29" s="271">
        <f t="shared" si="7"/>
        <v>-6.910704003206769E-2</v>
      </c>
      <c r="E29" s="272">
        <f t="shared" si="7"/>
        <v>6.9107040032067635E-2</v>
      </c>
    </row>
    <row r="30" spans="1:5" ht="15.75" thickBot="1" x14ac:dyDescent="0.3">
      <c r="A30" s="234"/>
      <c r="B30" s="273" t="s">
        <v>1916</v>
      </c>
      <c r="C30" s="274">
        <f t="shared" ref="C30:E30" si="8">+C10-C20</f>
        <v>5.5339667029432882E-3</v>
      </c>
      <c r="D30" s="274">
        <f t="shared" si="8"/>
        <v>-0.55378759450238768</v>
      </c>
      <c r="E30" s="275">
        <f t="shared" si="8"/>
        <v>0.55378759450238768</v>
      </c>
    </row>
  </sheetData>
  <pageMargins left="0.7" right="0.7" top="0.75" bottom="0.75" header="0.3" footer="0.3"/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5ACBE-5448-4345-AE6C-E4530D0729E5}">
  <dimension ref="A1:L11"/>
  <sheetViews>
    <sheetView workbookViewId="0">
      <selection activeCell="J11" sqref="J11"/>
    </sheetView>
    <sheetView workbookViewId="1">
      <selection activeCell="G32" sqref="G32"/>
    </sheetView>
  </sheetViews>
  <sheetFormatPr defaultRowHeight="15" x14ac:dyDescent="0.25"/>
  <cols>
    <col min="1" max="1" width="12.85546875" bestFit="1" customWidth="1"/>
    <col min="2" max="2" width="40.42578125" bestFit="1" customWidth="1"/>
    <col min="3" max="6" width="19.140625" style="24" customWidth="1"/>
    <col min="7" max="9" width="16.140625" customWidth="1"/>
    <col min="10" max="10" width="19.140625" style="24" customWidth="1"/>
    <col min="11" max="11" width="16.140625" customWidth="1"/>
    <col min="12" max="12" width="19.140625" style="24" customWidth="1"/>
  </cols>
  <sheetData>
    <row r="1" spans="1:12" x14ac:dyDescent="0.25">
      <c r="A1" s="127" t="s">
        <v>0</v>
      </c>
      <c r="B1" s="128"/>
      <c r="C1" s="129" t="s">
        <v>2</v>
      </c>
      <c r="D1" s="25" t="s">
        <v>1129</v>
      </c>
      <c r="E1" s="252" t="s">
        <v>1132</v>
      </c>
      <c r="F1" s="25" t="s">
        <v>1131</v>
      </c>
      <c r="G1" s="25" t="s">
        <v>1133</v>
      </c>
      <c r="H1" s="25" t="s">
        <v>1135</v>
      </c>
      <c r="I1" s="25" t="s">
        <v>1137</v>
      </c>
      <c r="J1" s="252" t="s">
        <v>1132</v>
      </c>
      <c r="K1" s="25" t="s">
        <v>1199</v>
      </c>
      <c r="L1" s="252" t="s">
        <v>1132</v>
      </c>
    </row>
    <row r="2" spans="1:12" x14ac:dyDescent="0.25">
      <c r="A2" s="134" t="s">
        <v>4</v>
      </c>
      <c r="B2" s="135" t="s">
        <v>5</v>
      </c>
      <c r="C2" s="136" t="s">
        <v>8</v>
      </c>
      <c r="D2" s="84" t="s">
        <v>1130</v>
      </c>
      <c r="E2" s="253">
        <v>1</v>
      </c>
      <c r="F2" s="84" t="s">
        <v>1130</v>
      </c>
      <c r="G2" s="84" t="s">
        <v>1134</v>
      </c>
      <c r="H2" s="84" t="s">
        <v>1138</v>
      </c>
      <c r="I2" s="84" t="s">
        <v>1136</v>
      </c>
      <c r="J2" s="253">
        <v>2</v>
      </c>
      <c r="K2" s="84" t="s">
        <v>1198</v>
      </c>
      <c r="L2" s="253">
        <v>3</v>
      </c>
    </row>
    <row r="3" spans="1:12" x14ac:dyDescent="0.25">
      <c r="A3" s="141">
        <v>364</v>
      </c>
      <c r="B3" s="142" t="s">
        <v>13</v>
      </c>
      <c r="C3" s="254">
        <f>+_xlfn.XLOOKUP(_xlfn.NUMBERVALUE(A3&amp;"00"),'Plant Accounting Inputs'!A:A,'Plant Accounting Inputs'!E:E)</f>
        <v>370647905.56999993</v>
      </c>
      <c r="D3" s="255">
        <f>+SUMIF(Allocation!$A:$A,Recon!$A3,Allocation!D:D)</f>
        <v>370647905.56999987</v>
      </c>
      <c r="E3" s="256">
        <f>+C3-D3</f>
        <v>0</v>
      </c>
      <c r="F3" s="255">
        <f>+SUMIF(Allocation!$A:$A,Recon!$A3,Allocation!I:I)+SUMIF(Allocation!$A:$A,Recon!$A3,Allocation!H:H)</f>
        <v>350982037.50999999</v>
      </c>
      <c r="G3" s="56">
        <f>+SUMIFS(Allocation!D:D,Allocation!$B:$B,"d: ",Allocation!$A:$A,Recon!$A3)</f>
        <v>19665868.06000001</v>
      </c>
      <c r="H3" s="56"/>
      <c r="J3" s="256">
        <f>+D3-SUM(F3:I3)</f>
        <v>0</v>
      </c>
      <c r="K3" s="4">
        <f>+SUMIF(Summary!$A:$A,Recon!A3,Summary!C:C)/2</f>
        <v>350982037.50999987</v>
      </c>
      <c r="L3" s="256">
        <f>+F3-K3</f>
        <v>0</v>
      </c>
    </row>
    <row r="4" spans="1:12" x14ac:dyDescent="0.25">
      <c r="A4" s="141">
        <v>365</v>
      </c>
      <c r="B4" s="142" t="s">
        <v>14</v>
      </c>
      <c r="C4" s="254">
        <f>+_xlfn.XLOOKUP(_xlfn.NUMBERVALUE(A4&amp;"00"),'Plant Accounting Inputs'!A:A,'Plant Accounting Inputs'!E:E)</f>
        <v>275367372.4000001</v>
      </c>
      <c r="D4" s="255">
        <f>+SUMIF(Allocation!$A:$A,Recon!$A4,Allocation!D:D)</f>
        <v>275367372.39999992</v>
      </c>
      <c r="E4" s="256">
        <f t="shared" ref="E4:E7" si="0">+C4-D4</f>
        <v>0</v>
      </c>
      <c r="F4" s="255">
        <f>+SUMIF(Allocation!$A:$A,Recon!$A4,Allocation!I:I)+SUMIF(Allocation!$A:$A,Recon!$A4,Allocation!H:H)</f>
        <v>271224267.68000001</v>
      </c>
      <c r="G4" s="56">
        <f>+SUMIFS(Allocation!D:D,Allocation!$B:$B,"d: ",Allocation!$A:$A,Recon!$A4)</f>
        <v>3829261.12</v>
      </c>
      <c r="H4" s="56">
        <f>+Allocation!D99</f>
        <v>11875.03</v>
      </c>
      <c r="I4" s="22">
        <f>+Allocation!D106+Allocation!D107</f>
        <v>301968.57000000007</v>
      </c>
      <c r="J4" s="256">
        <f t="shared" ref="J4:J7" si="1">+D4-SUM(F4:I4)</f>
        <v>0</v>
      </c>
      <c r="K4" s="4">
        <f>+SUMIF(Summary!$A:$A,Recon!A4,Summary!C:C)/2</f>
        <v>271224267.67999995</v>
      </c>
      <c r="L4" s="256">
        <f t="shared" ref="L4:L7" si="2">+F4-K4</f>
        <v>0</v>
      </c>
    </row>
    <row r="5" spans="1:12" x14ac:dyDescent="0.25">
      <c r="A5" s="141">
        <v>366</v>
      </c>
      <c r="B5" s="142" t="s">
        <v>15</v>
      </c>
      <c r="C5" s="254">
        <f>+_xlfn.XLOOKUP(_xlfn.NUMBERVALUE(A5&amp;"00"),'Plant Accounting Inputs'!A:A,'Plant Accounting Inputs'!E:E)</f>
        <v>364663783.59999985</v>
      </c>
      <c r="D5" s="255">
        <f>+SUMIF(Allocation!$A:$A,Recon!$A5,Allocation!D:D)</f>
        <v>364663783.60000008</v>
      </c>
      <c r="E5" s="256">
        <f t="shared" si="0"/>
        <v>0</v>
      </c>
      <c r="F5" s="255">
        <f>+SUMIF(Allocation!$A:$A,Recon!$A5,Allocation!I:I)+SUMIF(Allocation!$A:$A,Recon!$A5,Allocation!H:H)</f>
        <v>349530870.26000011</v>
      </c>
      <c r="G5" s="56">
        <f>+SUMIFS(Allocation!D:D,Allocation!$B:$B,"d: ",Allocation!$A:$A,Recon!$A5)</f>
        <v>15132913.340000005</v>
      </c>
      <c r="H5" s="56"/>
      <c r="J5" s="256">
        <f t="shared" si="1"/>
        <v>0</v>
      </c>
      <c r="K5" s="4">
        <f>+SUMIF(Summary!$A:$A,Recon!A5,Summary!C:C)/2</f>
        <v>349530870.26000011</v>
      </c>
      <c r="L5" s="256">
        <f t="shared" si="2"/>
        <v>0</v>
      </c>
    </row>
    <row r="6" spans="1:12" x14ac:dyDescent="0.25">
      <c r="A6" s="141">
        <v>367</v>
      </c>
      <c r="B6" s="142" t="s">
        <v>16</v>
      </c>
      <c r="C6" s="254">
        <f>+_xlfn.XLOOKUP(_xlfn.NUMBERVALUE(A6&amp;"00"),'Plant Accounting Inputs'!A:A,'Plant Accounting Inputs'!E:E)</f>
        <v>376942018.64999968</v>
      </c>
      <c r="D6" s="255">
        <f>+SUMIF(Allocation!$A:$A,Recon!$A6,Allocation!D:D)</f>
        <v>376942018.65000004</v>
      </c>
      <c r="E6" s="256">
        <f t="shared" si="0"/>
        <v>0</v>
      </c>
      <c r="F6" s="255">
        <f>+SUMIF(Allocation!$A:$A,Recon!$A6,Allocation!I:I)+SUMIF(Allocation!$A:$A,Recon!$A6,Allocation!H:H)</f>
        <v>363455942.85000002</v>
      </c>
      <c r="G6" s="56">
        <f>+SUMIFS(Allocation!D:D,Allocation!$B:$B,"d: ",Allocation!$A:$A,Recon!$A6)</f>
        <v>13077489.90000001</v>
      </c>
      <c r="H6" s="56">
        <f>+SUM(Allocation!D156:D159)</f>
        <v>385731.80000000005</v>
      </c>
      <c r="I6" s="22">
        <f>+Allocation!D207+Allocation!D208</f>
        <v>22854.1</v>
      </c>
      <c r="J6" s="256">
        <f t="shared" si="1"/>
        <v>0</v>
      </c>
      <c r="K6" s="4">
        <f>+SUMIF(Summary!$A:$A,Recon!A6,Summary!C:C)/2</f>
        <v>363455942.85000002</v>
      </c>
      <c r="L6" s="256">
        <f t="shared" si="2"/>
        <v>0</v>
      </c>
    </row>
    <row r="7" spans="1:12" ht="15.75" thickBot="1" x14ac:dyDescent="0.3">
      <c r="A7" s="257">
        <v>368</v>
      </c>
      <c r="B7" s="258" t="s">
        <v>17</v>
      </c>
      <c r="C7" s="259">
        <f>+_xlfn.XLOOKUP(_xlfn.NUMBERVALUE(A7&amp;"00"),'Plant Accounting Inputs'!A:A,'Plant Accounting Inputs'!E:E)</f>
        <v>852150896.54999959</v>
      </c>
      <c r="D7" s="260">
        <f>+SUMIF(Allocation!$A:$A,Recon!$A7,Allocation!D:D)</f>
        <v>852150896.54999995</v>
      </c>
      <c r="E7" s="261">
        <f t="shared" si="0"/>
        <v>0</v>
      </c>
      <c r="F7" s="260">
        <f>+SUMIF(Allocation!$A:$A,Recon!$A7,Allocation!I:I)+SUMIF(Allocation!$A:$A,Recon!$A7,Allocation!H:H)</f>
        <v>839775100.5</v>
      </c>
      <c r="G7" s="190">
        <f>+SUMIFS(Allocation!D:D,Allocation!$B:$B,"d: ",Allocation!$A:$A,Recon!$A7)</f>
        <v>12368875.760000009</v>
      </c>
      <c r="H7" s="190"/>
      <c r="I7" s="262">
        <f>+Allocation!D299+Allocation!D300</f>
        <v>6920.29</v>
      </c>
      <c r="J7" s="261">
        <f t="shared" si="1"/>
        <v>0</v>
      </c>
      <c r="K7" s="263">
        <f>+SUMIF(Summary!$A:$A,Recon!A7,Summary!C:C)/2</f>
        <v>839775100.5</v>
      </c>
      <c r="L7" s="261">
        <f t="shared" si="2"/>
        <v>0</v>
      </c>
    </row>
    <row r="8" spans="1:12" x14ac:dyDescent="0.25">
      <c r="E8"/>
      <c r="F8"/>
      <c r="J8"/>
      <c r="L8"/>
    </row>
    <row r="9" spans="1:12" x14ac:dyDescent="0.25">
      <c r="E9"/>
      <c r="F9"/>
      <c r="J9"/>
      <c r="L9"/>
    </row>
    <row r="10" spans="1:12" x14ac:dyDescent="0.25">
      <c r="E10"/>
      <c r="F10"/>
      <c r="J10"/>
      <c r="L10"/>
    </row>
    <row r="11" spans="1:12" x14ac:dyDescent="0.25">
      <c r="E11"/>
      <c r="F11"/>
      <c r="J11"/>
      <c r="L11"/>
    </row>
  </sheetData>
  <pageMargins left="0.7" right="0.7" top="0.75" bottom="0.75" header="0.3" footer="0.3"/>
  <pageSetup orientation="portrait" r:id="rId1"/>
  <customProperties>
    <customPr name="EpmWorksheetKeyString_GU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35C8A-52F3-44E3-9E4A-305D8721FA0A}">
  <dimension ref="A2:M300"/>
  <sheetViews>
    <sheetView workbookViewId="0">
      <selection activeCell="J11" sqref="J11"/>
    </sheetView>
    <sheetView topLeftCell="A205" workbookViewId="1">
      <selection activeCell="C260" sqref="C260"/>
    </sheetView>
  </sheetViews>
  <sheetFormatPr defaultRowHeight="15" x14ac:dyDescent="0.25"/>
  <cols>
    <col min="1" max="2" width="9.140625" style="6"/>
    <col min="3" max="3" width="39.28515625" bestFit="1" customWidth="1"/>
    <col min="4" max="4" width="15.28515625" bestFit="1" customWidth="1"/>
    <col min="5" max="5" width="14.28515625" bestFit="1" customWidth="1"/>
    <col min="6" max="7" width="14.28515625" style="251" customWidth="1"/>
    <col min="8" max="8" width="15.28515625" bestFit="1" customWidth="1"/>
    <col min="9" max="9" width="16.28515625" bestFit="1" customWidth="1"/>
    <col min="10" max="11" width="14.28515625" bestFit="1" customWidth="1"/>
    <col min="13" max="13" width="25" bestFit="1" customWidth="1"/>
  </cols>
  <sheetData>
    <row r="2" spans="1:13" x14ac:dyDescent="0.25">
      <c r="A2" s="200" t="s">
        <v>1098</v>
      </c>
      <c r="B2" s="200" t="s">
        <v>1097</v>
      </c>
      <c r="C2" s="1" t="s">
        <v>1099</v>
      </c>
      <c r="D2" s="1" t="s">
        <v>1101</v>
      </c>
      <c r="E2" s="1" t="s">
        <v>1100</v>
      </c>
      <c r="F2" s="250" t="s">
        <v>1102</v>
      </c>
      <c r="G2" s="250" t="s">
        <v>1103</v>
      </c>
      <c r="H2" s="1" t="s">
        <v>1105</v>
      </c>
      <c r="I2" s="1" t="s">
        <v>1107</v>
      </c>
      <c r="J2" s="1" t="s">
        <v>1104</v>
      </c>
      <c r="K2" s="1" t="s">
        <v>1106</v>
      </c>
      <c r="L2" s="1" t="s">
        <v>1119</v>
      </c>
      <c r="M2" s="1" t="s">
        <v>1151</v>
      </c>
    </row>
    <row r="3" spans="1:13" x14ac:dyDescent="0.25">
      <c r="A3" s="6">
        <v>364</v>
      </c>
      <c r="B3" s="6" t="s">
        <v>33</v>
      </c>
      <c r="C3" t="s">
        <v>34</v>
      </c>
      <c r="D3" s="167">
        <v>460865.71</v>
      </c>
      <c r="E3" s="167">
        <v>3363</v>
      </c>
      <c r="F3" s="23">
        <f>+IFERROR(SUMIFS('PAC Weights'!F:F,'PAC Weights'!$C:$C,Allocation!$B3,'PAC Weights'!$B:$B,Allocation!$A3),"NEW")</f>
        <v>1</v>
      </c>
      <c r="G3" s="23">
        <f>+IFERROR(SUMIFS('PAC Weights'!G:G,'PAC Weights'!$C:$C,Allocation!$B3,'PAC Weights'!$B:$B,Allocation!$A3),"NEW")</f>
        <v>0</v>
      </c>
      <c r="H3" s="167">
        <f t="shared" ref="H3:H34" si="0">+F3*D3</f>
        <v>460865.71</v>
      </c>
      <c r="I3" s="167">
        <f t="shared" ref="I3:I34" si="1">+IF(F3+G3=0,0,D3-H3)</f>
        <v>0</v>
      </c>
      <c r="J3" s="56">
        <f t="shared" ref="J3:J34" si="2">+E3*F3</f>
        <v>3363</v>
      </c>
      <c r="K3" s="56">
        <f t="shared" ref="K3:K34" si="3">+IF(F3+G3=0,0,E3-J3)</f>
        <v>0</v>
      </c>
      <c r="L3" t="str">
        <f>IFERROR(IF(_xlfn.XMATCH(A3&amp;B3,'PAC Weights'!A:A),"OK"),"CHECK")</f>
        <v>OK</v>
      </c>
      <c r="M3" t="str">
        <f>+_xlfn.XLOOKUP(B3,'PAC Weights'!C:C,'PAC Weights'!E:E)</f>
        <v>Pole</v>
      </c>
    </row>
    <row r="4" spans="1:13" x14ac:dyDescent="0.25">
      <c r="A4" s="6">
        <v>364</v>
      </c>
      <c r="B4" s="6" t="s">
        <v>35</v>
      </c>
      <c r="C4" t="s">
        <v>36</v>
      </c>
      <c r="D4" s="167">
        <v>38392949.779999994</v>
      </c>
      <c r="E4" s="167">
        <v>69377</v>
      </c>
      <c r="F4" s="23">
        <f>+IFERROR(SUMIFS('PAC Weights'!F:F,'PAC Weights'!$C:$C,Allocation!$B4,'PAC Weights'!$B:$B,Allocation!$A4),"NEW")</f>
        <v>0.92917704257085265</v>
      </c>
      <c r="G4" s="23">
        <f>+IFERROR(SUMIFS('PAC Weights'!G:G,'PAC Weights'!$C:$C,Allocation!$B4,'PAC Weights'!$B:$B,Allocation!$A4),"NEW")</f>
        <v>7.0822957429147404E-2</v>
      </c>
      <c r="H4" s="167">
        <f t="shared" si="0"/>
        <v>35673847.532151662</v>
      </c>
      <c r="I4" s="167">
        <f t="shared" si="1"/>
        <v>2719102.2478483319</v>
      </c>
      <c r="J4" s="56">
        <f t="shared" si="2"/>
        <v>64463.515682438046</v>
      </c>
      <c r="K4" s="56">
        <f t="shared" si="3"/>
        <v>4913.4843175619535</v>
      </c>
      <c r="L4" t="str">
        <f>IFERROR(IF(_xlfn.XMATCH(A4&amp;B4,'PAC Weights'!A:A),"OK"),"CHECK")</f>
        <v>OK</v>
      </c>
      <c r="M4" t="str">
        <f>+_xlfn.XLOOKUP(B4,'PAC Weights'!C:C,'PAC Weights'!E:E)</f>
        <v>Pole</v>
      </c>
    </row>
    <row r="5" spans="1:13" x14ac:dyDescent="0.25">
      <c r="A5" s="6">
        <v>364</v>
      </c>
      <c r="B5" s="6" t="s">
        <v>37</v>
      </c>
      <c r="C5" t="s">
        <v>38</v>
      </c>
      <c r="D5" s="167">
        <v>68089051.930000022</v>
      </c>
      <c r="E5" s="167">
        <v>73841</v>
      </c>
      <c r="F5" s="23">
        <f>+IFERROR(SUMIFS('PAC Weights'!F:F,'PAC Weights'!$C:$C,Allocation!$B5,'PAC Weights'!$B:$B,Allocation!$A5),"NEW")</f>
        <v>0.6</v>
      </c>
      <c r="G5" s="23">
        <f>+IFERROR(SUMIFS('PAC Weights'!G:G,'PAC Weights'!$C:$C,Allocation!$B5,'PAC Weights'!$B:$B,Allocation!$A5),"NEW")</f>
        <v>0.4</v>
      </c>
      <c r="H5" s="167">
        <f t="shared" si="0"/>
        <v>40853431.158000015</v>
      </c>
      <c r="I5" s="167">
        <f t="shared" si="1"/>
        <v>27235620.772000007</v>
      </c>
      <c r="J5" s="56">
        <f t="shared" si="2"/>
        <v>44304.6</v>
      </c>
      <c r="K5" s="56">
        <f t="shared" si="3"/>
        <v>29536.400000000001</v>
      </c>
      <c r="L5" t="str">
        <f>IFERROR(IF(_xlfn.XMATCH(A5&amp;B5,'PAC Weights'!A:A),"OK"),"CHECK")</f>
        <v>OK</v>
      </c>
      <c r="M5" t="str">
        <f>+_xlfn.XLOOKUP(B5,'PAC Weights'!C:C,'PAC Weights'!E:E)</f>
        <v>Pole</v>
      </c>
    </row>
    <row r="6" spans="1:13" x14ac:dyDescent="0.25">
      <c r="A6" s="6">
        <v>364</v>
      </c>
      <c r="B6" s="6" t="s">
        <v>39</v>
      </c>
      <c r="C6" t="s">
        <v>40</v>
      </c>
      <c r="D6" s="167">
        <v>109392647.66999997</v>
      </c>
      <c r="E6" s="167">
        <v>109286</v>
      </c>
      <c r="F6" s="23">
        <f>+IFERROR(SUMIFS('PAC Weights'!F:F,'PAC Weights'!$C:$C,Allocation!$B6,'PAC Weights'!$B:$B,Allocation!$A6),"NEW")</f>
        <v>2.7159238547138902E-2</v>
      </c>
      <c r="G6" s="23">
        <f>+IFERROR(SUMIFS('PAC Weights'!G:G,'PAC Weights'!$C:$C,Allocation!$B6,'PAC Weights'!$B:$B,Allocation!$A6),"NEW")</f>
        <v>0.97284076145286114</v>
      </c>
      <c r="H6" s="167">
        <f t="shared" si="0"/>
        <v>2971021.013372648</v>
      </c>
      <c r="I6" s="167">
        <f t="shared" si="1"/>
        <v>106421626.65662733</v>
      </c>
      <c r="J6" s="56">
        <f t="shared" si="2"/>
        <v>2968.124543862622</v>
      </c>
      <c r="K6" s="56">
        <f t="shared" si="3"/>
        <v>106317.87545613738</v>
      </c>
      <c r="L6" t="str">
        <f>IFERROR(IF(_xlfn.XMATCH(A6&amp;B6,'PAC Weights'!A:A),"OK"),"CHECK")</f>
        <v>OK</v>
      </c>
      <c r="M6" t="str">
        <f>+_xlfn.XLOOKUP(B6,'PAC Weights'!C:C,'PAC Weights'!E:E)</f>
        <v>Pole</v>
      </c>
    </row>
    <row r="7" spans="1:13" x14ac:dyDescent="0.25">
      <c r="A7" s="6">
        <v>364</v>
      </c>
      <c r="B7" s="6" t="s">
        <v>41</v>
      </c>
      <c r="C7" t="s">
        <v>42</v>
      </c>
      <c r="D7" s="167">
        <v>82200652.400000036</v>
      </c>
      <c r="E7" s="167">
        <v>58479</v>
      </c>
      <c r="F7" s="23">
        <f>+IFERROR(SUMIFS('PAC Weights'!F:F,'PAC Weights'!$C:$C,Allocation!$B7,'PAC Weights'!$B:$B,Allocation!$A7),"NEW")</f>
        <v>1.0184557739068043E-2</v>
      </c>
      <c r="G7" s="23">
        <f>+IFERROR(SUMIFS('PAC Weights'!G:G,'PAC Weights'!$C:$C,Allocation!$B7,'PAC Weights'!$B:$B,Allocation!$A7),"NEW")</f>
        <v>0.98981544226093199</v>
      </c>
      <c r="H7" s="167">
        <f t="shared" si="0"/>
        <v>837177.29055686248</v>
      </c>
      <c r="I7" s="167">
        <f t="shared" si="1"/>
        <v>81363475.109443173</v>
      </c>
      <c r="J7" s="56">
        <f t="shared" si="2"/>
        <v>595.58275202296011</v>
      </c>
      <c r="K7" s="56">
        <f t="shared" si="3"/>
        <v>57883.417247977042</v>
      </c>
      <c r="L7" t="str">
        <f>IFERROR(IF(_xlfn.XMATCH(A7&amp;B7,'PAC Weights'!A:A),"OK"),"CHECK")</f>
        <v>OK</v>
      </c>
      <c r="M7" t="str">
        <f>+_xlfn.XLOOKUP(B7,'PAC Weights'!C:C,'PAC Weights'!E:E)</f>
        <v>Pole</v>
      </c>
    </row>
    <row r="8" spans="1:13" x14ac:dyDescent="0.25">
      <c r="A8" s="6">
        <v>364</v>
      </c>
      <c r="B8" s="6" t="s">
        <v>43</v>
      </c>
      <c r="C8" t="s">
        <v>44</v>
      </c>
      <c r="D8" s="167">
        <v>20307676.32</v>
      </c>
      <c r="E8" s="167">
        <v>7447</v>
      </c>
      <c r="F8" s="23">
        <f>+IFERROR(SUMIFS('PAC Weights'!F:F,'PAC Weights'!$C:$C,Allocation!$B8,'PAC Weights'!$B:$B,Allocation!$A8),"NEW")</f>
        <v>8.0482897384305842E-3</v>
      </c>
      <c r="G8" s="23">
        <f>+IFERROR(SUMIFS('PAC Weights'!G:G,'PAC Weights'!$C:$C,Allocation!$B8,'PAC Weights'!$B:$B,Allocation!$A8),"NEW")</f>
        <v>0.99195171026156936</v>
      </c>
      <c r="H8" s="167">
        <f t="shared" si="0"/>
        <v>163442.06293762577</v>
      </c>
      <c r="I8" s="167">
        <f t="shared" si="1"/>
        <v>20144234.257062376</v>
      </c>
      <c r="J8" s="56">
        <f t="shared" si="2"/>
        <v>59.935613682092558</v>
      </c>
      <c r="K8" s="56">
        <f t="shared" si="3"/>
        <v>7387.0643863179075</v>
      </c>
      <c r="L8" t="str">
        <f>IFERROR(IF(_xlfn.XMATCH(A8&amp;B8,'PAC Weights'!A:A),"OK"),"CHECK")</f>
        <v>OK</v>
      </c>
      <c r="M8" t="str">
        <f>+_xlfn.XLOOKUP(B8,'PAC Weights'!C:C,'PAC Weights'!E:E)</f>
        <v>Pole</v>
      </c>
    </row>
    <row r="9" spans="1:13" x14ac:dyDescent="0.25">
      <c r="A9" s="6">
        <v>364</v>
      </c>
      <c r="B9" s="6" t="s">
        <v>45</v>
      </c>
      <c r="C9" t="s">
        <v>46</v>
      </c>
      <c r="D9" s="167">
        <v>4133597.629999999</v>
      </c>
      <c r="E9" s="167">
        <v>1409</v>
      </c>
      <c r="F9" s="23">
        <f>+IFERROR(SUMIFS('PAC Weights'!F:F,'PAC Weights'!$C:$C,Allocation!$B9,'PAC Weights'!$B:$B,Allocation!$A9),"NEW")</f>
        <v>4.5045045045045045E-3</v>
      </c>
      <c r="G9" s="23">
        <f>+IFERROR(SUMIFS('PAC Weights'!G:G,'PAC Weights'!$C:$C,Allocation!$B9,'PAC Weights'!$B:$B,Allocation!$A9),"NEW")</f>
        <v>0.99549549549549554</v>
      </c>
      <c r="H9" s="167">
        <f t="shared" si="0"/>
        <v>18619.809144144139</v>
      </c>
      <c r="I9" s="167">
        <f t="shared" si="1"/>
        <v>4114977.820855855</v>
      </c>
      <c r="J9" s="56">
        <f t="shared" si="2"/>
        <v>6.3468468468468471</v>
      </c>
      <c r="K9" s="56">
        <f t="shared" si="3"/>
        <v>1402.6531531531532</v>
      </c>
      <c r="L9" t="str">
        <f>IFERROR(IF(_xlfn.XMATCH(A9&amp;B9,'PAC Weights'!A:A),"OK"),"CHECK")</f>
        <v>OK</v>
      </c>
      <c r="M9" t="str">
        <f>+_xlfn.XLOOKUP(B9,'PAC Weights'!C:C,'PAC Weights'!E:E)</f>
        <v>Pole</v>
      </c>
    </row>
    <row r="10" spans="1:13" x14ac:dyDescent="0.25">
      <c r="A10" s="6">
        <v>364</v>
      </c>
      <c r="B10" s="6" t="s">
        <v>47</v>
      </c>
      <c r="C10" t="s">
        <v>48</v>
      </c>
      <c r="D10" s="167">
        <v>1022296.1500000003</v>
      </c>
      <c r="E10" s="167">
        <v>304</v>
      </c>
      <c r="F10" s="23">
        <f>+IFERROR(SUMIFS('PAC Weights'!F:F,'PAC Weights'!$C:$C,Allocation!$B10,'PAC Weights'!$B:$B,Allocation!$A10),"NEW")</f>
        <v>1.4388489208633094E-2</v>
      </c>
      <c r="G10" s="23">
        <f>+IFERROR(SUMIFS('PAC Weights'!G:G,'PAC Weights'!$C:$C,Allocation!$B10,'PAC Weights'!$B:$B,Allocation!$A10),"NEW")</f>
        <v>0.98561151079136688</v>
      </c>
      <c r="H10" s="167">
        <f t="shared" si="0"/>
        <v>14709.297122302163</v>
      </c>
      <c r="I10" s="167">
        <f t="shared" si="1"/>
        <v>1007586.8528776981</v>
      </c>
      <c r="J10" s="56">
        <f t="shared" si="2"/>
        <v>4.3741007194244608</v>
      </c>
      <c r="K10" s="56">
        <f t="shared" si="3"/>
        <v>299.62589928057554</v>
      </c>
      <c r="L10" t="str">
        <f>IFERROR(IF(_xlfn.XMATCH(A10&amp;B10,'PAC Weights'!A:A),"OK"),"CHECK")</f>
        <v>OK</v>
      </c>
      <c r="M10" t="str">
        <f>+_xlfn.XLOOKUP(B10,'PAC Weights'!C:C,'PAC Weights'!E:E)</f>
        <v>Pole</v>
      </c>
    </row>
    <row r="11" spans="1:13" x14ac:dyDescent="0.25">
      <c r="A11" s="6">
        <v>364</v>
      </c>
      <c r="B11" s="6" t="s">
        <v>49</v>
      </c>
      <c r="C11" t="s">
        <v>50</v>
      </c>
      <c r="D11" s="167">
        <v>-0.01</v>
      </c>
      <c r="E11" s="167">
        <v>0</v>
      </c>
      <c r="F11" s="23">
        <f>+IFERROR(SUMIFS('PAC Weights'!F:F,'PAC Weights'!$C:$C,Allocation!$B11,'PAC Weights'!$B:$B,Allocation!$A11),"NEW")</f>
        <v>0</v>
      </c>
      <c r="G11" s="23">
        <f>+IFERROR(SUMIFS('PAC Weights'!G:G,'PAC Weights'!$C:$C,Allocation!$B11,'PAC Weights'!$B:$B,Allocation!$A11),"NEW")</f>
        <v>1</v>
      </c>
      <c r="H11" s="167">
        <f t="shared" si="0"/>
        <v>0</v>
      </c>
      <c r="I11" s="167">
        <f t="shared" si="1"/>
        <v>-0.01</v>
      </c>
      <c r="J11" s="56">
        <f t="shared" si="2"/>
        <v>0</v>
      </c>
      <c r="K11" s="56">
        <f t="shared" si="3"/>
        <v>0</v>
      </c>
      <c r="L11" t="str">
        <f>IFERROR(IF(_xlfn.XMATCH(A11&amp;B11,'PAC Weights'!A:A),"OK"),"CHECK")</f>
        <v>OK</v>
      </c>
      <c r="M11" t="str">
        <f>+_xlfn.XLOOKUP(B11,'PAC Weights'!C:C,'PAC Weights'!E:E)</f>
        <v>Pole</v>
      </c>
    </row>
    <row r="12" spans="1:13" x14ac:dyDescent="0.25">
      <c r="A12" s="6">
        <v>364</v>
      </c>
      <c r="B12" s="6" t="s">
        <v>51</v>
      </c>
      <c r="C12" t="s">
        <v>52</v>
      </c>
      <c r="D12" s="167">
        <v>53322.62</v>
      </c>
      <c r="E12" s="167">
        <v>10</v>
      </c>
      <c r="F12" s="23">
        <f>+IFERROR(SUMIFS('PAC Weights'!F:F,'PAC Weights'!$C:$C,Allocation!$B12,'PAC Weights'!$B:$B,Allocation!$A12),"NEW")</f>
        <v>0</v>
      </c>
      <c r="G12" s="23">
        <f>+IFERROR(SUMIFS('PAC Weights'!G:G,'PAC Weights'!$C:$C,Allocation!$B12,'PAC Weights'!$B:$B,Allocation!$A12),"NEW")</f>
        <v>1</v>
      </c>
      <c r="H12" s="167">
        <f t="shared" si="0"/>
        <v>0</v>
      </c>
      <c r="I12" s="167">
        <f t="shared" si="1"/>
        <v>53322.62</v>
      </c>
      <c r="J12" s="56">
        <f t="shared" si="2"/>
        <v>0</v>
      </c>
      <c r="K12" s="56">
        <f t="shared" si="3"/>
        <v>10</v>
      </c>
      <c r="L12" t="str">
        <f>IFERROR(IF(_xlfn.XMATCH(A12&amp;B12,'PAC Weights'!A:A),"OK"),"CHECK")</f>
        <v>OK</v>
      </c>
      <c r="M12" t="str">
        <f>+_xlfn.XLOOKUP(B12,'PAC Weights'!C:C,'PAC Weights'!E:E)</f>
        <v>Pole</v>
      </c>
    </row>
    <row r="13" spans="1:13" x14ac:dyDescent="0.25">
      <c r="A13" s="6">
        <v>364</v>
      </c>
      <c r="B13" s="6" t="s">
        <v>53</v>
      </c>
      <c r="C13" t="s">
        <v>54</v>
      </c>
      <c r="D13" s="167">
        <v>7504.09</v>
      </c>
      <c r="E13" s="167">
        <v>5</v>
      </c>
      <c r="F13" s="23">
        <f>+IFERROR(SUMIFS('PAC Weights'!F:F,'PAC Weights'!$C:$C,Allocation!$B13,'PAC Weights'!$B:$B,Allocation!$A13),"NEW")</f>
        <v>0</v>
      </c>
      <c r="G13" s="23">
        <f>+IFERROR(SUMIFS('PAC Weights'!G:G,'PAC Weights'!$C:$C,Allocation!$B13,'PAC Weights'!$B:$B,Allocation!$A13),"NEW")</f>
        <v>1</v>
      </c>
      <c r="H13" s="167">
        <f t="shared" si="0"/>
        <v>0</v>
      </c>
      <c r="I13" s="167">
        <f t="shared" si="1"/>
        <v>7504.09</v>
      </c>
      <c r="J13" s="56">
        <f t="shared" si="2"/>
        <v>0</v>
      </c>
      <c r="K13" s="56">
        <f t="shared" si="3"/>
        <v>5</v>
      </c>
      <c r="L13" t="str">
        <f>IFERROR(IF(_xlfn.XMATCH(A13&amp;B13,'PAC Weights'!A:A),"OK"),"CHECK")</f>
        <v>OK</v>
      </c>
      <c r="M13" t="str">
        <f>+_xlfn.XLOOKUP(B13,'PAC Weights'!C:C,'PAC Weights'!E:E)</f>
        <v>Pole</v>
      </c>
    </row>
    <row r="14" spans="1:13" x14ac:dyDescent="0.25">
      <c r="A14" s="6">
        <v>364</v>
      </c>
      <c r="B14" s="6" t="s">
        <v>55</v>
      </c>
      <c r="C14" t="s">
        <v>56</v>
      </c>
      <c r="D14" s="167">
        <v>1244.2</v>
      </c>
      <c r="E14" s="167">
        <v>0</v>
      </c>
      <c r="F14" s="23">
        <f>+IFERROR(SUMIFS('PAC Weights'!F:F,'PAC Weights'!$C:$C,Allocation!$B14,'PAC Weights'!$B:$B,Allocation!$A14),"NEW")</f>
        <v>0</v>
      </c>
      <c r="G14" s="23">
        <f>+IFERROR(SUMIFS('PAC Weights'!G:G,'PAC Weights'!$C:$C,Allocation!$B14,'PAC Weights'!$B:$B,Allocation!$A14),"NEW")</f>
        <v>1</v>
      </c>
      <c r="H14" s="167">
        <f t="shared" si="0"/>
        <v>0</v>
      </c>
      <c r="I14" s="167">
        <f t="shared" si="1"/>
        <v>1244.2</v>
      </c>
      <c r="J14" s="56">
        <f t="shared" si="2"/>
        <v>0</v>
      </c>
      <c r="K14" s="56">
        <f t="shared" si="3"/>
        <v>0</v>
      </c>
      <c r="L14" t="str">
        <f>IFERROR(IF(_xlfn.XMATCH(A14&amp;B14,'PAC Weights'!A:A),"OK"),"CHECK")</f>
        <v>OK</v>
      </c>
      <c r="M14" t="str">
        <f>+_xlfn.XLOOKUP(B14,'PAC Weights'!C:C,'PAC Weights'!E:E)</f>
        <v>Pole</v>
      </c>
    </row>
    <row r="15" spans="1:13" x14ac:dyDescent="0.25">
      <c r="A15" s="6">
        <v>364</v>
      </c>
      <c r="B15" s="6" t="s">
        <v>57</v>
      </c>
      <c r="C15" t="s">
        <v>58</v>
      </c>
      <c r="D15" s="167">
        <v>2003391.0899999999</v>
      </c>
      <c r="E15" s="167">
        <v>1151</v>
      </c>
      <c r="F15" s="23">
        <f>+IFERROR(SUMIFS('PAC Weights'!F:F,'PAC Weights'!$C:$C,Allocation!$B15,'PAC Weights'!$B:$B,Allocation!$A15),"NEW")</f>
        <v>0</v>
      </c>
      <c r="G15" s="23">
        <f>+IFERROR(SUMIFS('PAC Weights'!G:G,'PAC Weights'!$C:$C,Allocation!$B15,'PAC Weights'!$B:$B,Allocation!$A15),"NEW")</f>
        <v>1</v>
      </c>
      <c r="H15" s="167">
        <f t="shared" si="0"/>
        <v>0</v>
      </c>
      <c r="I15" s="167">
        <f t="shared" si="1"/>
        <v>2003391.0899999999</v>
      </c>
      <c r="J15" s="56">
        <f t="shared" si="2"/>
        <v>0</v>
      </c>
      <c r="K15" s="56">
        <f t="shared" si="3"/>
        <v>1151</v>
      </c>
      <c r="L15" t="str">
        <f>IFERROR(IF(_xlfn.XMATCH(A15&amp;B15,'PAC Weights'!A:A),"OK"),"CHECK")</f>
        <v>OK</v>
      </c>
      <c r="M15" t="str">
        <f>+_xlfn.XLOOKUP(B15,'PAC Weights'!C:C,'PAC Weights'!E:E)</f>
        <v>Pole</v>
      </c>
    </row>
    <row r="16" spans="1:13" x14ac:dyDescent="0.25">
      <c r="A16" s="6">
        <v>364</v>
      </c>
      <c r="B16" s="6" t="s">
        <v>59</v>
      </c>
      <c r="C16" t="s">
        <v>60</v>
      </c>
      <c r="D16" s="167">
        <v>1971.82</v>
      </c>
      <c r="E16" s="167">
        <v>10</v>
      </c>
      <c r="F16" s="23">
        <f>+IFERROR(SUMIFS('PAC Weights'!F:F,'PAC Weights'!$C:$C,Allocation!$B16,'PAC Weights'!$B:$B,Allocation!$A16),"NEW")</f>
        <v>1</v>
      </c>
      <c r="G16" s="23">
        <f>+IFERROR(SUMIFS('PAC Weights'!G:G,'PAC Weights'!$C:$C,Allocation!$B16,'PAC Weights'!$B:$B,Allocation!$A16),"NEW")</f>
        <v>0</v>
      </c>
      <c r="H16" s="167">
        <f t="shared" si="0"/>
        <v>1971.82</v>
      </c>
      <c r="I16" s="167">
        <f t="shared" si="1"/>
        <v>0</v>
      </c>
      <c r="J16" s="56">
        <f t="shared" si="2"/>
        <v>10</v>
      </c>
      <c r="K16" s="56">
        <f t="shared" si="3"/>
        <v>0</v>
      </c>
      <c r="L16" t="str">
        <f>IFERROR(IF(_xlfn.XMATCH(A16&amp;B16,'PAC Weights'!A:A),"OK"),"CHECK")</f>
        <v>OK</v>
      </c>
      <c r="M16" t="str">
        <f>+_xlfn.XLOOKUP(B16,'PAC Weights'!C:C,'PAC Weights'!E:E)</f>
        <v>Pole</v>
      </c>
    </row>
    <row r="17" spans="1:13" x14ac:dyDescent="0.25">
      <c r="A17" s="6">
        <v>364</v>
      </c>
      <c r="B17" s="6" t="s">
        <v>61</v>
      </c>
      <c r="C17" t="s">
        <v>62</v>
      </c>
      <c r="D17" s="167">
        <v>34846.18</v>
      </c>
      <c r="E17" s="167">
        <v>156</v>
      </c>
      <c r="F17" s="23">
        <f>+IFERROR(SUMIFS('PAC Weights'!F:F,'PAC Weights'!$C:$C,Allocation!$B17,'PAC Weights'!$B:$B,Allocation!$A17),"NEW")</f>
        <v>0.8</v>
      </c>
      <c r="G17" s="23">
        <f>+IFERROR(SUMIFS('PAC Weights'!G:G,'PAC Weights'!$C:$C,Allocation!$B17,'PAC Weights'!$B:$B,Allocation!$A17),"NEW")</f>
        <v>0.2</v>
      </c>
      <c r="H17" s="167">
        <f t="shared" si="0"/>
        <v>27876.944000000003</v>
      </c>
      <c r="I17" s="167">
        <f t="shared" si="1"/>
        <v>6969.2359999999971</v>
      </c>
      <c r="J17" s="56">
        <f t="shared" si="2"/>
        <v>124.80000000000001</v>
      </c>
      <c r="K17" s="56">
        <f t="shared" si="3"/>
        <v>31.199999999999989</v>
      </c>
      <c r="L17" t="str">
        <f>IFERROR(IF(_xlfn.XMATCH(A17&amp;B17,'PAC Weights'!A:A),"OK"),"CHECK")</f>
        <v>OK</v>
      </c>
      <c r="M17" t="str">
        <f>+_xlfn.XLOOKUP(B17,'PAC Weights'!C:C,'PAC Weights'!E:E)</f>
        <v>Pole</v>
      </c>
    </row>
    <row r="18" spans="1:13" x14ac:dyDescent="0.25">
      <c r="A18" s="6">
        <v>364</v>
      </c>
      <c r="B18" s="6" t="s">
        <v>63</v>
      </c>
      <c r="C18" t="s">
        <v>64</v>
      </c>
      <c r="D18" s="167">
        <v>15133.95</v>
      </c>
      <c r="E18" s="167">
        <v>8</v>
      </c>
      <c r="F18" s="23">
        <f>+IFERROR(SUMIFS('PAC Weights'!F:F,'PAC Weights'!$C:$C,Allocation!$B18,'PAC Weights'!$B:$B,Allocation!$A18),"NEW")</f>
        <v>0.5</v>
      </c>
      <c r="G18" s="23">
        <f>+IFERROR(SUMIFS('PAC Weights'!G:G,'PAC Weights'!$C:$C,Allocation!$B18,'PAC Weights'!$B:$B,Allocation!$A18),"NEW")</f>
        <v>0.5</v>
      </c>
      <c r="H18" s="167">
        <f t="shared" si="0"/>
        <v>7566.9750000000004</v>
      </c>
      <c r="I18" s="167">
        <f t="shared" si="1"/>
        <v>7566.9750000000004</v>
      </c>
      <c r="J18" s="56">
        <f t="shared" si="2"/>
        <v>4</v>
      </c>
      <c r="K18" s="56">
        <f t="shared" si="3"/>
        <v>4</v>
      </c>
      <c r="L18" t="str">
        <f>IFERROR(IF(_xlfn.XMATCH(A18&amp;B18,'PAC Weights'!A:A),"OK"),"CHECK")</f>
        <v>OK</v>
      </c>
      <c r="M18" t="str">
        <f>+_xlfn.XLOOKUP(B18,'PAC Weights'!C:C,'PAC Weights'!E:E)</f>
        <v>Pole</v>
      </c>
    </row>
    <row r="19" spans="1:13" x14ac:dyDescent="0.25">
      <c r="A19" s="6">
        <v>364</v>
      </c>
      <c r="B19" s="6" t="s">
        <v>65</v>
      </c>
      <c r="C19" t="s">
        <v>66</v>
      </c>
      <c r="D19" s="167">
        <v>1679319.9999999998</v>
      </c>
      <c r="E19" s="167">
        <v>1232</v>
      </c>
      <c r="F19" s="23">
        <f>+IFERROR(SUMIFS('PAC Weights'!F:F,'PAC Weights'!$C:$C,Allocation!$B19,'PAC Weights'!$B:$B,Allocation!$A19),"NEW")</f>
        <v>1.015228426395939E-2</v>
      </c>
      <c r="G19" s="23">
        <f>+IFERROR(SUMIFS('PAC Weights'!G:G,'PAC Weights'!$C:$C,Allocation!$B19,'PAC Weights'!$B:$B,Allocation!$A19),"NEW")</f>
        <v>0.98984771573604058</v>
      </c>
      <c r="H19" s="167">
        <f t="shared" si="0"/>
        <v>17048.934010152279</v>
      </c>
      <c r="I19" s="167">
        <f t="shared" si="1"/>
        <v>1662271.0659898475</v>
      </c>
      <c r="J19" s="56">
        <f t="shared" si="2"/>
        <v>12.507614213197968</v>
      </c>
      <c r="K19" s="56">
        <f t="shared" si="3"/>
        <v>1219.4923857868021</v>
      </c>
      <c r="L19" t="str">
        <f>IFERROR(IF(_xlfn.XMATCH(A19&amp;B19,'PAC Weights'!A:A),"OK"),"CHECK")</f>
        <v>OK</v>
      </c>
      <c r="M19" t="str">
        <f>+_xlfn.XLOOKUP(B19,'PAC Weights'!C:C,'PAC Weights'!E:E)</f>
        <v>Pole</v>
      </c>
    </row>
    <row r="20" spans="1:13" x14ac:dyDescent="0.25">
      <c r="A20" s="6">
        <v>364</v>
      </c>
      <c r="B20" s="6" t="s">
        <v>67</v>
      </c>
      <c r="C20" t="s">
        <v>68</v>
      </c>
      <c r="D20" s="167">
        <v>9700243.3699999955</v>
      </c>
      <c r="E20" s="167">
        <v>5027</v>
      </c>
      <c r="F20" s="23">
        <f>+IFERROR(SUMIFS('PAC Weights'!F:F,'PAC Weights'!$C:$C,Allocation!$B20,'PAC Weights'!$B:$B,Allocation!$A20),"NEW")</f>
        <v>0</v>
      </c>
      <c r="G20" s="23">
        <f>+IFERROR(SUMIFS('PAC Weights'!G:G,'PAC Weights'!$C:$C,Allocation!$B20,'PAC Weights'!$B:$B,Allocation!$A20),"NEW")</f>
        <v>1</v>
      </c>
      <c r="H20" s="167">
        <f t="shared" si="0"/>
        <v>0</v>
      </c>
      <c r="I20" s="167">
        <f t="shared" si="1"/>
        <v>9700243.3699999955</v>
      </c>
      <c r="J20" s="56">
        <f t="shared" si="2"/>
        <v>0</v>
      </c>
      <c r="K20" s="56">
        <f t="shared" si="3"/>
        <v>5027</v>
      </c>
      <c r="L20" t="str">
        <f>IFERROR(IF(_xlfn.XMATCH(A20&amp;B20,'PAC Weights'!A:A),"OK"),"CHECK")</f>
        <v>OK</v>
      </c>
      <c r="M20" t="str">
        <f>+_xlfn.XLOOKUP(B20,'PAC Weights'!C:C,'PAC Weights'!E:E)</f>
        <v>Pole</v>
      </c>
    </row>
    <row r="21" spans="1:13" x14ac:dyDescent="0.25">
      <c r="A21" s="6">
        <v>364</v>
      </c>
      <c r="B21" s="6" t="s">
        <v>69</v>
      </c>
      <c r="C21" t="s">
        <v>70</v>
      </c>
      <c r="D21" s="167">
        <v>1646485.15</v>
      </c>
      <c r="E21" s="167">
        <v>163</v>
      </c>
      <c r="F21" s="23">
        <f>+IFERROR(SUMIFS('PAC Weights'!F:F,'PAC Weights'!$C:$C,Allocation!$B21,'PAC Weights'!$B:$B,Allocation!$A21),"NEW")</f>
        <v>9.7560975609756097E-3</v>
      </c>
      <c r="G21" s="23">
        <f>+IFERROR(SUMIFS('PAC Weights'!G:G,'PAC Weights'!$C:$C,Allocation!$B21,'PAC Weights'!$B:$B,Allocation!$A21),"NEW")</f>
        <v>0.99024390243902438</v>
      </c>
      <c r="H21" s="167">
        <f t="shared" si="0"/>
        <v>16063.269756097559</v>
      </c>
      <c r="I21" s="167">
        <f t="shared" si="1"/>
        <v>1630421.8802439023</v>
      </c>
      <c r="J21" s="56">
        <f t="shared" si="2"/>
        <v>1.5902439024390245</v>
      </c>
      <c r="K21" s="56">
        <f t="shared" si="3"/>
        <v>161.40975609756097</v>
      </c>
      <c r="L21" t="str">
        <f>IFERROR(IF(_xlfn.XMATCH(A21&amp;B21,'PAC Weights'!A:A),"OK"),"CHECK")</f>
        <v>OK</v>
      </c>
      <c r="M21" t="str">
        <f>+_xlfn.XLOOKUP(B21,'PAC Weights'!C:C,'PAC Weights'!E:E)</f>
        <v>Pole</v>
      </c>
    </row>
    <row r="22" spans="1:13" x14ac:dyDescent="0.25">
      <c r="A22" s="6">
        <v>364</v>
      </c>
      <c r="B22" s="6" t="s">
        <v>71</v>
      </c>
      <c r="C22" t="s">
        <v>72</v>
      </c>
      <c r="D22" s="167">
        <v>906479.04</v>
      </c>
      <c r="E22" s="167">
        <v>51</v>
      </c>
      <c r="F22" s="23">
        <f>+IFERROR(SUMIFS('PAC Weights'!F:F,'PAC Weights'!$C:$C,Allocation!$B22,'PAC Weights'!$B:$B,Allocation!$A22),"NEW")</f>
        <v>0</v>
      </c>
      <c r="G22" s="23">
        <f>+IFERROR(SUMIFS('PAC Weights'!G:G,'PAC Weights'!$C:$C,Allocation!$B22,'PAC Weights'!$B:$B,Allocation!$A22),"NEW")</f>
        <v>1</v>
      </c>
      <c r="H22" s="167">
        <f t="shared" si="0"/>
        <v>0</v>
      </c>
      <c r="I22" s="167">
        <f t="shared" si="1"/>
        <v>906479.04</v>
      </c>
      <c r="J22" s="56">
        <f t="shared" si="2"/>
        <v>0</v>
      </c>
      <c r="K22" s="56">
        <f t="shared" si="3"/>
        <v>51</v>
      </c>
      <c r="L22" t="str">
        <f>IFERROR(IF(_xlfn.XMATCH(A22&amp;B22,'PAC Weights'!A:A),"OK"),"CHECK")</f>
        <v>OK</v>
      </c>
      <c r="M22" t="str">
        <f>+_xlfn.XLOOKUP(B22,'PAC Weights'!C:C,'PAC Weights'!E:E)</f>
        <v>Pole</v>
      </c>
    </row>
    <row r="23" spans="1:13" x14ac:dyDescent="0.25">
      <c r="A23" s="6">
        <v>364</v>
      </c>
      <c r="B23" s="6" t="s">
        <v>73</v>
      </c>
      <c r="C23" t="s">
        <v>74</v>
      </c>
      <c r="D23" s="167">
        <v>350758.94999999995</v>
      </c>
      <c r="E23" s="167">
        <v>18</v>
      </c>
      <c r="F23" s="23">
        <f>+IFERROR(SUMIFS('PAC Weights'!F:F,'PAC Weights'!$C:$C,Allocation!$B23,'PAC Weights'!$B:$B,Allocation!$A23),"NEW")</f>
        <v>0</v>
      </c>
      <c r="G23" s="23">
        <f>+IFERROR(SUMIFS('PAC Weights'!G:G,'PAC Weights'!$C:$C,Allocation!$B23,'PAC Weights'!$B:$B,Allocation!$A23),"NEW")</f>
        <v>1</v>
      </c>
      <c r="H23" s="167">
        <f t="shared" si="0"/>
        <v>0</v>
      </c>
      <c r="I23" s="167">
        <f t="shared" si="1"/>
        <v>350758.94999999995</v>
      </c>
      <c r="J23" s="56">
        <f t="shared" si="2"/>
        <v>0</v>
      </c>
      <c r="K23" s="56">
        <f t="shared" si="3"/>
        <v>18</v>
      </c>
      <c r="L23" t="str">
        <f>IFERROR(IF(_xlfn.XMATCH(A23&amp;B23,'PAC Weights'!A:A),"OK"),"CHECK")</f>
        <v>OK</v>
      </c>
      <c r="M23" t="str">
        <f>+_xlfn.XLOOKUP(B23,'PAC Weights'!C:C,'PAC Weights'!E:E)</f>
        <v>Pole</v>
      </c>
    </row>
    <row r="24" spans="1:13" x14ac:dyDescent="0.25">
      <c r="A24" s="6">
        <v>364</v>
      </c>
      <c r="B24" s="6" t="s">
        <v>75</v>
      </c>
      <c r="C24" t="s">
        <v>76</v>
      </c>
      <c r="D24" s="167">
        <v>143299.85</v>
      </c>
      <c r="E24" s="167">
        <v>4</v>
      </c>
      <c r="F24" s="23">
        <f>+IFERROR(SUMIFS('PAC Weights'!F:F,'PAC Weights'!$C:$C,Allocation!$B24,'PAC Weights'!$B:$B,Allocation!$A24),"NEW")</f>
        <v>0</v>
      </c>
      <c r="G24" s="23">
        <f>+IFERROR(SUMIFS('PAC Weights'!G:G,'PAC Weights'!$C:$C,Allocation!$B24,'PAC Weights'!$B:$B,Allocation!$A24),"NEW")</f>
        <v>1</v>
      </c>
      <c r="H24" s="167">
        <f t="shared" si="0"/>
        <v>0</v>
      </c>
      <c r="I24" s="167">
        <f t="shared" si="1"/>
        <v>143299.85</v>
      </c>
      <c r="J24" s="56">
        <f t="shared" si="2"/>
        <v>0</v>
      </c>
      <c r="K24" s="56">
        <f t="shared" si="3"/>
        <v>4</v>
      </c>
      <c r="L24" t="str">
        <f>IFERROR(IF(_xlfn.XMATCH(A24&amp;B24,'PAC Weights'!A:A),"OK"),"CHECK")</f>
        <v>OK</v>
      </c>
      <c r="M24" t="str">
        <f>+_xlfn.XLOOKUP(B24,'PAC Weights'!C:C,'PAC Weights'!E:E)</f>
        <v>Pole</v>
      </c>
    </row>
    <row r="25" spans="1:13" x14ac:dyDescent="0.25">
      <c r="A25" s="6">
        <v>364</v>
      </c>
      <c r="B25" s="6" t="s">
        <v>77</v>
      </c>
      <c r="C25" t="s">
        <v>78</v>
      </c>
      <c r="D25" s="167">
        <v>108765.23999999999</v>
      </c>
      <c r="E25" s="167">
        <v>5</v>
      </c>
      <c r="F25" s="23">
        <f>+IFERROR(SUMIFS('PAC Weights'!F:F,'PAC Weights'!$C:$C,Allocation!$B25,'PAC Weights'!$B:$B,Allocation!$A25),"NEW")</f>
        <v>0</v>
      </c>
      <c r="G25" s="23">
        <f>+IFERROR(SUMIFS('PAC Weights'!G:G,'PAC Weights'!$C:$C,Allocation!$B25,'PAC Weights'!$B:$B,Allocation!$A25),"NEW")</f>
        <v>1</v>
      </c>
      <c r="H25" s="167">
        <f t="shared" si="0"/>
        <v>0</v>
      </c>
      <c r="I25" s="167">
        <f t="shared" si="1"/>
        <v>108765.23999999999</v>
      </c>
      <c r="J25" s="56">
        <f t="shared" si="2"/>
        <v>0</v>
      </c>
      <c r="K25" s="56">
        <f t="shared" si="3"/>
        <v>5</v>
      </c>
      <c r="L25" t="str">
        <f>IFERROR(IF(_xlfn.XMATCH(A25&amp;B25,'PAC Weights'!A:A),"OK"),"CHECK")</f>
        <v>OK</v>
      </c>
      <c r="M25" t="str">
        <f>+_xlfn.XLOOKUP(B25,'PAC Weights'!C:C,'PAC Weights'!E:E)</f>
        <v>Pole</v>
      </c>
    </row>
    <row r="26" spans="1:13" x14ac:dyDescent="0.25">
      <c r="A26" s="6">
        <v>364</v>
      </c>
      <c r="B26" s="6" t="s">
        <v>79</v>
      </c>
      <c r="C26" t="s">
        <v>80</v>
      </c>
      <c r="D26" s="167">
        <v>179731.44</v>
      </c>
      <c r="E26" s="167">
        <v>40</v>
      </c>
      <c r="F26" s="23">
        <f>+IFERROR(SUMIFS('PAC Weights'!F:F,'PAC Weights'!$C:$C,Allocation!$B26,'PAC Weights'!$B:$B,Allocation!$A26),"NEW")</f>
        <v>0</v>
      </c>
      <c r="G26" s="23">
        <f>+IFERROR(SUMIFS('PAC Weights'!G:G,'PAC Weights'!$C:$C,Allocation!$B26,'PAC Weights'!$B:$B,Allocation!$A26),"NEW")</f>
        <v>1</v>
      </c>
      <c r="H26" s="167">
        <f t="shared" si="0"/>
        <v>0</v>
      </c>
      <c r="I26" s="167">
        <f t="shared" si="1"/>
        <v>179731.44</v>
      </c>
      <c r="J26" s="56">
        <f t="shared" si="2"/>
        <v>0</v>
      </c>
      <c r="K26" s="56">
        <f t="shared" si="3"/>
        <v>40</v>
      </c>
      <c r="L26" t="str">
        <f>IFERROR(IF(_xlfn.XMATCH(A26&amp;B26,'PAC Weights'!A:A),"OK"),"CHECK")</f>
        <v>OK</v>
      </c>
      <c r="M26" t="str">
        <f>+_xlfn.XLOOKUP(B26,'PAC Weights'!C:C,'PAC Weights'!E:E)</f>
        <v>Pole</v>
      </c>
    </row>
    <row r="27" spans="1:13" x14ac:dyDescent="0.25">
      <c r="A27" s="6">
        <v>364</v>
      </c>
      <c r="B27" s="6" t="s">
        <v>81</v>
      </c>
      <c r="C27" t="s">
        <v>82</v>
      </c>
      <c r="D27" s="167">
        <v>7434691.700000002</v>
      </c>
      <c r="E27" s="167">
        <v>1221</v>
      </c>
      <c r="F27" s="23">
        <f>+IFERROR(SUMIFS('PAC Weights'!F:F,'PAC Weights'!$C:$C,Allocation!$B27,'PAC Weights'!$B:$B,Allocation!$A27),"NEW")</f>
        <v>0</v>
      </c>
      <c r="G27" s="23">
        <f>+IFERROR(SUMIFS('PAC Weights'!G:G,'PAC Weights'!$C:$C,Allocation!$B27,'PAC Weights'!$B:$B,Allocation!$A27),"NEW")</f>
        <v>1</v>
      </c>
      <c r="H27" s="167">
        <f t="shared" si="0"/>
        <v>0</v>
      </c>
      <c r="I27" s="167">
        <f t="shared" si="1"/>
        <v>7434691.700000002</v>
      </c>
      <c r="J27" s="56">
        <f t="shared" si="2"/>
        <v>0</v>
      </c>
      <c r="K27" s="56">
        <f t="shared" si="3"/>
        <v>1221</v>
      </c>
      <c r="L27" t="str">
        <f>IFERROR(IF(_xlfn.XMATCH(A27&amp;B27,'PAC Weights'!A:A),"OK"),"CHECK")</f>
        <v>OK</v>
      </c>
      <c r="M27" t="str">
        <f>+_xlfn.XLOOKUP(B27,'PAC Weights'!C:C,'PAC Weights'!E:E)</f>
        <v>Pole</v>
      </c>
    </row>
    <row r="28" spans="1:13" x14ac:dyDescent="0.25">
      <c r="A28" s="6">
        <v>364</v>
      </c>
      <c r="B28" s="6" t="s">
        <v>83</v>
      </c>
      <c r="C28" t="s">
        <v>84</v>
      </c>
      <c r="D28" s="167">
        <v>122232.57</v>
      </c>
      <c r="E28" s="167">
        <v>21</v>
      </c>
      <c r="F28" s="23">
        <f>+IFERROR(SUMIFS('PAC Weights'!F:F,'PAC Weights'!$C:$C,Allocation!$B28,'PAC Weights'!$B:$B,Allocation!$A28),"NEW")</f>
        <v>0</v>
      </c>
      <c r="G28" s="23">
        <f>+IFERROR(SUMIFS('PAC Weights'!G:G,'PAC Weights'!$C:$C,Allocation!$B28,'PAC Weights'!$B:$B,Allocation!$A28),"NEW")</f>
        <v>1</v>
      </c>
      <c r="H28" s="167">
        <f t="shared" si="0"/>
        <v>0</v>
      </c>
      <c r="I28" s="167">
        <f t="shared" si="1"/>
        <v>122232.57</v>
      </c>
      <c r="J28" s="56">
        <f t="shared" si="2"/>
        <v>0</v>
      </c>
      <c r="K28" s="56">
        <f t="shared" si="3"/>
        <v>21</v>
      </c>
      <c r="L28" t="str">
        <f>IFERROR(IF(_xlfn.XMATCH(A28&amp;B28,'PAC Weights'!A:A),"OK"),"CHECK")</f>
        <v>OK</v>
      </c>
      <c r="M28" t="str">
        <f>+_xlfn.XLOOKUP(B28,'PAC Weights'!C:C,'PAC Weights'!E:E)</f>
        <v>Pole</v>
      </c>
    </row>
    <row r="29" spans="1:13" x14ac:dyDescent="0.25">
      <c r="A29" s="6">
        <v>364</v>
      </c>
      <c r="B29" s="6" t="s">
        <v>85</v>
      </c>
      <c r="C29" t="s">
        <v>86</v>
      </c>
      <c r="D29" s="167">
        <v>55986.93</v>
      </c>
      <c r="E29" s="167">
        <v>4</v>
      </c>
      <c r="F29" s="23">
        <f>+IFERROR(SUMIFS('PAC Weights'!F:F,'PAC Weights'!$C:$C,Allocation!$B29,'PAC Weights'!$B:$B,Allocation!$A29),"NEW")</f>
        <v>0</v>
      </c>
      <c r="G29" s="23">
        <f>+IFERROR(SUMIFS('PAC Weights'!G:G,'PAC Weights'!$C:$C,Allocation!$B29,'PAC Weights'!$B:$B,Allocation!$A29),"NEW")</f>
        <v>1</v>
      </c>
      <c r="H29" s="167">
        <f t="shared" si="0"/>
        <v>0</v>
      </c>
      <c r="I29" s="167">
        <f t="shared" si="1"/>
        <v>55986.93</v>
      </c>
      <c r="J29" s="56">
        <f t="shared" si="2"/>
        <v>0</v>
      </c>
      <c r="K29" s="56">
        <f t="shared" si="3"/>
        <v>4</v>
      </c>
      <c r="L29" t="str">
        <f>IFERROR(IF(_xlfn.XMATCH(A29&amp;B29,'PAC Weights'!A:A),"OK"),"CHECK")</f>
        <v>OK</v>
      </c>
      <c r="M29" t="str">
        <f>+_xlfn.XLOOKUP(B29,'PAC Weights'!C:C,'PAC Weights'!E:E)</f>
        <v>Pole</v>
      </c>
    </row>
    <row r="30" spans="1:13" x14ac:dyDescent="0.25">
      <c r="A30" s="6">
        <v>364</v>
      </c>
      <c r="B30" s="6" t="s">
        <v>87</v>
      </c>
      <c r="C30" t="s">
        <v>88</v>
      </c>
      <c r="D30" s="167">
        <v>141953.96</v>
      </c>
      <c r="E30" s="167">
        <v>6</v>
      </c>
      <c r="F30" s="23">
        <f>+IFERROR(SUMIFS('PAC Weights'!F:F,'PAC Weights'!$C:$C,Allocation!$B30,'PAC Weights'!$B:$B,Allocation!$A30),"NEW")</f>
        <v>0</v>
      </c>
      <c r="G30" s="23">
        <f>+IFERROR(SUMIFS('PAC Weights'!G:G,'PAC Weights'!$C:$C,Allocation!$B30,'PAC Weights'!$B:$B,Allocation!$A30),"NEW")</f>
        <v>1</v>
      </c>
      <c r="H30" s="167">
        <f t="shared" si="0"/>
        <v>0</v>
      </c>
      <c r="I30" s="167">
        <f t="shared" si="1"/>
        <v>141953.96</v>
      </c>
      <c r="J30" s="56">
        <f t="shared" si="2"/>
        <v>0</v>
      </c>
      <c r="K30" s="56">
        <f t="shared" si="3"/>
        <v>6</v>
      </c>
      <c r="L30" t="str">
        <f>IFERROR(IF(_xlfn.XMATCH(A30&amp;B30,'PAC Weights'!A:A),"OK"),"CHECK")</f>
        <v>OK</v>
      </c>
      <c r="M30" t="str">
        <f>+_xlfn.XLOOKUP(B30,'PAC Weights'!C:C,'PAC Weights'!E:E)</f>
        <v>Pole</v>
      </c>
    </row>
    <row r="31" spans="1:13" x14ac:dyDescent="0.25">
      <c r="A31" s="6">
        <v>364</v>
      </c>
      <c r="B31" s="6" t="s">
        <v>89</v>
      </c>
      <c r="C31" t="s">
        <v>90</v>
      </c>
      <c r="D31" s="167">
        <v>41364.43</v>
      </c>
      <c r="E31" s="167">
        <v>2</v>
      </c>
      <c r="F31" s="23">
        <f>+IFERROR(SUMIFS('PAC Weights'!F:F,'PAC Weights'!$C:$C,Allocation!$B31,'PAC Weights'!$B:$B,Allocation!$A31),"NEW")</f>
        <v>0</v>
      </c>
      <c r="G31" s="23">
        <f>+IFERROR(SUMIFS('PAC Weights'!G:G,'PAC Weights'!$C:$C,Allocation!$B31,'PAC Weights'!$B:$B,Allocation!$A31),"NEW")</f>
        <v>1</v>
      </c>
      <c r="H31" s="167">
        <f t="shared" si="0"/>
        <v>0</v>
      </c>
      <c r="I31" s="167">
        <f t="shared" si="1"/>
        <v>41364.43</v>
      </c>
      <c r="J31" s="56">
        <f t="shared" si="2"/>
        <v>0</v>
      </c>
      <c r="K31" s="56">
        <f t="shared" si="3"/>
        <v>2</v>
      </c>
      <c r="L31" t="str">
        <f>IFERROR(IF(_xlfn.XMATCH(A31&amp;B31,'PAC Weights'!A:A),"OK"),"CHECK")</f>
        <v>OK</v>
      </c>
      <c r="M31" t="str">
        <f>+_xlfn.XLOOKUP(B31,'PAC Weights'!C:C,'PAC Weights'!E:E)</f>
        <v>Pole</v>
      </c>
    </row>
    <row r="32" spans="1:13" x14ac:dyDescent="0.25">
      <c r="A32" s="6">
        <v>364</v>
      </c>
      <c r="B32" s="6" t="s">
        <v>91</v>
      </c>
      <c r="C32" t="s">
        <v>92</v>
      </c>
      <c r="D32" s="167">
        <v>2353755.1999999997</v>
      </c>
      <c r="E32" s="167">
        <v>260</v>
      </c>
      <c r="F32" s="23">
        <f>+IFERROR(SUMIFS('PAC Weights'!F:F,'PAC Weights'!$C:$C,Allocation!$B32,'PAC Weights'!$B:$B,Allocation!$A32),"NEW")</f>
        <v>0</v>
      </c>
      <c r="G32" s="23">
        <f>+IFERROR(SUMIFS('PAC Weights'!G:G,'PAC Weights'!$C:$C,Allocation!$B32,'PAC Weights'!$B:$B,Allocation!$A32),"NEW")</f>
        <v>1</v>
      </c>
      <c r="H32" s="167">
        <f t="shared" si="0"/>
        <v>0</v>
      </c>
      <c r="I32" s="167">
        <f t="shared" si="1"/>
        <v>2353755.1999999997</v>
      </c>
      <c r="J32" s="56">
        <f t="shared" si="2"/>
        <v>0</v>
      </c>
      <c r="K32" s="56">
        <f t="shared" si="3"/>
        <v>260</v>
      </c>
      <c r="L32" t="str">
        <f>IFERROR(IF(_xlfn.XMATCH(A32&amp;B32,'PAC Weights'!A:A),"OK"),"CHECK")</f>
        <v>OK</v>
      </c>
      <c r="M32" t="str">
        <f>+_xlfn.XLOOKUP(B32,'PAC Weights'!C:C,'PAC Weights'!E:E)</f>
        <v>Pole</v>
      </c>
    </row>
    <row r="33" spans="1:13" x14ac:dyDescent="0.25">
      <c r="A33" s="6">
        <v>364</v>
      </c>
      <c r="B33" s="6" t="s">
        <v>93</v>
      </c>
      <c r="C33" t="s">
        <v>94</v>
      </c>
      <c r="D33" s="167">
        <v>-181.85</v>
      </c>
      <c r="E33" s="167">
        <v>1</v>
      </c>
      <c r="F33" s="23">
        <f>+IFERROR(SUMIFS('PAC Weights'!F:F,'PAC Weights'!$C:$C,Allocation!$B33,'PAC Weights'!$B:$B,Allocation!$A33),"NEW")</f>
        <v>0</v>
      </c>
      <c r="G33" s="23">
        <f>+IFERROR(SUMIFS('PAC Weights'!G:G,'PAC Weights'!$C:$C,Allocation!$B33,'PAC Weights'!$B:$B,Allocation!$A33),"NEW")</f>
        <v>1</v>
      </c>
      <c r="H33" s="167">
        <f t="shared" si="0"/>
        <v>0</v>
      </c>
      <c r="I33" s="167">
        <f t="shared" si="1"/>
        <v>-181.85</v>
      </c>
      <c r="J33" s="56">
        <f t="shared" si="2"/>
        <v>0</v>
      </c>
      <c r="K33" s="56">
        <f t="shared" si="3"/>
        <v>1</v>
      </c>
      <c r="L33" t="str">
        <f>IFERROR(IF(_xlfn.XMATCH(A33&amp;B33,'PAC Weights'!A:A),"OK"),"CHECK")</f>
        <v>OK</v>
      </c>
      <c r="M33" t="str">
        <f>+_xlfn.XLOOKUP(B33,'PAC Weights'!C:C,'PAC Weights'!E:E)</f>
        <v>Pole</v>
      </c>
    </row>
    <row r="34" spans="1:13" x14ac:dyDescent="0.25">
      <c r="A34" s="6">
        <v>364</v>
      </c>
      <c r="B34" s="6" t="s">
        <v>95</v>
      </c>
      <c r="C34" t="s">
        <v>96</v>
      </c>
      <c r="D34" s="167">
        <v>19665868.06000001</v>
      </c>
      <c r="E34" s="167">
        <v>1665</v>
      </c>
      <c r="F34" s="23">
        <f>+IFERROR(SUMIFS('PAC Weights'!F:F,'PAC Weights'!$C:$C,Allocation!$B34,'PAC Weights'!$B:$B,Allocation!$A34),"NEW")</f>
        <v>0</v>
      </c>
      <c r="G34" s="23">
        <f>+IFERROR(SUMIFS('PAC Weights'!G:G,'PAC Weights'!$C:$C,Allocation!$B34,'PAC Weights'!$B:$B,Allocation!$A34),"NEW")</f>
        <v>0</v>
      </c>
      <c r="H34" s="167">
        <f t="shared" si="0"/>
        <v>0</v>
      </c>
      <c r="I34" s="167">
        <f t="shared" si="1"/>
        <v>0</v>
      </c>
      <c r="J34" s="56">
        <f t="shared" si="2"/>
        <v>0</v>
      </c>
      <c r="K34" s="56">
        <f t="shared" si="3"/>
        <v>0</v>
      </c>
      <c r="L34" t="str">
        <f>IFERROR(IF(_xlfn.XMATCH(A34&amp;B34,'PAC Weights'!A:A),"OK"),"CHECK")</f>
        <v>OK</v>
      </c>
      <c r="M34" t="str">
        <f>+_xlfn.XLOOKUP(B34,'PAC Weights'!C:C,'PAC Weights'!E:E)</f>
        <v>N/A</v>
      </c>
    </row>
    <row r="35" spans="1:13" x14ac:dyDescent="0.25">
      <c r="A35" s="6">
        <v>365</v>
      </c>
      <c r="B35" s="6" t="s">
        <v>109</v>
      </c>
      <c r="C35" t="s">
        <v>110</v>
      </c>
      <c r="D35" s="167">
        <v>-57163.43</v>
      </c>
      <c r="E35" s="167">
        <v>1</v>
      </c>
      <c r="F35" s="23">
        <f>+IFERROR(SUMIFS('PAC Weights'!F:F,'PAC Weights'!$C:$C,Allocation!$B35,'PAC Weights'!$B:$B,Allocation!$A35),"NEW")</f>
        <v>0</v>
      </c>
      <c r="G35" s="23">
        <f>(SUMIFS('PAC Weights'!G:G,'PAC Weights'!$C:$C,Allocation!$B35,'PAC Weights'!$B:$B,Allocation!$A35))</f>
        <v>1</v>
      </c>
      <c r="H35" s="167">
        <f t="shared" ref="H35:H66" si="4">+F35*D35</f>
        <v>0</v>
      </c>
      <c r="I35" s="56">
        <f t="shared" ref="I35:I66" si="5">+IF(F35+G35=0,0,D35-H35)</f>
        <v>-57163.43</v>
      </c>
      <c r="J35" s="56">
        <f t="shared" ref="J35:J66" si="6">+E35*F35</f>
        <v>0</v>
      </c>
      <c r="K35" s="56">
        <f t="shared" ref="K35:K66" si="7">+IF(F35+G35=0,0,E35-J35)</f>
        <v>1</v>
      </c>
      <c r="L35" t="str">
        <f>IFERROR(IF(_xlfn.XMATCH(A35&amp;B35,'PAC Weights'!A:A),"OK"),"CHECK")</f>
        <v>OK</v>
      </c>
      <c r="M35" t="str">
        <f>+_xlfn.XLOOKUP(B35,'PAC Weights'!C:C,'PAC Weights'!E:E)</f>
        <v>Switches</v>
      </c>
    </row>
    <row r="36" spans="1:13" x14ac:dyDescent="0.25">
      <c r="A36" s="6">
        <v>365</v>
      </c>
      <c r="B36" s="6" t="s">
        <v>117</v>
      </c>
      <c r="C36" t="s">
        <v>118</v>
      </c>
      <c r="D36" s="167">
        <v>42326.66</v>
      </c>
      <c r="E36" s="167">
        <v>16</v>
      </c>
      <c r="F36" s="23">
        <f>+IFERROR(SUMIFS('PAC Weights'!F:F,'PAC Weights'!$C:$C,Allocation!$B36,'PAC Weights'!$B:$B,Allocation!$A36),"NEW")</f>
        <v>0</v>
      </c>
      <c r="G36" s="23">
        <f>+IFERROR(SUMIFS('PAC Weights'!G:G,'PAC Weights'!$C:$C,Allocation!$B36,'PAC Weights'!$B:$B,Allocation!$A36),"NEW")</f>
        <v>1</v>
      </c>
      <c r="H36" s="167">
        <f t="shared" si="4"/>
        <v>0</v>
      </c>
      <c r="I36" s="56">
        <f t="shared" si="5"/>
        <v>42326.66</v>
      </c>
      <c r="J36" s="56">
        <f t="shared" si="6"/>
        <v>0</v>
      </c>
      <c r="K36" s="56">
        <f t="shared" si="7"/>
        <v>16</v>
      </c>
      <c r="L36" t="str">
        <f>IFERROR(IF(_xlfn.XMATCH(A36&amp;B36,'PAC Weights'!A:A),"OK"),"CHECK")</f>
        <v>OK</v>
      </c>
      <c r="M36" t="str">
        <f>+_xlfn.XLOOKUP(B36,'PAC Weights'!C:C,'PAC Weights'!E:E)</f>
        <v>Switches</v>
      </c>
    </row>
    <row r="37" spans="1:13" x14ac:dyDescent="0.25">
      <c r="A37" s="6">
        <v>365</v>
      </c>
      <c r="B37" s="6" t="s">
        <v>125</v>
      </c>
      <c r="C37" t="s">
        <v>126</v>
      </c>
      <c r="D37" s="167">
        <v>143727.44000000003</v>
      </c>
      <c r="E37" s="167">
        <v>53</v>
      </c>
      <c r="F37" s="23">
        <f>+IFERROR(SUMIFS('PAC Weights'!F:F,'PAC Weights'!$C:$C,Allocation!$B37,'PAC Weights'!$B:$B,Allocation!$A37),"NEW")</f>
        <v>0</v>
      </c>
      <c r="G37" s="23">
        <f>+IFERROR(SUMIFS('PAC Weights'!G:G,'PAC Weights'!$C:$C,Allocation!$B37,'PAC Weights'!$B:$B,Allocation!$A37),"NEW")</f>
        <v>1</v>
      </c>
      <c r="H37" s="167">
        <f t="shared" si="4"/>
        <v>0</v>
      </c>
      <c r="I37" s="56">
        <f t="shared" si="5"/>
        <v>143727.44000000003</v>
      </c>
      <c r="J37" s="56">
        <f t="shared" si="6"/>
        <v>0</v>
      </c>
      <c r="K37" s="56">
        <f t="shared" si="7"/>
        <v>53</v>
      </c>
      <c r="L37" t="str">
        <f>IFERROR(IF(_xlfn.XMATCH(A37&amp;B37,'PAC Weights'!A:A),"OK"),"CHECK")</f>
        <v>OK</v>
      </c>
      <c r="M37" t="str">
        <f>+_xlfn.XLOOKUP(B37,'PAC Weights'!C:C,'PAC Weights'!E:E)</f>
        <v>Switches</v>
      </c>
    </row>
    <row r="38" spans="1:13" x14ac:dyDescent="0.25">
      <c r="A38" s="6">
        <v>365</v>
      </c>
      <c r="B38" s="6" t="s">
        <v>133</v>
      </c>
      <c r="C38" t="s">
        <v>134</v>
      </c>
      <c r="D38" s="167">
        <v>2854777.7199999997</v>
      </c>
      <c r="E38" s="167">
        <v>3453</v>
      </c>
      <c r="F38" s="23">
        <f>+IFERROR(SUMIFS('PAC Weights'!F:F,'PAC Weights'!$C:$C,Allocation!$B38,'PAC Weights'!$B:$B,Allocation!$A38),"NEW")</f>
        <v>0</v>
      </c>
      <c r="G38" s="23">
        <f>+IFERROR(SUMIFS('PAC Weights'!G:G,'PAC Weights'!$C:$C,Allocation!$B38,'PAC Weights'!$B:$B,Allocation!$A38),"NEW")</f>
        <v>1</v>
      </c>
      <c r="H38" s="167">
        <f t="shared" si="4"/>
        <v>0</v>
      </c>
      <c r="I38" s="56">
        <f t="shared" si="5"/>
        <v>2854777.7199999997</v>
      </c>
      <c r="J38" s="56">
        <f t="shared" si="6"/>
        <v>0</v>
      </c>
      <c r="K38" s="56">
        <f t="shared" si="7"/>
        <v>3453</v>
      </c>
      <c r="L38" t="str">
        <f>IFERROR(IF(_xlfn.XMATCH(A38&amp;B38,'PAC Weights'!A:A),"OK"),"CHECK")</f>
        <v>OK</v>
      </c>
      <c r="M38" t="str">
        <f>+_xlfn.XLOOKUP(B38,'PAC Weights'!C:C,'PAC Weights'!E:E)</f>
        <v>Switches</v>
      </c>
    </row>
    <row r="39" spans="1:13" x14ac:dyDescent="0.25">
      <c r="A39" s="6">
        <v>365</v>
      </c>
      <c r="B39" s="6" t="s">
        <v>141</v>
      </c>
      <c r="C39" t="s">
        <v>142</v>
      </c>
      <c r="D39" s="167">
        <v>10912.45</v>
      </c>
      <c r="E39" s="167">
        <v>1</v>
      </c>
      <c r="F39" s="23">
        <f>+IFERROR(SUMIFS('PAC Weights'!F:F,'PAC Weights'!$C:$C,Allocation!$B39,'PAC Weights'!$B:$B,Allocation!$A39),"NEW")</f>
        <v>0</v>
      </c>
      <c r="G39" s="23">
        <f>+IFERROR(SUMIFS('PAC Weights'!G:G,'PAC Weights'!$C:$C,Allocation!$B39,'PAC Weights'!$B:$B,Allocation!$A39),"NEW")</f>
        <v>1</v>
      </c>
      <c r="H39" s="167">
        <f t="shared" si="4"/>
        <v>0</v>
      </c>
      <c r="I39" s="56">
        <f t="shared" si="5"/>
        <v>10912.45</v>
      </c>
      <c r="J39" s="56">
        <f t="shared" si="6"/>
        <v>0</v>
      </c>
      <c r="K39" s="56">
        <f t="shared" si="7"/>
        <v>1</v>
      </c>
      <c r="L39" t="str">
        <f>IFERROR(IF(_xlfn.XMATCH(A39&amp;B39,'PAC Weights'!A:A),"OK"),"CHECK")</f>
        <v>OK</v>
      </c>
      <c r="M39" t="str">
        <f>+_xlfn.XLOOKUP(B39,'PAC Weights'!C:C,'PAC Weights'!E:E)</f>
        <v>Switches</v>
      </c>
    </row>
    <row r="40" spans="1:13" x14ac:dyDescent="0.25">
      <c r="A40" s="6">
        <v>365</v>
      </c>
      <c r="B40" s="6" t="s">
        <v>151</v>
      </c>
      <c r="C40" t="s">
        <v>152</v>
      </c>
      <c r="D40" s="167">
        <v>8671.85</v>
      </c>
      <c r="E40" s="167">
        <v>152</v>
      </c>
      <c r="F40" s="23">
        <f>+IFERROR(SUMIFS('PAC Weights'!F:F,'PAC Weights'!$C:$C,Allocation!$B40,'PAC Weights'!$B:$B,Allocation!$A40),"NEW")</f>
        <v>0</v>
      </c>
      <c r="G40" s="23">
        <f>+IFERROR(SUMIFS('PAC Weights'!G:G,'PAC Weights'!$C:$C,Allocation!$B40,'PAC Weights'!$B:$B,Allocation!$A40),"NEW")</f>
        <v>1</v>
      </c>
      <c r="H40" s="167">
        <f t="shared" si="4"/>
        <v>0</v>
      </c>
      <c r="I40" s="56">
        <f t="shared" si="5"/>
        <v>8671.85</v>
      </c>
      <c r="J40" s="56">
        <f t="shared" si="6"/>
        <v>0</v>
      </c>
      <c r="K40" s="56">
        <f t="shared" si="7"/>
        <v>152</v>
      </c>
      <c r="L40" t="str">
        <f>IFERROR(IF(_xlfn.XMATCH(A40&amp;B40,'PAC Weights'!A:A),"OK"),"CHECK")</f>
        <v>OK</v>
      </c>
      <c r="M40" t="str">
        <f>+_xlfn.XLOOKUP(B40,'PAC Weights'!C:C,'PAC Weights'!E:E)</f>
        <v>Switches</v>
      </c>
    </row>
    <row r="41" spans="1:13" x14ac:dyDescent="0.25">
      <c r="A41" s="6">
        <v>365</v>
      </c>
      <c r="B41" s="6" t="s">
        <v>161</v>
      </c>
      <c r="C41" t="s">
        <v>162</v>
      </c>
      <c r="D41" s="167">
        <v>405.09000000000003</v>
      </c>
      <c r="E41" s="167">
        <v>2</v>
      </c>
      <c r="F41" s="23">
        <f>+IFERROR(SUMIFS('PAC Weights'!F:F,'PAC Weights'!$C:$C,Allocation!$B41,'PAC Weights'!$B:$B,Allocation!$A41),"NEW")</f>
        <v>0</v>
      </c>
      <c r="G41" s="23">
        <f>+IFERROR(SUMIFS('PAC Weights'!G:G,'PAC Weights'!$C:$C,Allocation!$B41,'PAC Weights'!$B:$B,Allocation!$A41),"NEW")</f>
        <v>1</v>
      </c>
      <c r="H41" s="167">
        <f t="shared" si="4"/>
        <v>0</v>
      </c>
      <c r="I41" s="56">
        <f t="shared" si="5"/>
        <v>405.09000000000003</v>
      </c>
      <c r="J41" s="56">
        <f t="shared" si="6"/>
        <v>0</v>
      </c>
      <c r="K41" s="56">
        <f t="shared" si="7"/>
        <v>2</v>
      </c>
      <c r="L41" t="str">
        <f>IFERROR(IF(_xlfn.XMATCH(A41&amp;B41,'PAC Weights'!A:A),"OK"),"CHECK")</f>
        <v>OK</v>
      </c>
      <c r="M41" t="str">
        <f>+_xlfn.XLOOKUP(B41,'PAC Weights'!C:C,'PAC Weights'!E:E)</f>
        <v>Switches</v>
      </c>
    </row>
    <row r="42" spans="1:13" x14ac:dyDescent="0.25">
      <c r="A42" s="6">
        <v>365</v>
      </c>
      <c r="B42" s="6" t="s">
        <v>171</v>
      </c>
      <c r="C42" t="s">
        <v>172</v>
      </c>
      <c r="D42" s="167">
        <v>7918.88</v>
      </c>
      <c r="E42" s="167">
        <v>124</v>
      </c>
      <c r="F42" s="23">
        <f>+IFERROR(SUMIFS('PAC Weights'!F:F,'PAC Weights'!$C:$C,Allocation!$B42,'PAC Weights'!$B:$B,Allocation!$A42),"NEW")</f>
        <v>0</v>
      </c>
      <c r="G42" s="23">
        <f>+IFERROR(SUMIFS('PAC Weights'!G:G,'PAC Weights'!$C:$C,Allocation!$B42,'PAC Weights'!$B:$B,Allocation!$A42),"NEW")</f>
        <v>1</v>
      </c>
      <c r="H42" s="167">
        <f t="shared" si="4"/>
        <v>0</v>
      </c>
      <c r="I42" s="56">
        <f t="shared" si="5"/>
        <v>7918.88</v>
      </c>
      <c r="J42" s="56">
        <f t="shared" si="6"/>
        <v>0</v>
      </c>
      <c r="K42" s="56">
        <f t="shared" si="7"/>
        <v>124</v>
      </c>
      <c r="L42" t="str">
        <f>IFERROR(IF(_xlfn.XMATCH(A42&amp;B42,'PAC Weights'!A:A),"OK"),"CHECK")</f>
        <v>OK</v>
      </c>
      <c r="M42" t="str">
        <f>+_xlfn.XLOOKUP(B42,'PAC Weights'!C:C,'PAC Weights'!E:E)</f>
        <v>Switches</v>
      </c>
    </row>
    <row r="43" spans="1:13" x14ac:dyDescent="0.25">
      <c r="A43" s="6">
        <v>365</v>
      </c>
      <c r="B43" s="6" t="s">
        <v>113</v>
      </c>
      <c r="C43" t="s">
        <v>114</v>
      </c>
      <c r="D43" s="167">
        <v>30937029.189999998</v>
      </c>
      <c r="E43" s="167">
        <v>17957</v>
      </c>
      <c r="F43" s="23">
        <f>+IFERROR(SUMIFS('PAC Weights'!F:F,'PAC Weights'!$C:$C,Allocation!$B43,'PAC Weights'!$B:$B,Allocation!$A43),"NEW")</f>
        <v>0</v>
      </c>
      <c r="G43" s="23">
        <f>+IFERROR(SUMIFS('PAC Weights'!G:G,'PAC Weights'!$C:$C,Allocation!$B43,'PAC Weights'!$B:$B,Allocation!$A43),"NEW")</f>
        <v>1</v>
      </c>
      <c r="H43" s="167">
        <f t="shared" si="4"/>
        <v>0</v>
      </c>
      <c r="I43" s="56">
        <f t="shared" si="5"/>
        <v>30937029.189999998</v>
      </c>
      <c r="J43" s="56">
        <f t="shared" si="6"/>
        <v>0</v>
      </c>
      <c r="K43" s="56">
        <f t="shared" si="7"/>
        <v>17957</v>
      </c>
      <c r="L43" t="str">
        <f>IFERROR(IF(_xlfn.XMATCH(A43&amp;B43,'PAC Weights'!A:A),"OK"),"CHECK")</f>
        <v>OK</v>
      </c>
      <c r="M43" t="str">
        <f>+_xlfn.XLOOKUP(B43,'PAC Weights'!C:C,'PAC Weights'!E:E)</f>
        <v>Switches</v>
      </c>
    </row>
    <row r="44" spans="1:13" x14ac:dyDescent="0.25">
      <c r="A44" s="6">
        <v>365</v>
      </c>
      <c r="B44" s="6" t="s">
        <v>187</v>
      </c>
      <c r="C44" t="s">
        <v>188</v>
      </c>
      <c r="D44" s="167">
        <v>553380.4700000002</v>
      </c>
      <c r="E44" s="167">
        <v>1211</v>
      </c>
      <c r="F44" s="23">
        <f>+IFERROR(SUMIFS('PAC Weights'!F:F,'PAC Weights'!$C:$C,Allocation!$B44,'PAC Weights'!$B:$B,Allocation!$A44),"NEW")</f>
        <v>0</v>
      </c>
      <c r="G44" s="23">
        <f>+IFERROR(SUMIFS('PAC Weights'!G:G,'PAC Weights'!$C:$C,Allocation!$B44,'PAC Weights'!$B:$B,Allocation!$A44),"NEW")</f>
        <v>1</v>
      </c>
      <c r="H44" s="167">
        <f t="shared" si="4"/>
        <v>0</v>
      </c>
      <c r="I44" s="56">
        <f t="shared" si="5"/>
        <v>553380.4700000002</v>
      </c>
      <c r="J44" s="56">
        <f t="shared" si="6"/>
        <v>0</v>
      </c>
      <c r="K44" s="56">
        <f t="shared" si="7"/>
        <v>1211</v>
      </c>
      <c r="L44" t="str">
        <f>IFERROR(IF(_xlfn.XMATCH(A44&amp;B44,'PAC Weights'!A:A),"OK"),"CHECK")</f>
        <v>OK</v>
      </c>
      <c r="M44" t="str">
        <f>+_xlfn.XLOOKUP(B44,'PAC Weights'!C:C,'PAC Weights'!E:E)</f>
        <v>Switches</v>
      </c>
    </row>
    <row r="45" spans="1:13" x14ac:dyDescent="0.25">
      <c r="A45" s="6">
        <v>365</v>
      </c>
      <c r="B45" s="6" t="s">
        <v>197</v>
      </c>
      <c r="C45" t="s">
        <v>198</v>
      </c>
      <c r="D45" s="167">
        <v>7699.9800000000005</v>
      </c>
      <c r="E45" s="167">
        <v>23</v>
      </c>
      <c r="F45" s="23">
        <f>+IFERROR(SUMIFS('PAC Weights'!F:F,'PAC Weights'!$C:$C,Allocation!$B45,'PAC Weights'!$B:$B,Allocation!$A45),"NEW")</f>
        <v>0</v>
      </c>
      <c r="G45" s="23">
        <f>+IFERROR(SUMIFS('PAC Weights'!G:G,'PAC Weights'!$C:$C,Allocation!$B45,'PAC Weights'!$B:$B,Allocation!$A45),"NEW")</f>
        <v>1</v>
      </c>
      <c r="H45" s="167">
        <f t="shared" si="4"/>
        <v>0</v>
      </c>
      <c r="I45" s="56">
        <f t="shared" si="5"/>
        <v>7699.9800000000005</v>
      </c>
      <c r="J45" s="56">
        <f t="shared" si="6"/>
        <v>0</v>
      </c>
      <c r="K45" s="56">
        <f t="shared" si="7"/>
        <v>23</v>
      </c>
      <c r="L45" t="str">
        <f>IFERROR(IF(_xlfn.XMATCH(A45&amp;B45,'PAC Weights'!A:A),"OK"),"CHECK")</f>
        <v>OK</v>
      </c>
      <c r="M45" t="str">
        <f>+_xlfn.XLOOKUP(B45,'PAC Weights'!C:C,'PAC Weights'!E:E)</f>
        <v>Switches</v>
      </c>
    </row>
    <row r="46" spans="1:13" x14ac:dyDescent="0.25">
      <c r="A46" s="6">
        <v>365</v>
      </c>
      <c r="B46" s="6" t="s">
        <v>209</v>
      </c>
      <c r="C46" t="s">
        <v>210</v>
      </c>
      <c r="D46" s="167">
        <v>481169.74</v>
      </c>
      <c r="E46" s="167">
        <v>23</v>
      </c>
      <c r="F46" s="23">
        <f>+IFERROR(SUMIFS('PAC Weights'!F:F,'PAC Weights'!$C:$C,Allocation!$B46,'PAC Weights'!$B:$B,Allocation!$A46),"NEW")</f>
        <v>0</v>
      </c>
      <c r="G46" s="23">
        <f>+IFERROR(SUMIFS('PAC Weights'!G:G,'PAC Weights'!$C:$C,Allocation!$B46,'PAC Weights'!$B:$B,Allocation!$A46),"NEW")</f>
        <v>1</v>
      </c>
      <c r="H46" s="167">
        <f t="shared" si="4"/>
        <v>0</v>
      </c>
      <c r="I46" s="56">
        <f t="shared" si="5"/>
        <v>481169.74</v>
      </c>
      <c r="J46" s="56">
        <f t="shared" si="6"/>
        <v>0</v>
      </c>
      <c r="K46" s="56">
        <f t="shared" si="7"/>
        <v>23</v>
      </c>
      <c r="L46" t="str">
        <f>IFERROR(IF(_xlfn.XMATCH(A46&amp;B46,'PAC Weights'!A:A),"OK"),"CHECK")</f>
        <v>OK</v>
      </c>
      <c r="M46" t="str">
        <f>+_xlfn.XLOOKUP(B46,'PAC Weights'!C:C,'PAC Weights'!E:E)</f>
        <v>Switches</v>
      </c>
    </row>
    <row r="47" spans="1:13" x14ac:dyDescent="0.25">
      <c r="A47" s="6">
        <v>365</v>
      </c>
      <c r="B47" s="6" t="s">
        <v>127</v>
      </c>
      <c r="C47" t="s">
        <v>128</v>
      </c>
      <c r="D47" s="167">
        <v>712138.6</v>
      </c>
      <c r="E47" s="167">
        <v>3101</v>
      </c>
      <c r="F47" s="23">
        <f>+IFERROR(SUMIFS('PAC Weights'!F:F,'PAC Weights'!$C:$C,Allocation!$B47,'PAC Weights'!$B:$B,Allocation!$A47),"NEW")</f>
        <v>0</v>
      </c>
      <c r="G47" s="23">
        <f>+IFERROR(SUMIFS('PAC Weights'!G:G,'PAC Weights'!$C:$C,Allocation!$B47,'PAC Weights'!$B:$B,Allocation!$A47),"NEW")</f>
        <v>1</v>
      </c>
      <c r="H47" s="167">
        <f t="shared" si="4"/>
        <v>0</v>
      </c>
      <c r="I47" s="56">
        <f t="shared" si="5"/>
        <v>712138.6</v>
      </c>
      <c r="J47" s="56">
        <f t="shared" si="6"/>
        <v>0</v>
      </c>
      <c r="K47" s="56">
        <f t="shared" si="7"/>
        <v>3101</v>
      </c>
      <c r="L47" t="str">
        <f>IFERROR(IF(_xlfn.XMATCH(A47&amp;B47,'PAC Weights'!A:A),"OK"),"CHECK")</f>
        <v>OK</v>
      </c>
      <c r="M47" t="str">
        <f>+_xlfn.XLOOKUP(B47,'PAC Weights'!C:C,'PAC Weights'!E:E)</f>
        <v>Switches</v>
      </c>
    </row>
    <row r="48" spans="1:13" x14ac:dyDescent="0.25">
      <c r="A48" s="6">
        <v>365</v>
      </c>
      <c r="B48" s="6" t="s">
        <v>229</v>
      </c>
      <c r="C48" t="s">
        <v>230</v>
      </c>
      <c r="D48" s="167">
        <v>8039010.9699999988</v>
      </c>
      <c r="E48" s="167">
        <v>1446</v>
      </c>
      <c r="F48" s="23">
        <f>+IFERROR(SUMIFS('PAC Weights'!F:F,'PAC Weights'!$C:$C,Allocation!$B48,'PAC Weights'!$B:$B,Allocation!$A48),"NEW")</f>
        <v>0</v>
      </c>
      <c r="G48" s="23">
        <f>+IFERROR(SUMIFS('PAC Weights'!G:G,'PAC Weights'!$C:$C,Allocation!$B48,'PAC Weights'!$B:$B,Allocation!$A48),"NEW")</f>
        <v>1</v>
      </c>
      <c r="H48" s="167">
        <f t="shared" si="4"/>
        <v>0</v>
      </c>
      <c r="I48" s="56">
        <f t="shared" si="5"/>
        <v>8039010.9699999988</v>
      </c>
      <c r="J48" s="56">
        <f t="shared" si="6"/>
        <v>0</v>
      </c>
      <c r="K48" s="56">
        <f t="shared" si="7"/>
        <v>1446</v>
      </c>
      <c r="L48" t="str">
        <f>IFERROR(IF(_xlfn.XMATCH(A48&amp;B48,'PAC Weights'!A:A),"OK"),"CHECK")</f>
        <v>OK</v>
      </c>
      <c r="M48" t="str">
        <f>+_xlfn.XLOOKUP(B48,'PAC Weights'!C:C,'PAC Weights'!E:E)</f>
        <v>Switches</v>
      </c>
    </row>
    <row r="49" spans="1:13" x14ac:dyDescent="0.25">
      <c r="A49" s="6">
        <v>365</v>
      </c>
      <c r="B49" s="6" t="s">
        <v>241</v>
      </c>
      <c r="C49" t="s">
        <v>242</v>
      </c>
      <c r="D49" s="167">
        <v>46608.46</v>
      </c>
      <c r="E49" s="167">
        <v>10</v>
      </c>
      <c r="F49" s="23">
        <f>+IFERROR(SUMIFS('PAC Weights'!F:F,'PAC Weights'!$C:$C,Allocation!$B49,'PAC Weights'!$B:$B,Allocation!$A49),"NEW")</f>
        <v>0</v>
      </c>
      <c r="G49" s="23">
        <f>+IFERROR(SUMIFS('PAC Weights'!G:G,'PAC Weights'!$C:$C,Allocation!$B49,'PAC Weights'!$B:$B,Allocation!$A49),"NEW")</f>
        <v>1</v>
      </c>
      <c r="H49" s="167">
        <f t="shared" si="4"/>
        <v>0</v>
      </c>
      <c r="I49" s="56">
        <f t="shared" si="5"/>
        <v>46608.46</v>
      </c>
      <c r="J49" s="56">
        <f t="shared" si="6"/>
        <v>0</v>
      </c>
      <c r="K49" s="56">
        <f t="shared" si="7"/>
        <v>10</v>
      </c>
      <c r="L49" t="str">
        <f>IFERROR(IF(_xlfn.XMATCH(A49&amp;B49,'PAC Weights'!A:A),"OK"),"CHECK")</f>
        <v>OK</v>
      </c>
      <c r="M49" t="str">
        <f>+_xlfn.XLOOKUP(B49,'PAC Weights'!C:C,'PAC Weights'!E:E)</f>
        <v>Switches</v>
      </c>
    </row>
    <row r="50" spans="1:13" x14ac:dyDescent="0.25">
      <c r="A50" s="6">
        <v>365</v>
      </c>
      <c r="B50" s="6" t="s">
        <v>253</v>
      </c>
      <c r="C50" t="s">
        <v>254</v>
      </c>
      <c r="D50" s="167">
        <v>319125.27</v>
      </c>
      <c r="E50" s="167">
        <v>2896578.55</v>
      </c>
      <c r="F50" s="23">
        <f>+IFERROR(SUMIFS('PAC Weights'!F:F,'PAC Weights'!$C:$C,Allocation!$B50,'PAC Weights'!$B:$B,Allocation!$A50),"NEW")</f>
        <v>0.18245107524032481</v>
      </c>
      <c r="G50" s="23">
        <f>+IFERROR(SUMIFS('PAC Weights'!G:G,'PAC Weights'!$C:$C,Allocation!$B50,'PAC Weights'!$B:$B,Allocation!$A50),"NEW")</f>
        <v>0.81754892475967522</v>
      </c>
      <c r="H50" s="167">
        <f t="shared" si="4"/>
        <v>58224.748647858971</v>
      </c>
      <c r="I50" s="56">
        <f t="shared" si="5"/>
        <v>260900.52135214105</v>
      </c>
      <c r="J50" s="56">
        <f t="shared" si="6"/>
        <v>528483.8709655609</v>
      </c>
      <c r="K50" s="56">
        <f t="shared" si="7"/>
        <v>2368094.6790344389</v>
      </c>
      <c r="L50" t="str">
        <f>IFERROR(IF(_xlfn.XMATCH(A50&amp;B50,'PAC Weights'!A:A),"OK"),"CHECK")</f>
        <v>OK</v>
      </c>
      <c r="M50" t="str">
        <f>+_xlfn.XLOOKUP(B50,'PAC Weights'!C:C,'PAC Weights'!E:E)</f>
        <v>Conductors</v>
      </c>
    </row>
    <row r="51" spans="1:13" x14ac:dyDescent="0.25">
      <c r="A51" s="6">
        <v>365</v>
      </c>
      <c r="B51" s="6" t="s">
        <v>265</v>
      </c>
      <c r="C51" t="s">
        <v>266</v>
      </c>
      <c r="D51" s="167">
        <v>1761865.53</v>
      </c>
      <c r="E51" s="167">
        <v>14212718.949999999</v>
      </c>
      <c r="F51" s="23">
        <f>+IFERROR(SUMIFS('PAC Weights'!F:F,'PAC Weights'!$C:$C,Allocation!$B51,'PAC Weights'!$B:$B,Allocation!$A51),"NEW")</f>
        <v>0.18245107524032481</v>
      </c>
      <c r="G51" s="23">
        <f>+IFERROR(SUMIFS('PAC Weights'!G:G,'PAC Weights'!$C:$C,Allocation!$B51,'PAC Weights'!$B:$B,Allocation!$A51),"NEW")</f>
        <v>0.81754892475967522</v>
      </c>
      <c r="H51" s="167">
        <f t="shared" si="4"/>
        <v>321454.26037736476</v>
      </c>
      <c r="I51" s="56">
        <f t="shared" si="5"/>
        <v>1440411.2696226353</v>
      </c>
      <c r="J51" s="56">
        <f t="shared" si="6"/>
        <v>2593125.8545160401</v>
      </c>
      <c r="K51" s="56">
        <f t="shared" si="7"/>
        <v>11619593.095483959</v>
      </c>
      <c r="L51" t="str">
        <f>IFERROR(IF(_xlfn.XMATCH(A51&amp;B51,'PAC Weights'!A:A),"OK"),"CHECK")</f>
        <v>OK</v>
      </c>
      <c r="M51" t="str">
        <f>+_xlfn.XLOOKUP(B51,'PAC Weights'!C:C,'PAC Weights'!E:E)</f>
        <v>Conductors</v>
      </c>
    </row>
    <row r="52" spans="1:13" x14ac:dyDescent="0.25">
      <c r="A52" s="6">
        <v>365</v>
      </c>
      <c r="B52" s="6" t="s">
        <v>135</v>
      </c>
      <c r="C52" t="s">
        <v>136</v>
      </c>
      <c r="D52" s="167">
        <v>3483736.4000000004</v>
      </c>
      <c r="E52" s="167">
        <v>10491189.550000001</v>
      </c>
      <c r="F52" s="23">
        <f>+IFERROR(SUMIFS('PAC Weights'!F:F,'PAC Weights'!$C:$C,Allocation!$B52,'PAC Weights'!$B:$B,Allocation!$A52),"NEW")</f>
        <v>0.18245107524032481</v>
      </c>
      <c r="G52" s="23">
        <f>+IFERROR(SUMIFS('PAC Weights'!G:G,'PAC Weights'!$C:$C,Allocation!$B52,'PAC Weights'!$B:$B,Allocation!$A52),"NEW")</f>
        <v>0.81754892475967522</v>
      </c>
      <c r="H52" s="167">
        <f t="shared" si="4"/>
        <v>635611.4520338584</v>
      </c>
      <c r="I52" s="56">
        <f t="shared" si="5"/>
        <v>2848124.9479661421</v>
      </c>
      <c r="J52" s="56">
        <f t="shared" si="6"/>
        <v>1914128.8139475596</v>
      </c>
      <c r="K52" s="56">
        <f t="shared" si="7"/>
        <v>8577060.7360524405</v>
      </c>
      <c r="L52" t="str">
        <f>IFERROR(IF(_xlfn.XMATCH(A52&amp;B52,'PAC Weights'!A:A),"OK"),"CHECK")</f>
        <v>OK</v>
      </c>
      <c r="M52" t="str">
        <f>+_xlfn.XLOOKUP(B52,'PAC Weights'!C:C,'PAC Weights'!E:E)</f>
        <v>Conductors</v>
      </c>
    </row>
    <row r="53" spans="1:13" x14ac:dyDescent="0.25">
      <c r="A53" s="6">
        <v>365</v>
      </c>
      <c r="B53" s="6" t="s">
        <v>285</v>
      </c>
      <c r="C53" t="s">
        <v>286</v>
      </c>
      <c r="D53" s="167">
        <v>163466.42000000001</v>
      </c>
      <c r="E53" s="167">
        <v>970254.95</v>
      </c>
      <c r="F53" s="23">
        <f>+IFERROR(SUMIFS('PAC Weights'!F:F,'PAC Weights'!$C:$C,Allocation!$B53,'PAC Weights'!$B:$B,Allocation!$A53),"NEW")</f>
        <v>0.18245107524032481</v>
      </c>
      <c r="G53" s="23">
        <f>+IFERROR(SUMIFS('PAC Weights'!G:G,'PAC Weights'!$C:$C,Allocation!$B53,'PAC Weights'!$B:$B,Allocation!$A53),"NEW")</f>
        <v>0.81754892475967522</v>
      </c>
      <c r="H53" s="167">
        <f t="shared" si="4"/>
        <v>29824.624094686536</v>
      </c>
      <c r="I53" s="56">
        <f t="shared" si="5"/>
        <v>133641.79590531348</v>
      </c>
      <c r="J53" s="56">
        <f t="shared" si="6"/>
        <v>177024.05888474759</v>
      </c>
      <c r="K53" s="56">
        <f t="shared" si="7"/>
        <v>793230.89111525239</v>
      </c>
      <c r="L53" t="str">
        <f>IFERROR(IF(_xlfn.XMATCH(A53&amp;B53,'PAC Weights'!A:A),"OK"),"CHECK")</f>
        <v>OK</v>
      </c>
      <c r="M53" t="str">
        <f>+_xlfn.XLOOKUP(B53,'PAC Weights'!C:C,'PAC Weights'!E:E)</f>
        <v>Conductors</v>
      </c>
    </row>
    <row r="54" spans="1:13" x14ac:dyDescent="0.25">
      <c r="A54" s="6">
        <v>365</v>
      </c>
      <c r="B54" s="6" t="s">
        <v>295</v>
      </c>
      <c r="C54" t="s">
        <v>296</v>
      </c>
      <c r="D54" s="167">
        <v>3625666.3300000005</v>
      </c>
      <c r="E54" s="167">
        <v>2668920.15</v>
      </c>
      <c r="F54" s="23">
        <f>+IFERROR(SUMIFS('PAC Weights'!F:F,'PAC Weights'!$C:$C,Allocation!$B54,'PAC Weights'!$B:$B,Allocation!$A54),"NEW")</f>
        <v>0.18245107524032481</v>
      </c>
      <c r="G54" s="23">
        <f>+IFERROR(SUMIFS('PAC Weights'!G:G,'PAC Weights'!$C:$C,Allocation!$B54,'PAC Weights'!$B:$B,Allocation!$A54),"NEW")</f>
        <v>0.81754892475967522</v>
      </c>
      <c r="H54" s="167">
        <f t="shared" si="4"/>
        <v>661506.72037114238</v>
      </c>
      <c r="I54" s="56">
        <f t="shared" si="5"/>
        <v>2964159.609628858</v>
      </c>
      <c r="J54" s="56">
        <f t="shared" si="6"/>
        <v>486947.35109806893</v>
      </c>
      <c r="K54" s="56">
        <f t="shared" si="7"/>
        <v>2181972.7989019309</v>
      </c>
      <c r="L54" t="str">
        <f>IFERROR(IF(_xlfn.XMATCH(A54&amp;B54,'PAC Weights'!A:A),"OK"),"CHECK")</f>
        <v>OK</v>
      </c>
      <c r="M54" t="str">
        <f>+_xlfn.XLOOKUP(B54,'PAC Weights'!C:C,'PAC Weights'!E:E)</f>
        <v>Conductors</v>
      </c>
    </row>
    <row r="55" spans="1:13" x14ac:dyDescent="0.25">
      <c r="A55" s="6">
        <v>365</v>
      </c>
      <c r="B55" s="6" t="s">
        <v>303</v>
      </c>
      <c r="C55" t="s">
        <v>304</v>
      </c>
      <c r="D55" s="167">
        <v>2876.82</v>
      </c>
      <c r="E55" s="167">
        <v>1747</v>
      </c>
      <c r="F55" s="23">
        <f>+IFERROR(SUMIFS('PAC Weights'!F:F,'PAC Weights'!$C:$C,Allocation!$B55,'PAC Weights'!$B:$B,Allocation!$A55),"NEW")</f>
        <v>0.18245107524032481</v>
      </c>
      <c r="G55" s="23">
        <f>+IFERROR(SUMIFS('PAC Weights'!G:G,'PAC Weights'!$C:$C,Allocation!$B55,'PAC Weights'!$B:$B,Allocation!$A55),"NEW")</f>
        <v>0.81754892475967522</v>
      </c>
      <c r="H55" s="167">
        <f t="shared" si="4"/>
        <v>524.87890227287119</v>
      </c>
      <c r="I55" s="56">
        <f t="shared" si="5"/>
        <v>2351.9410977271291</v>
      </c>
      <c r="J55" s="56">
        <f t="shared" si="6"/>
        <v>318.74202844484745</v>
      </c>
      <c r="K55" s="56">
        <f t="shared" si="7"/>
        <v>1428.2579715551526</v>
      </c>
      <c r="L55" t="str">
        <f>IFERROR(IF(_xlfn.XMATCH(A55&amp;B55,'PAC Weights'!A:A),"OK"),"CHECK")</f>
        <v>OK</v>
      </c>
      <c r="M55" t="str">
        <f>+_xlfn.XLOOKUP(B55,'PAC Weights'!C:C,'PAC Weights'!E:E)</f>
        <v>Conductors</v>
      </c>
    </row>
    <row r="56" spans="1:13" x14ac:dyDescent="0.25">
      <c r="A56" s="6">
        <v>365</v>
      </c>
      <c r="B56" s="6" t="s">
        <v>311</v>
      </c>
      <c r="C56" t="s">
        <v>312</v>
      </c>
      <c r="D56" s="167">
        <v>3894954.9</v>
      </c>
      <c r="E56" s="167">
        <v>2698183</v>
      </c>
      <c r="F56" s="23">
        <f>+IFERROR(SUMIFS('PAC Weights'!F:F,'PAC Weights'!$C:$C,Allocation!$B56,'PAC Weights'!$B:$B,Allocation!$A56),"NEW")</f>
        <v>0.18245107524032481</v>
      </c>
      <c r="G56" s="23">
        <f>+IFERROR(SUMIFS('PAC Weights'!G:G,'PAC Weights'!$C:$C,Allocation!$B56,'PAC Weights'!$B:$B,Allocation!$A56),"NEW")</f>
        <v>0.81754892475967522</v>
      </c>
      <c r="H56" s="167">
        <f t="shared" si="4"/>
        <v>710638.70951757173</v>
      </c>
      <c r="I56" s="56">
        <f t="shared" si="5"/>
        <v>3184316.1904824283</v>
      </c>
      <c r="J56" s="56">
        <f t="shared" si="6"/>
        <v>492286.38954516529</v>
      </c>
      <c r="K56" s="56">
        <f t="shared" si="7"/>
        <v>2205896.6104548345</v>
      </c>
      <c r="L56" t="str">
        <f>IFERROR(IF(_xlfn.XMATCH(A56&amp;B56,'PAC Weights'!A:A),"OK"),"CHECK")</f>
        <v>OK</v>
      </c>
      <c r="M56" t="str">
        <f>+_xlfn.XLOOKUP(B56,'PAC Weights'!C:C,'PAC Weights'!E:E)</f>
        <v>Conductors</v>
      </c>
    </row>
    <row r="57" spans="1:13" x14ac:dyDescent="0.25">
      <c r="A57" s="6">
        <v>365</v>
      </c>
      <c r="B57" s="6" t="s">
        <v>321</v>
      </c>
      <c r="C57" t="s">
        <v>322</v>
      </c>
      <c r="D57" s="167">
        <v>-40332.339999999997</v>
      </c>
      <c r="E57" s="167">
        <v>-1289</v>
      </c>
      <c r="F57" s="23">
        <f>+IFERROR(SUMIFS('PAC Weights'!F:F,'PAC Weights'!$C:$C,Allocation!$B57,'PAC Weights'!$B:$B,Allocation!$A57),"NEW")</f>
        <v>0.18245107524032481</v>
      </c>
      <c r="G57" s="23">
        <f>+IFERROR(SUMIFS('PAC Weights'!G:G,'PAC Weights'!$C:$C,Allocation!$B57,'PAC Weights'!$B:$B,Allocation!$A57),"NEW")</f>
        <v>0.81754892475967522</v>
      </c>
      <c r="H57" s="167">
        <f t="shared" si="4"/>
        <v>-7358.6787999583612</v>
      </c>
      <c r="I57" s="56">
        <f t="shared" si="5"/>
        <v>-32973.661200041635</v>
      </c>
      <c r="J57" s="56">
        <f t="shared" si="6"/>
        <v>-235.17943598477868</v>
      </c>
      <c r="K57" s="56">
        <f t="shared" si="7"/>
        <v>-1053.8205640152214</v>
      </c>
      <c r="L57" t="str">
        <f>IFERROR(IF(_xlfn.XMATCH(A57&amp;B57,'PAC Weights'!A:A),"OK"),"CHECK")</f>
        <v>OK</v>
      </c>
      <c r="M57" t="str">
        <f>+_xlfn.XLOOKUP(B57,'PAC Weights'!C:C,'PAC Weights'!E:E)</f>
        <v>Conductors</v>
      </c>
    </row>
    <row r="58" spans="1:13" x14ac:dyDescent="0.25">
      <c r="A58" s="6">
        <v>365</v>
      </c>
      <c r="B58" s="6" t="s">
        <v>329</v>
      </c>
      <c r="C58" t="s">
        <v>330</v>
      </c>
      <c r="D58" s="167">
        <v>2141</v>
      </c>
      <c r="E58" s="167">
        <v>1454</v>
      </c>
      <c r="F58" s="23">
        <f>+IFERROR(SUMIFS('PAC Weights'!F:F,'PAC Weights'!$C:$C,Allocation!$B58,'PAC Weights'!$B:$B,Allocation!$A58),"NEW")</f>
        <v>0.18245107524032481</v>
      </c>
      <c r="G58" s="23">
        <f>+IFERROR(SUMIFS('PAC Weights'!G:G,'PAC Weights'!$C:$C,Allocation!$B58,'PAC Weights'!$B:$B,Allocation!$A58),"NEW")</f>
        <v>0.81754892475967522</v>
      </c>
      <c r="H58" s="167">
        <f t="shared" si="4"/>
        <v>390.62775208953542</v>
      </c>
      <c r="I58" s="56">
        <f t="shared" si="5"/>
        <v>1750.3722479104645</v>
      </c>
      <c r="J58" s="56">
        <f t="shared" si="6"/>
        <v>265.28386339943228</v>
      </c>
      <c r="K58" s="56">
        <f t="shared" si="7"/>
        <v>1188.7161366005678</v>
      </c>
      <c r="L58" t="str">
        <f>IFERROR(IF(_xlfn.XMATCH(A58&amp;B58,'PAC Weights'!A:A),"OK"),"CHECK")</f>
        <v>OK</v>
      </c>
      <c r="M58" t="str">
        <f>+_xlfn.XLOOKUP(B58,'PAC Weights'!C:C,'PAC Weights'!E:E)</f>
        <v>Conductors</v>
      </c>
    </row>
    <row r="59" spans="1:13" x14ac:dyDescent="0.25">
      <c r="A59" s="6">
        <v>365</v>
      </c>
      <c r="B59" s="6" t="s">
        <v>143</v>
      </c>
      <c r="C59" t="s">
        <v>144</v>
      </c>
      <c r="D59" s="167">
        <v>1027952.6700000002</v>
      </c>
      <c r="E59" s="167">
        <v>169385</v>
      </c>
      <c r="F59" s="23">
        <f>+IFERROR(SUMIFS('PAC Weights'!F:F,'PAC Weights'!$C:$C,Allocation!$B59,'PAC Weights'!$B:$B,Allocation!$A59),"NEW")</f>
        <v>0.18245107524032481</v>
      </c>
      <c r="G59" s="23">
        <f>+IFERROR(SUMIFS('PAC Weights'!G:G,'PAC Weights'!$C:$C,Allocation!$B59,'PAC Weights'!$B:$B,Allocation!$A59),"NEW")</f>
        <v>0.81754892475967522</v>
      </c>
      <c r="H59" s="167">
        <f t="shared" si="4"/>
        <v>187551.0699376628</v>
      </c>
      <c r="I59" s="56">
        <f t="shared" si="5"/>
        <v>840401.60006233735</v>
      </c>
      <c r="J59" s="56">
        <f t="shared" si="6"/>
        <v>30904.475379582418</v>
      </c>
      <c r="K59" s="56">
        <f t="shared" si="7"/>
        <v>138480.52462041759</v>
      </c>
      <c r="L59" t="str">
        <f>IFERROR(IF(_xlfn.XMATCH(A59&amp;B59,'PAC Weights'!A:A),"OK"),"CHECK")</f>
        <v>OK</v>
      </c>
      <c r="M59" t="str">
        <f>+_xlfn.XLOOKUP(B59,'PAC Weights'!C:C,'PAC Weights'!E:E)</f>
        <v>Conductors</v>
      </c>
    </row>
    <row r="60" spans="1:13" x14ac:dyDescent="0.25">
      <c r="A60" s="6">
        <v>365</v>
      </c>
      <c r="B60" s="6" t="s">
        <v>347</v>
      </c>
      <c r="C60" t="s">
        <v>348</v>
      </c>
      <c r="D60" s="167">
        <v>11476.81</v>
      </c>
      <c r="E60" s="167">
        <v>776</v>
      </c>
      <c r="F60" s="23">
        <f>+IFERROR(SUMIFS('PAC Weights'!F:F,'PAC Weights'!$C:$C,Allocation!$B60,'PAC Weights'!$B:$B,Allocation!$A60),"NEW")</f>
        <v>0.18245107524032481</v>
      </c>
      <c r="G60" s="23">
        <f>+IFERROR(SUMIFS('PAC Weights'!G:G,'PAC Weights'!$C:$C,Allocation!$B60,'PAC Weights'!$B:$B,Allocation!$A60),"NEW")</f>
        <v>0.81754892475967522</v>
      </c>
      <c r="H60" s="167">
        <f t="shared" si="4"/>
        <v>2093.9563248289119</v>
      </c>
      <c r="I60" s="56">
        <f t="shared" si="5"/>
        <v>9382.8536751710872</v>
      </c>
      <c r="J60" s="56">
        <f t="shared" si="6"/>
        <v>141.58203438649204</v>
      </c>
      <c r="K60" s="56">
        <f t="shared" si="7"/>
        <v>634.41796561350793</v>
      </c>
      <c r="L60" t="str">
        <f>IFERROR(IF(_xlfn.XMATCH(A60&amp;B60,'PAC Weights'!A:A),"OK"),"CHECK")</f>
        <v>OK</v>
      </c>
      <c r="M60" t="str">
        <f>+_xlfn.XLOOKUP(B60,'PAC Weights'!C:C,'PAC Weights'!E:E)</f>
        <v>Conductors</v>
      </c>
    </row>
    <row r="61" spans="1:13" x14ac:dyDescent="0.25">
      <c r="A61" s="6">
        <v>365</v>
      </c>
      <c r="B61" s="6" t="s">
        <v>357</v>
      </c>
      <c r="C61" t="s">
        <v>358</v>
      </c>
      <c r="D61" s="167">
        <v>2243161.9900000002</v>
      </c>
      <c r="E61" s="167">
        <v>12347385</v>
      </c>
      <c r="F61" s="23">
        <f>+IFERROR(SUMIFS('PAC Weights'!F:F,'PAC Weights'!$C:$C,Allocation!$B61,'PAC Weights'!$B:$B,Allocation!$A61),"NEW")</f>
        <v>0</v>
      </c>
      <c r="G61" s="23">
        <f>+IFERROR(SUMIFS('PAC Weights'!G:G,'PAC Weights'!$C:$C,Allocation!$B61,'PAC Weights'!$B:$B,Allocation!$A61),"NEW")</f>
        <v>1</v>
      </c>
      <c r="H61" s="167">
        <f t="shared" si="4"/>
        <v>0</v>
      </c>
      <c r="I61" s="56">
        <f t="shared" si="5"/>
        <v>2243161.9900000002</v>
      </c>
      <c r="J61" s="56">
        <f t="shared" si="6"/>
        <v>0</v>
      </c>
      <c r="K61" s="56">
        <f t="shared" si="7"/>
        <v>12347385</v>
      </c>
      <c r="L61" t="str">
        <f>IFERROR(IF(_xlfn.XMATCH(A61&amp;B61,'PAC Weights'!A:A),"OK"),"CHECK")</f>
        <v>OK</v>
      </c>
      <c r="M61" t="str">
        <f>+_xlfn.XLOOKUP(B61,'PAC Weights'!C:C,'PAC Weights'!E:E)</f>
        <v>Conductors</v>
      </c>
    </row>
    <row r="62" spans="1:13" x14ac:dyDescent="0.25">
      <c r="A62" s="6">
        <v>365</v>
      </c>
      <c r="B62" s="6" t="s">
        <v>367</v>
      </c>
      <c r="C62" t="s">
        <v>368</v>
      </c>
      <c r="D62" s="167">
        <v>1047281.27</v>
      </c>
      <c r="E62" s="167">
        <v>3130699</v>
      </c>
      <c r="F62" s="23">
        <f>+IFERROR(SUMIFS('PAC Weights'!F:F,'PAC Weights'!$C:$C,Allocation!$B62,'PAC Weights'!$B:$B,Allocation!$A62),"NEW")</f>
        <v>0</v>
      </c>
      <c r="G62" s="23">
        <f>+IFERROR(SUMIFS('PAC Weights'!G:G,'PAC Weights'!$C:$C,Allocation!$B62,'PAC Weights'!$B:$B,Allocation!$A62),"NEW")</f>
        <v>1</v>
      </c>
      <c r="H62" s="167">
        <f t="shared" si="4"/>
        <v>0</v>
      </c>
      <c r="I62" s="56">
        <f t="shared" si="5"/>
        <v>1047281.27</v>
      </c>
      <c r="J62" s="56">
        <f t="shared" si="6"/>
        <v>0</v>
      </c>
      <c r="K62" s="56">
        <f t="shared" si="7"/>
        <v>3130699</v>
      </c>
      <c r="L62" t="str">
        <f>IFERROR(IF(_xlfn.XMATCH(A62&amp;B62,'PAC Weights'!A:A),"OK"),"CHECK")</f>
        <v>OK</v>
      </c>
      <c r="M62" t="str">
        <f>+_xlfn.XLOOKUP(B62,'PAC Weights'!C:C,'PAC Weights'!E:E)</f>
        <v>Conductors</v>
      </c>
    </row>
    <row r="63" spans="1:13" x14ac:dyDescent="0.25">
      <c r="A63" s="6">
        <v>365</v>
      </c>
      <c r="B63" s="6" t="s">
        <v>163</v>
      </c>
      <c r="C63" t="s">
        <v>164</v>
      </c>
      <c r="D63" s="167">
        <v>55298916.510000013</v>
      </c>
      <c r="E63" s="167">
        <v>28051745.829999994</v>
      </c>
      <c r="F63" s="23">
        <f>+IFERROR(SUMIFS('PAC Weights'!F:F,'PAC Weights'!$C:$C,Allocation!$B63,'PAC Weights'!$B:$B,Allocation!$A63),"NEW")</f>
        <v>0</v>
      </c>
      <c r="G63" s="23">
        <f>+IFERROR(SUMIFS('PAC Weights'!G:G,'PAC Weights'!$C:$C,Allocation!$B63,'PAC Weights'!$B:$B,Allocation!$A63),"NEW")</f>
        <v>1</v>
      </c>
      <c r="H63" s="167">
        <f t="shared" si="4"/>
        <v>0</v>
      </c>
      <c r="I63" s="56">
        <f t="shared" si="5"/>
        <v>55298916.510000013</v>
      </c>
      <c r="J63" s="56">
        <f t="shared" si="6"/>
        <v>0</v>
      </c>
      <c r="K63" s="56">
        <f t="shared" si="7"/>
        <v>28051745.829999994</v>
      </c>
      <c r="L63" t="str">
        <f>IFERROR(IF(_xlfn.XMATCH(A63&amp;B63,'PAC Weights'!A:A),"OK"),"CHECK")</f>
        <v>OK</v>
      </c>
      <c r="M63" t="str">
        <f>+_xlfn.XLOOKUP(B63,'PAC Weights'!C:C,'PAC Weights'!E:E)</f>
        <v>Conductors</v>
      </c>
    </row>
    <row r="64" spans="1:13" x14ac:dyDescent="0.25">
      <c r="A64" s="6">
        <v>365</v>
      </c>
      <c r="B64" s="6" t="s">
        <v>385</v>
      </c>
      <c r="C64" t="s">
        <v>386</v>
      </c>
      <c r="D64" s="167">
        <v>13443.83</v>
      </c>
      <c r="E64" s="167">
        <v>16560</v>
      </c>
      <c r="F64" s="23">
        <f>+IFERROR(SUMIFS('PAC Weights'!F:F,'PAC Weights'!$C:$C,Allocation!$B64,'PAC Weights'!$B:$B,Allocation!$A64),"NEW")</f>
        <v>0</v>
      </c>
      <c r="G64" s="23">
        <f>+IFERROR(SUMIFS('PAC Weights'!G:G,'PAC Weights'!$C:$C,Allocation!$B64,'PAC Weights'!$B:$B,Allocation!$A64),"NEW")</f>
        <v>1</v>
      </c>
      <c r="H64" s="167">
        <f t="shared" si="4"/>
        <v>0</v>
      </c>
      <c r="I64" s="56">
        <f t="shared" si="5"/>
        <v>13443.83</v>
      </c>
      <c r="J64" s="56">
        <f t="shared" si="6"/>
        <v>0</v>
      </c>
      <c r="K64" s="56">
        <f t="shared" si="7"/>
        <v>16560</v>
      </c>
      <c r="L64" t="str">
        <f>IFERROR(IF(_xlfn.XMATCH(A64&amp;B64,'PAC Weights'!A:A),"OK"),"CHECK")</f>
        <v>OK</v>
      </c>
      <c r="M64" t="str">
        <f>+_xlfn.XLOOKUP(B64,'PAC Weights'!C:C,'PAC Weights'!E:E)</f>
        <v>Conductors</v>
      </c>
    </row>
    <row r="65" spans="1:13" x14ac:dyDescent="0.25">
      <c r="A65" s="6">
        <v>365</v>
      </c>
      <c r="B65" s="6" t="s">
        <v>395</v>
      </c>
      <c r="C65" t="s">
        <v>396</v>
      </c>
      <c r="D65" s="167">
        <v>4007.67</v>
      </c>
      <c r="E65" s="167">
        <v>1</v>
      </c>
      <c r="F65" s="23">
        <f>+IFERROR(SUMIFS('PAC Weights'!F:F,'PAC Weights'!$C:$C,Allocation!$B65,'PAC Weights'!$B:$B,Allocation!$A65),"NEW")</f>
        <v>0</v>
      </c>
      <c r="G65" s="23">
        <f>+IFERROR(SUMIFS('PAC Weights'!G:G,'PAC Weights'!$C:$C,Allocation!$B65,'PAC Weights'!$B:$B,Allocation!$A65),"NEW")</f>
        <v>1</v>
      </c>
      <c r="H65" s="167">
        <f t="shared" si="4"/>
        <v>0</v>
      </c>
      <c r="I65" s="56">
        <f t="shared" si="5"/>
        <v>4007.67</v>
      </c>
      <c r="J65" s="56">
        <f t="shared" si="6"/>
        <v>0</v>
      </c>
      <c r="K65" s="56">
        <f t="shared" si="7"/>
        <v>1</v>
      </c>
      <c r="L65" t="str">
        <f>IFERROR(IF(_xlfn.XMATCH(A65&amp;B65,'PAC Weights'!A:A),"OK"),"CHECK")</f>
        <v>OK</v>
      </c>
      <c r="M65" t="str">
        <f>+_xlfn.XLOOKUP(B65,'PAC Weights'!C:C,'PAC Weights'!E:E)</f>
        <v>Conductors</v>
      </c>
    </row>
    <row r="66" spans="1:13" x14ac:dyDescent="0.25">
      <c r="A66" s="6">
        <v>365</v>
      </c>
      <c r="B66" s="6" t="s">
        <v>405</v>
      </c>
      <c r="C66" t="s">
        <v>406</v>
      </c>
      <c r="D66" s="167">
        <v>-992.63</v>
      </c>
      <c r="E66" s="167">
        <v>-50</v>
      </c>
      <c r="F66" s="23">
        <f>+IFERROR(SUMIFS('PAC Weights'!F:F,'PAC Weights'!$C:$C,Allocation!$B66,'PAC Weights'!$B:$B,Allocation!$A66),"NEW")</f>
        <v>0</v>
      </c>
      <c r="G66" s="23">
        <f>+IFERROR(SUMIFS('PAC Weights'!G:G,'PAC Weights'!$C:$C,Allocation!$B66,'PAC Weights'!$B:$B,Allocation!$A66),"NEW")</f>
        <v>1</v>
      </c>
      <c r="H66" s="167">
        <f t="shared" si="4"/>
        <v>0</v>
      </c>
      <c r="I66" s="56">
        <f t="shared" si="5"/>
        <v>-992.63</v>
      </c>
      <c r="J66" s="56">
        <f t="shared" si="6"/>
        <v>0</v>
      </c>
      <c r="K66" s="56">
        <f t="shared" si="7"/>
        <v>-50</v>
      </c>
      <c r="L66" t="str">
        <f>IFERROR(IF(_xlfn.XMATCH(A66&amp;B66,'PAC Weights'!A:A),"OK"),"CHECK")</f>
        <v>OK</v>
      </c>
      <c r="M66" t="str">
        <f>+_xlfn.XLOOKUP(B66,'PAC Weights'!C:C,'PAC Weights'!E:E)</f>
        <v>Conductors</v>
      </c>
    </row>
    <row r="67" spans="1:13" x14ac:dyDescent="0.25">
      <c r="A67" s="6">
        <v>365</v>
      </c>
      <c r="B67" s="6" t="s">
        <v>415</v>
      </c>
      <c r="C67" t="s">
        <v>416</v>
      </c>
      <c r="D67" s="167">
        <v>6305.67</v>
      </c>
      <c r="E67" s="167">
        <v>323.05</v>
      </c>
      <c r="F67" s="23">
        <f>+IFERROR(SUMIFS('PAC Weights'!F:F,'PAC Weights'!$C:$C,Allocation!$B67,'PAC Weights'!$B:$B,Allocation!$A67),"NEW")</f>
        <v>0</v>
      </c>
      <c r="G67" s="23">
        <f>+IFERROR(SUMIFS('PAC Weights'!G:G,'PAC Weights'!$C:$C,Allocation!$B67,'PAC Weights'!$B:$B,Allocation!$A67),"NEW")</f>
        <v>1</v>
      </c>
      <c r="H67" s="167">
        <f t="shared" ref="H67:H98" si="8">+F67*D67</f>
        <v>0</v>
      </c>
      <c r="I67" s="56">
        <f t="shared" ref="I67:I98" si="9">+IF(F67+G67=0,0,D67-H67)</f>
        <v>6305.67</v>
      </c>
      <c r="J67" s="56">
        <f t="shared" ref="J67:J98" si="10">+E67*F67</f>
        <v>0</v>
      </c>
      <c r="K67" s="56">
        <f t="shared" ref="K67:K98" si="11">+IF(F67+G67=0,0,E67-J67)</f>
        <v>323.05</v>
      </c>
      <c r="L67" t="str">
        <f>IFERROR(IF(_xlfn.XMATCH(A67&amp;B67,'PAC Weights'!A:A),"OK"),"CHECK")</f>
        <v>OK</v>
      </c>
      <c r="M67" t="str">
        <f>+_xlfn.XLOOKUP(B67,'PAC Weights'!C:C,'PAC Weights'!E:E)</f>
        <v>Conductors</v>
      </c>
    </row>
    <row r="68" spans="1:13" x14ac:dyDescent="0.25">
      <c r="A68" s="6">
        <v>365</v>
      </c>
      <c r="B68" s="6" t="s">
        <v>205</v>
      </c>
      <c r="C68" t="s">
        <v>206</v>
      </c>
      <c r="D68" s="167">
        <v>65675835.690000027</v>
      </c>
      <c r="E68" s="167">
        <v>34554275.88000001</v>
      </c>
      <c r="F68" s="23">
        <f>+IFERROR(SUMIFS('PAC Weights'!F:F,'PAC Weights'!$C:$C,Allocation!$B68,'PAC Weights'!$B:$B,Allocation!$A68),"NEW")</f>
        <v>0</v>
      </c>
      <c r="G68" s="23">
        <f>+IFERROR(SUMIFS('PAC Weights'!G:G,'PAC Weights'!$C:$C,Allocation!$B68,'PAC Weights'!$B:$B,Allocation!$A68),"NEW")</f>
        <v>1</v>
      </c>
      <c r="H68" s="167">
        <f t="shared" si="8"/>
        <v>0</v>
      </c>
      <c r="I68" s="56">
        <f t="shared" si="9"/>
        <v>65675835.690000027</v>
      </c>
      <c r="J68" s="56">
        <f t="shared" si="10"/>
        <v>0</v>
      </c>
      <c r="K68" s="56">
        <f t="shared" si="11"/>
        <v>34554275.88000001</v>
      </c>
      <c r="L68" t="str">
        <f>IFERROR(IF(_xlfn.XMATCH(A68&amp;B68,'PAC Weights'!A:A),"OK"),"CHECK")</f>
        <v>OK</v>
      </c>
      <c r="M68" t="str">
        <f>+_xlfn.XLOOKUP(B68,'PAC Weights'!C:C,'PAC Weights'!E:E)</f>
        <v>Conductors</v>
      </c>
    </row>
    <row r="69" spans="1:13" x14ac:dyDescent="0.25">
      <c r="A69" s="6">
        <v>365</v>
      </c>
      <c r="B69" s="6" t="s">
        <v>429</v>
      </c>
      <c r="C69" t="s">
        <v>430</v>
      </c>
      <c r="D69" s="167">
        <v>1233957.45</v>
      </c>
      <c r="E69" s="167">
        <v>5259214.0999999996</v>
      </c>
      <c r="F69" s="23">
        <f>+IFERROR(SUMIFS('PAC Weights'!F:F,'PAC Weights'!$C:$C,Allocation!$B69,'PAC Weights'!$B:$B,Allocation!$A69),"NEW")</f>
        <v>0</v>
      </c>
      <c r="G69" s="23">
        <f>+IFERROR(SUMIFS('PAC Weights'!G:G,'PAC Weights'!$C:$C,Allocation!$B69,'PAC Weights'!$B:$B,Allocation!$A69),"NEW")</f>
        <v>1</v>
      </c>
      <c r="H69" s="167">
        <f t="shared" si="8"/>
        <v>0</v>
      </c>
      <c r="I69" s="56">
        <f t="shared" si="9"/>
        <v>1233957.45</v>
      </c>
      <c r="J69" s="56">
        <f t="shared" si="10"/>
        <v>0</v>
      </c>
      <c r="K69" s="56">
        <f t="shared" si="11"/>
        <v>5259214.0999999996</v>
      </c>
      <c r="L69" t="str">
        <f>IFERROR(IF(_xlfn.XMATCH(A69&amp;B69,'PAC Weights'!A:A),"OK"),"CHECK")</f>
        <v>OK</v>
      </c>
      <c r="M69" t="str">
        <f>+_xlfn.XLOOKUP(B69,'PAC Weights'!C:C,'PAC Weights'!E:E)</f>
        <v>Conductors</v>
      </c>
    </row>
    <row r="70" spans="1:13" x14ac:dyDescent="0.25">
      <c r="A70" s="6">
        <v>365</v>
      </c>
      <c r="B70" s="6" t="s">
        <v>215</v>
      </c>
      <c r="C70" t="s">
        <v>216</v>
      </c>
      <c r="D70" s="167">
        <v>18366888.759999998</v>
      </c>
      <c r="E70" s="167">
        <v>14309230.880000005</v>
      </c>
      <c r="F70" s="23">
        <f>+IFERROR(SUMIFS('PAC Weights'!F:F,'PAC Weights'!$C:$C,Allocation!$B70,'PAC Weights'!$B:$B,Allocation!$A70),"NEW")</f>
        <v>0</v>
      </c>
      <c r="G70" s="23">
        <f>+IFERROR(SUMIFS('PAC Weights'!G:G,'PAC Weights'!$C:$C,Allocation!$B70,'PAC Weights'!$B:$B,Allocation!$A70),"NEW")</f>
        <v>1</v>
      </c>
      <c r="H70" s="167">
        <f t="shared" si="8"/>
        <v>0</v>
      </c>
      <c r="I70" s="56">
        <f t="shared" si="9"/>
        <v>18366888.759999998</v>
      </c>
      <c r="J70" s="56">
        <f t="shared" si="10"/>
        <v>0</v>
      </c>
      <c r="K70" s="56">
        <f t="shared" si="11"/>
        <v>14309230.880000005</v>
      </c>
      <c r="L70" t="str">
        <f>IFERROR(IF(_xlfn.XMATCH(A70&amp;B70,'PAC Weights'!A:A),"OK"),"CHECK")</f>
        <v>OK</v>
      </c>
      <c r="M70" t="str">
        <f>+_xlfn.XLOOKUP(B70,'PAC Weights'!C:C,'PAC Weights'!E:E)</f>
        <v>Conductors</v>
      </c>
    </row>
    <row r="71" spans="1:13" x14ac:dyDescent="0.25">
      <c r="A71" s="6">
        <v>365</v>
      </c>
      <c r="B71" s="6" t="s">
        <v>445</v>
      </c>
      <c r="C71" t="s">
        <v>446</v>
      </c>
      <c r="D71" s="167">
        <v>3306380.5099999993</v>
      </c>
      <c r="E71" s="167">
        <v>2403839.35</v>
      </c>
      <c r="F71" s="23">
        <f>+IFERROR(SUMIFS('PAC Weights'!F:F,'PAC Weights'!$C:$C,Allocation!$B71,'PAC Weights'!$B:$B,Allocation!$A71),"NEW")</f>
        <v>0</v>
      </c>
      <c r="G71" s="23">
        <f>+IFERROR(SUMIFS('PAC Weights'!G:G,'PAC Weights'!$C:$C,Allocation!$B71,'PAC Weights'!$B:$B,Allocation!$A71),"NEW")</f>
        <v>1</v>
      </c>
      <c r="H71" s="167">
        <f t="shared" si="8"/>
        <v>0</v>
      </c>
      <c r="I71" s="56">
        <f t="shared" si="9"/>
        <v>3306380.5099999993</v>
      </c>
      <c r="J71" s="56">
        <f t="shared" si="10"/>
        <v>0</v>
      </c>
      <c r="K71" s="56">
        <f t="shared" si="11"/>
        <v>2403839.35</v>
      </c>
      <c r="L71" t="str">
        <f>IFERROR(IF(_xlfn.XMATCH(A71&amp;B71,'PAC Weights'!A:A),"OK"),"CHECK")</f>
        <v>OK</v>
      </c>
      <c r="M71" t="str">
        <f>+_xlfn.XLOOKUP(B71,'PAC Weights'!C:C,'PAC Weights'!E:E)</f>
        <v>Conductors</v>
      </c>
    </row>
    <row r="72" spans="1:13" x14ac:dyDescent="0.25">
      <c r="A72" s="6">
        <v>365</v>
      </c>
      <c r="B72" s="6" t="s">
        <v>453</v>
      </c>
      <c r="C72" t="s">
        <v>454</v>
      </c>
      <c r="D72" s="167">
        <v>28065.100000000002</v>
      </c>
      <c r="E72" s="167">
        <v>51721</v>
      </c>
      <c r="F72" s="23">
        <f>+IFERROR(SUMIFS('PAC Weights'!F:F,'PAC Weights'!$C:$C,Allocation!$B72,'PAC Weights'!$B:$B,Allocation!$A72),"NEW")</f>
        <v>0</v>
      </c>
      <c r="G72" s="23">
        <f>+IFERROR(SUMIFS('PAC Weights'!G:G,'PAC Weights'!$C:$C,Allocation!$B72,'PAC Weights'!$B:$B,Allocation!$A72),"NEW")</f>
        <v>1</v>
      </c>
      <c r="H72" s="167">
        <f t="shared" si="8"/>
        <v>0</v>
      </c>
      <c r="I72" s="56">
        <f t="shared" si="9"/>
        <v>28065.100000000002</v>
      </c>
      <c r="J72" s="56">
        <f t="shared" si="10"/>
        <v>0</v>
      </c>
      <c r="K72" s="56">
        <f t="shared" si="11"/>
        <v>51721</v>
      </c>
      <c r="L72" t="str">
        <f>IFERROR(IF(_xlfn.XMATCH(A72&amp;B72,'PAC Weights'!A:A),"OK"),"CHECK")</f>
        <v>OK</v>
      </c>
      <c r="M72" t="str">
        <f>+_xlfn.XLOOKUP(B72,'PAC Weights'!C:C,'PAC Weights'!E:E)</f>
        <v>Conductors</v>
      </c>
    </row>
    <row r="73" spans="1:13" x14ac:dyDescent="0.25">
      <c r="A73" s="6">
        <v>365</v>
      </c>
      <c r="B73" s="6" t="s">
        <v>463</v>
      </c>
      <c r="C73" t="s">
        <v>464</v>
      </c>
      <c r="D73" s="167">
        <v>4991.3599999999997</v>
      </c>
      <c r="E73" s="167">
        <v>751</v>
      </c>
      <c r="F73" s="23">
        <f>+IFERROR(SUMIFS('PAC Weights'!F:F,'PAC Weights'!$C:$C,Allocation!$B73,'PAC Weights'!$B:$B,Allocation!$A73),"NEW")</f>
        <v>0</v>
      </c>
      <c r="G73" s="23">
        <f>+IFERROR(SUMIFS('PAC Weights'!G:G,'PAC Weights'!$C:$C,Allocation!$B73,'PAC Weights'!$B:$B,Allocation!$A73),"NEW")</f>
        <v>1</v>
      </c>
      <c r="H73" s="167">
        <f t="shared" si="8"/>
        <v>0</v>
      </c>
      <c r="I73" s="56">
        <f t="shared" si="9"/>
        <v>4991.3599999999997</v>
      </c>
      <c r="J73" s="56">
        <f t="shared" si="10"/>
        <v>0</v>
      </c>
      <c r="K73" s="56">
        <f t="shared" si="11"/>
        <v>751</v>
      </c>
      <c r="L73" t="str">
        <f>IFERROR(IF(_xlfn.XMATCH(A73&amp;B73,'PAC Weights'!A:A),"OK"),"CHECK")</f>
        <v>OK</v>
      </c>
      <c r="M73" t="str">
        <f>+_xlfn.XLOOKUP(B73,'PAC Weights'!C:C,'PAC Weights'!E:E)</f>
        <v>Conductors</v>
      </c>
    </row>
    <row r="74" spans="1:13" x14ac:dyDescent="0.25">
      <c r="A74" s="6">
        <v>365</v>
      </c>
      <c r="B74" s="6" t="s">
        <v>473</v>
      </c>
      <c r="C74" t="s">
        <v>474</v>
      </c>
      <c r="D74" s="167">
        <v>1413256.8900000001</v>
      </c>
      <c r="E74" s="167">
        <v>1324888.5</v>
      </c>
      <c r="F74" s="23">
        <f>+IFERROR(SUMIFS('PAC Weights'!F:F,'PAC Weights'!$C:$C,Allocation!$B74,'PAC Weights'!$B:$B,Allocation!$A74),"NEW")</f>
        <v>0</v>
      </c>
      <c r="G74" s="23">
        <f>+IFERROR(SUMIFS('PAC Weights'!G:G,'PAC Weights'!$C:$C,Allocation!$B74,'PAC Weights'!$B:$B,Allocation!$A74),"NEW")</f>
        <v>1</v>
      </c>
      <c r="H74" s="167">
        <f t="shared" si="8"/>
        <v>0</v>
      </c>
      <c r="I74" s="56">
        <f t="shared" si="9"/>
        <v>1413256.8900000001</v>
      </c>
      <c r="J74" s="56">
        <f t="shared" si="10"/>
        <v>0</v>
      </c>
      <c r="K74" s="56">
        <f t="shared" si="11"/>
        <v>1324888.5</v>
      </c>
      <c r="L74" t="str">
        <f>IFERROR(IF(_xlfn.XMATCH(A74&amp;B74,'PAC Weights'!A:A),"OK"),"CHECK")</f>
        <v>OK</v>
      </c>
      <c r="M74" t="str">
        <f>+_xlfn.XLOOKUP(B74,'PAC Weights'!C:C,'PAC Weights'!E:E)</f>
        <v>Conductors</v>
      </c>
    </row>
    <row r="75" spans="1:13" x14ac:dyDescent="0.25">
      <c r="A75" s="6">
        <v>365</v>
      </c>
      <c r="B75" s="6" t="s">
        <v>483</v>
      </c>
      <c r="C75" t="s">
        <v>484</v>
      </c>
      <c r="D75" s="167">
        <v>172223.24</v>
      </c>
      <c r="E75" s="167">
        <v>3263</v>
      </c>
      <c r="F75" s="23">
        <f>+IFERROR(SUMIFS('PAC Weights'!F:F,'PAC Weights'!$C:$C,Allocation!$B75,'PAC Weights'!$B:$B,Allocation!$A75),"NEW")</f>
        <v>0</v>
      </c>
      <c r="G75" s="23">
        <f>+IFERROR(SUMIFS('PAC Weights'!G:G,'PAC Weights'!$C:$C,Allocation!$B75,'PAC Weights'!$B:$B,Allocation!$A75),"NEW")</f>
        <v>1</v>
      </c>
      <c r="H75" s="167">
        <f t="shared" si="8"/>
        <v>0</v>
      </c>
      <c r="I75" s="56">
        <f t="shared" si="9"/>
        <v>172223.24</v>
      </c>
      <c r="J75" s="56">
        <f t="shared" si="10"/>
        <v>0</v>
      </c>
      <c r="K75" s="56">
        <f t="shared" si="11"/>
        <v>3263</v>
      </c>
      <c r="L75" t="str">
        <f>IFERROR(IF(_xlfn.XMATCH(A75&amp;B75,'PAC Weights'!A:A),"OK"),"CHECK")</f>
        <v>OK</v>
      </c>
      <c r="M75" t="str">
        <f>+_xlfn.XLOOKUP(B75,'PAC Weights'!C:C,'PAC Weights'!E:E)</f>
        <v>Conductors</v>
      </c>
    </row>
    <row r="76" spans="1:13" x14ac:dyDescent="0.25">
      <c r="A76" s="6">
        <v>365</v>
      </c>
      <c r="B76" s="6" t="s">
        <v>491</v>
      </c>
      <c r="C76" t="s">
        <v>492</v>
      </c>
      <c r="D76" s="167">
        <v>3336.32</v>
      </c>
      <c r="E76" s="167">
        <v>1604</v>
      </c>
      <c r="F76" s="23">
        <f>+IFERROR(SUMIFS('PAC Weights'!F:F,'PAC Weights'!$C:$C,Allocation!$B76,'PAC Weights'!$B:$B,Allocation!$A76),"NEW")</f>
        <v>0</v>
      </c>
      <c r="G76" s="23">
        <f>+IFERROR(SUMIFS('PAC Weights'!G:G,'PAC Weights'!$C:$C,Allocation!$B76,'PAC Weights'!$B:$B,Allocation!$A76),"NEW")</f>
        <v>1</v>
      </c>
      <c r="H76" s="167">
        <f t="shared" si="8"/>
        <v>0</v>
      </c>
      <c r="I76" s="56">
        <f t="shared" si="9"/>
        <v>3336.32</v>
      </c>
      <c r="J76" s="56">
        <f t="shared" si="10"/>
        <v>0</v>
      </c>
      <c r="K76" s="56">
        <f t="shared" si="11"/>
        <v>1604</v>
      </c>
      <c r="L76" t="str">
        <f>IFERROR(IF(_xlfn.XMATCH(A76&amp;B76,'PAC Weights'!A:A),"OK"),"CHECK")</f>
        <v>OK</v>
      </c>
      <c r="M76" t="str">
        <f>+_xlfn.XLOOKUP(B76,'PAC Weights'!C:C,'PAC Weights'!E:E)</f>
        <v>Conductors</v>
      </c>
    </row>
    <row r="77" spans="1:13" x14ac:dyDescent="0.25">
      <c r="A77" s="6">
        <v>365</v>
      </c>
      <c r="B77" s="6" t="s">
        <v>225</v>
      </c>
      <c r="C77" t="s">
        <v>226</v>
      </c>
      <c r="D77" s="167">
        <v>11600554.950000001</v>
      </c>
      <c r="E77" s="167">
        <v>11679736</v>
      </c>
      <c r="F77" s="23">
        <f>+IFERROR(SUMIFS('PAC Weights'!F:F,'PAC Weights'!$C:$C,Allocation!$B77,'PAC Weights'!$B:$B,Allocation!$A77),"NEW")</f>
        <v>1</v>
      </c>
      <c r="G77" s="23">
        <f>+IFERROR(SUMIFS('PAC Weights'!G:G,'PAC Weights'!$C:$C,Allocation!$B77,'PAC Weights'!$B:$B,Allocation!$A77),"NEW")</f>
        <v>0</v>
      </c>
      <c r="H77" s="167">
        <f t="shared" si="8"/>
        <v>11600554.950000001</v>
      </c>
      <c r="I77" s="56">
        <f t="shared" si="9"/>
        <v>0</v>
      </c>
      <c r="J77" s="56">
        <f t="shared" si="10"/>
        <v>11679736</v>
      </c>
      <c r="K77" s="56">
        <f t="shared" si="11"/>
        <v>0</v>
      </c>
      <c r="L77" t="str">
        <f>IFERROR(IF(_xlfn.XMATCH(A77&amp;B77,'PAC Weights'!A:A),"OK"),"CHECK")</f>
        <v>OK</v>
      </c>
      <c r="M77" t="str">
        <f>+_xlfn.XLOOKUP(B77,'PAC Weights'!C:C,'PAC Weights'!E:E)</f>
        <v>Conductors</v>
      </c>
    </row>
    <row r="78" spans="1:13" x14ac:dyDescent="0.25">
      <c r="A78" s="6">
        <v>365</v>
      </c>
      <c r="B78" s="6" t="s">
        <v>237</v>
      </c>
      <c r="C78" t="s">
        <v>238</v>
      </c>
      <c r="D78" s="167">
        <v>16501043.109999994</v>
      </c>
      <c r="E78" s="167">
        <v>7204422.1000000006</v>
      </c>
      <c r="F78" s="23">
        <f>+IFERROR(SUMIFS('PAC Weights'!F:F,'PAC Weights'!$C:$C,Allocation!$B78,'PAC Weights'!$B:$B,Allocation!$A78),"NEW")</f>
        <v>1</v>
      </c>
      <c r="G78" s="23">
        <f>+IFERROR(SUMIFS('PAC Weights'!G:G,'PAC Weights'!$C:$C,Allocation!$B78,'PAC Weights'!$B:$B,Allocation!$A78),"NEW")</f>
        <v>0</v>
      </c>
      <c r="H78" s="167">
        <f t="shared" si="8"/>
        <v>16501043.109999994</v>
      </c>
      <c r="I78" s="56">
        <f t="shared" si="9"/>
        <v>0</v>
      </c>
      <c r="J78" s="56">
        <f t="shared" si="10"/>
        <v>7204422.1000000006</v>
      </c>
      <c r="K78" s="56">
        <f t="shared" si="11"/>
        <v>0</v>
      </c>
      <c r="L78" t="str">
        <f>IFERROR(IF(_xlfn.XMATCH(A78&amp;B78,'PAC Weights'!A:A),"OK"),"CHECK")</f>
        <v>OK</v>
      </c>
      <c r="M78" t="str">
        <f>+_xlfn.XLOOKUP(B78,'PAC Weights'!C:C,'PAC Weights'!E:E)</f>
        <v>Conductors</v>
      </c>
    </row>
    <row r="79" spans="1:13" x14ac:dyDescent="0.25">
      <c r="A79" s="6">
        <v>365</v>
      </c>
      <c r="B79" s="6" t="s">
        <v>249</v>
      </c>
      <c r="C79" t="s">
        <v>250</v>
      </c>
      <c r="D79" s="167">
        <v>1389743.0400000003</v>
      </c>
      <c r="E79" s="167">
        <v>481920.45</v>
      </c>
      <c r="F79" s="23">
        <f>+IFERROR(SUMIFS('PAC Weights'!F:F,'PAC Weights'!$C:$C,Allocation!$B79,'PAC Weights'!$B:$B,Allocation!$A79),"NEW")</f>
        <v>1</v>
      </c>
      <c r="G79" s="23">
        <f>+IFERROR(SUMIFS('PAC Weights'!G:G,'PAC Weights'!$C:$C,Allocation!$B79,'PAC Weights'!$B:$B,Allocation!$A79),"NEW")</f>
        <v>0</v>
      </c>
      <c r="H79" s="167">
        <f t="shared" si="8"/>
        <v>1389743.0400000003</v>
      </c>
      <c r="I79" s="56">
        <f t="shared" si="9"/>
        <v>0</v>
      </c>
      <c r="J79" s="56">
        <f t="shared" si="10"/>
        <v>481920.45</v>
      </c>
      <c r="K79" s="56">
        <f t="shared" si="11"/>
        <v>0</v>
      </c>
      <c r="L79" t="str">
        <f>IFERROR(IF(_xlfn.XMATCH(A79&amp;B79,'PAC Weights'!A:A),"OK"),"CHECK")</f>
        <v>OK</v>
      </c>
      <c r="M79" t="str">
        <f>+_xlfn.XLOOKUP(B79,'PAC Weights'!C:C,'PAC Weights'!E:E)</f>
        <v>Conductors</v>
      </c>
    </row>
    <row r="80" spans="1:13" x14ac:dyDescent="0.25">
      <c r="A80" s="6">
        <v>365</v>
      </c>
      <c r="B80" s="6" t="s">
        <v>517</v>
      </c>
      <c r="C80" t="s">
        <v>518</v>
      </c>
      <c r="D80" s="167">
        <v>2846622.37</v>
      </c>
      <c r="E80" s="167">
        <v>925978.8</v>
      </c>
      <c r="F80" s="23">
        <f>+IFERROR(SUMIFS('PAC Weights'!F:F,'PAC Weights'!$C:$C,Allocation!$B80,'PAC Weights'!$B:$B,Allocation!$A80),"NEW")</f>
        <v>1</v>
      </c>
      <c r="G80" s="23">
        <f>+IFERROR(SUMIFS('PAC Weights'!G:G,'PAC Weights'!$C:$C,Allocation!$B80,'PAC Weights'!$B:$B,Allocation!$A80),"NEW")</f>
        <v>0</v>
      </c>
      <c r="H80" s="167">
        <f t="shared" si="8"/>
        <v>2846622.37</v>
      </c>
      <c r="I80" s="56">
        <f t="shared" si="9"/>
        <v>0</v>
      </c>
      <c r="J80" s="56">
        <f t="shared" si="10"/>
        <v>925978.8</v>
      </c>
      <c r="K80" s="56">
        <f t="shared" si="11"/>
        <v>0</v>
      </c>
      <c r="L80" t="str">
        <f>IFERROR(IF(_xlfn.XMATCH(A80&amp;B80,'PAC Weights'!A:A),"OK"),"CHECK")</f>
        <v>OK</v>
      </c>
      <c r="M80" t="str">
        <f>+_xlfn.XLOOKUP(B80,'PAC Weights'!C:C,'PAC Weights'!E:E)</f>
        <v>Conductors</v>
      </c>
    </row>
    <row r="81" spans="1:13" x14ac:dyDescent="0.25">
      <c r="A81" s="6">
        <v>365</v>
      </c>
      <c r="B81" s="6" t="s">
        <v>525</v>
      </c>
      <c r="C81" t="s">
        <v>526</v>
      </c>
      <c r="D81" s="167">
        <v>873299.75999999989</v>
      </c>
      <c r="E81" s="167">
        <v>206978.90000000002</v>
      </c>
      <c r="F81" s="23">
        <f>+IFERROR(SUMIFS('PAC Weights'!F:F,'PAC Weights'!$C:$C,Allocation!$B81,'PAC Weights'!$B:$B,Allocation!$A81),"NEW")</f>
        <v>1</v>
      </c>
      <c r="G81" s="23">
        <f>+IFERROR(SUMIFS('PAC Weights'!G:G,'PAC Weights'!$C:$C,Allocation!$B81,'PAC Weights'!$B:$B,Allocation!$A81),"NEW")</f>
        <v>0</v>
      </c>
      <c r="H81" s="167">
        <f t="shared" si="8"/>
        <v>873299.75999999989</v>
      </c>
      <c r="I81" s="56">
        <f t="shared" si="9"/>
        <v>0</v>
      </c>
      <c r="J81" s="56">
        <f t="shared" si="10"/>
        <v>206978.90000000002</v>
      </c>
      <c r="K81" s="56">
        <f t="shared" si="11"/>
        <v>0</v>
      </c>
      <c r="L81" t="str">
        <f>IFERROR(IF(_xlfn.XMATCH(A81&amp;B81,'PAC Weights'!A:A),"OK"),"CHECK")</f>
        <v>OK</v>
      </c>
      <c r="M81" t="str">
        <f>+_xlfn.XLOOKUP(B81,'PAC Weights'!C:C,'PAC Weights'!E:E)</f>
        <v>Conductors</v>
      </c>
    </row>
    <row r="82" spans="1:13" x14ac:dyDescent="0.25">
      <c r="A82" s="6">
        <v>365</v>
      </c>
      <c r="B82" s="6" t="s">
        <v>531</v>
      </c>
      <c r="C82" t="s">
        <v>532</v>
      </c>
      <c r="D82" s="167">
        <v>30173.05</v>
      </c>
      <c r="E82" s="167">
        <v>88</v>
      </c>
      <c r="F82" s="23">
        <f>+IFERROR(SUMIFS('PAC Weights'!F:F,'PAC Weights'!$C:$C,Allocation!$B82,'PAC Weights'!$B:$B,Allocation!$A82),"NEW")</f>
        <v>0</v>
      </c>
      <c r="G82" s="23">
        <f>+IFERROR(SUMIFS('PAC Weights'!G:G,'PAC Weights'!$C:$C,Allocation!$B82,'PAC Weights'!$B:$B,Allocation!$A82),"NEW")</f>
        <v>1</v>
      </c>
      <c r="H82" s="167">
        <f t="shared" si="8"/>
        <v>0</v>
      </c>
      <c r="I82" s="56">
        <f t="shared" si="9"/>
        <v>30173.05</v>
      </c>
      <c r="J82" s="56">
        <f t="shared" si="10"/>
        <v>0</v>
      </c>
      <c r="K82" s="56">
        <f t="shared" si="11"/>
        <v>88</v>
      </c>
      <c r="L82" t="str">
        <f>IFERROR(IF(_xlfn.XMATCH(A82&amp;B82,'PAC Weights'!A:A),"OK"),"CHECK")</f>
        <v>OK</v>
      </c>
      <c r="M82" t="str">
        <f>+_xlfn.XLOOKUP(B82,'PAC Weights'!C:C,'PAC Weights'!E:E)</f>
        <v>Sectionalizers</v>
      </c>
    </row>
    <row r="83" spans="1:13" x14ac:dyDescent="0.25">
      <c r="A83" s="6">
        <v>365</v>
      </c>
      <c r="B83" s="6" t="s">
        <v>539</v>
      </c>
      <c r="C83" t="s">
        <v>540</v>
      </c>
      <c r="D83" s="167">
        <v>23932.799999999999</v>
      </c>
      <c r="E83" s="167">
        <v>6</v>
      </c>
      <c r="F83" s="23">
        <f>+IFERROR(SUMIFS('PAC Weights'!F:F,'PAC Weights'!$C:$C,Allocation!$B83,'PAC Weights'!$B:$B,Allocation!$A83),"NEW")</f>
        <v>0</v>
      </c>
      <c r="G83" s="23">
        <f>+IFERROR(SUMIFS('PAC Weights'!G:G,'PAC Weights'!$C:$C,Allocation!$B83,'PAC Weights'!$B:$B,Allocation!$A83),"NEW")</f>
        <v>1</v>
      </c>
      <c r="H83" s="167">
        <f t="shared" si="8"/>
        <v>0</v>
      </c>
      <c r="I83" s="56">
        <f t="shared" si="9"/>
        <v>23932.799999999999</v>
      </c>
      <c r="J83" s="56">
        <f t="shared" si="10"/>
        <v>0</v>
      </c>
      <c r="K83" s="56">
        <f t="shared" si="11"/>
        <v>6</v>
      </c>
      <c r="L83" t="str">
        <f>IFERROR(IF(_xlfn.XMATCH(A83&amp;B83,'PAC Weights'!A:A),"OK"),"CHECK")</f>
        <v>OK</v>
      </c>
      <c r="M83" t="str">
        <f>+_xlfn.XLOOKUP(B83,'PAC Weights'!C:C,'PAC Weights'!E:E)</f>
        <v>Sectionalizers</v>
      </c>
    </row>
    <row r="84" spans="1:13" x14ac:dyDescent="0.25">
      <c r="A84" s="6">
        <v>365</v>
      </c>
      <c r="B84" s="6" t="s">
        <v>547</v>
      </c>
      <c r="C84" t="s">
        <v>548</v>
      </c>
      <c r="D84" s="167">
        <v>735.55000000000007</v>
      </c>
      <c r="E84" s="167">
        <v>10</v>
      </c>
      <c r="F84" s="23">
        <f>+IFERROR(SUMIFS('PAC Weights'!F:F,'PAC Weights'!$C:$C,Allocation!$B84,'PAC Weights'!$B:$B,Allocation!$A84),"NEW")</f>
        <v>0</v>
      </c>
      <c r="G84" s="23">
        <f>+IFERROR(SUMIFS('PAC Weights'!G:G,'PAC Weights'!$C:$C,Allocation!$B84,'PAC Weights'!$B:$B,Allocation!$A84),"NEW")</f>
        <v>1</v>
      </c>
      <c r="H84" s="167">
        <f t="shared" si="8"/>
        <v>0</v>
      </c>
      <c r="I84" s="56">
        <f t="shared" si="9"/>
        <v>735.55000000000007</v>
      </c>
      <c r="J84" s="56">
        <f t="shared" si="10"/>
        <v>0</v>
      </c>
      <c r="K84" s="56">
        <f t="shared" si="11"/>
        <v>10</v>
      </c>
      <c r="L84" t="str">
        <f>IFERROR(IF(_xlfn.XMATCH(A84&amp;B84,'PAC Weights'!A:A),"OK"),"CHECK")</f>
        <v>OK</v>
      </c>
      <c r="M84" t="str">
        <f>+_xlfn.XLOOKUP(B84,'PAC Weights'!C:C,'PAC Weights'!E:E)</f>
        <v>Sectionalizers</v>
      </c>
    </row>
    <row r="85" spans="1:13" x14ac:dyDescent="0.25">
      <c r="A85" s="6">
        <v>365</v>
      </c>
      <c r="B85" s="6" t="s">
        <v>555</v>
      </c>
      <c r="C85" t="s">
        <v>556</v>
      </c>
      <c r="D85" s="167">
        <v>2408.81</v>
      </c>
      <c r="E85" s="167">
        <v>2</v>
      </c>
      <c r="F85" s="23">
        <f>+IFERROR(SUMIFS('PAC Weights'!F:F,'PAC Weights'!$C:$C,Allocation!$B85,'PAC Weights'!$B:$B,Allocation!$A85),"NEW")</f>
        <v>0</v>
      </c>
      <c r="G85" s="23">
        <f>+IFERROR(SUMIFS('PAC Weights'!G:G,'PAC Weights'!$C:$C,Allocation!$B85,'PAC Weights'!$B:$B,Allocation!$A85),"NEW")</f>
        <v>1</v>
      </c>
      <c r="H85" s="167">
        <f t="shared" si="8"/>
        <v>0</v>
      </c>
      <c r="I85" s="56">
        <f t="shared" si="9"/>
        <v>2408.81</v>
      </c>
      <c r="J85" s="56">
        <f t="shared" si="10"/>
        <v>0</v>
      </c>
      <c r="K85" s="56">
        <f t="shared" si="11"/>
        <v>2</v>
      </c>
      <c r="L85" t="str">
        <f>IFERROR(IF(_xlfn.XMATCH(A85&amp;B85,'PAC Weights'!A:A),"OK"),"CHECK")</f>
        <v>OK</v>
      </c>
      <c r="M85" t="str">
        <f>+_xlfn.XLOOKUP(B85,'PAC Weights'!C:C,'PAC Weights'!E:E)</f>
        <v>Sectionalizers</v>
      </c>
    </row>
    <row r="86" spans="1:13" x14ac:dyDescent="0.25">
      <c r="A86" s="6">
        <v>365</v>
      </c>
      <c r="B86" s="6" t="s">
        <v>563</v>
      </c>
      <c r="C86" t="s">
        <v>564</v>
      </c>
      <c r="D86" s="167">
        <v>479717.12</v>
      </c>
      <c r="E86" s="167">
        <v>126</v>
      </c>
      <c r="F86" s="23">
        <f>+IFERROR(SUMIFS('PAC Weights'!F:F,'PAC Weights'!$C:$C,Allocation!$B86,'PAC Weights'!$B:$B,Allocation!$A86),"NEW")</f>
        <v>0</v>
      </c>
      <c r="G86" s="23">
        <f>+IFERROR(SUMIFS('PAC Weights'!G:G,'PAC Weights'!$C:$C,Allocation!$B86,'PAC Weights'!$B:$B,Allocation!$A86),"NEW")</f>
        <v>1</v>
      </c>
      <c r="H86" s="167">
        <f t="shared" si="8"/>
        <v>0</v>
      </c>
      <c r="I86" s="56">
        <f t="shared" si="9"/>
        <v>479717.12</v>
      </c>
      <c r="J86" s="56">
        <f t="shared" si="10"/>
        <v>0</v>
      </c>
      <c r="K86" s="56">
        <f t="shared" si="11"/>
        <v>126</v>
      </c>
      <c r="L86" t="str">
        <f>IFERROR(IF(_xlfn.XMATCH(A86&amp;B86,'PAC Weights'!A:A),"OK"),"CHECK")</f>
        <v>OK</v>
      </c>
      <c r="M86" t="str">
        <f>+_xlfn.XLOOKUP(B86,'PAC Weights'!C:C,'PAC Weights'!E:E)</f>
        <v>Sectionalizers</v>
      </c>
    </row>
    <row r="87" spans="1:13" x14ac:dyDescent="0.25">
      <c r="A87" s="6">
        <v>365</v>
      </c>
      <c r="B87" s="6" t="s">
        <v>571</v>
      </c>
      <c r="C87" t="s">
        <v>572</v>
      </c>
      <c r="D87" s="167">
        <v>51185.57</v>
      </c>
      <c r="E87" s="167">
        <v>47</v>
      </c>
      <c r="F87" s="23">
        <f>+IFERROR(SUMIFS('PAC Weights'!F:F,'PAC Weights'!$C:$C,Allocation!$B87,'PAC Weights'!$B:$B,Allocation!$A87),"NEW")</f>
        <v>0</v>
      </c>
      <c r="G87" s="23">
        <f>+IFERROR(SUMIFS('PAC Weights'!G:G,'PAC Weights'!$C:$C,Allocation!$B87,'PAC Weights'!$B:$B,Allocation!$A87),"NEW")</f>
        <v>1</v>
      </c>
      <c r="H87" s="167">
        <f t="shared" si="8"/>
        <v>0</v>
      </c>
      <c r="I87" s="56">
        <f t="shared" si="9"/>
        <v>51185.57</v>
      </c>
      <c r="J87" s="56">
        <f t="shared" si="10"/>
        <v>0</v>
      </c>
      <c r="K87" s="56">
        <f t="shared" si="11"/>
        <v>47</v>
      </c>
      <c r="L87" t="str">
        <f>IFERROR(IF(_xlfn.XMATCH(A87&amp;B87,'PAC Weights'!A:A),"OK"),"CHECK")</f>
        <v>OK</v>
      </c>
      <c r="M87" t="str">
        <f>+_xlfn.XLOOKUP(B87,'PAC Weights'!C:C,'PAC Weights'!E:E)</f>
        <v>Sectionalizers</v>
      </c>
    </row>
    <row r="88" spans="1:13" x14ac:dyDescent="0.25">
      <c r="A88" s="6">
        <v>365</v>
      </c>
      <c r="B88" s="6" t="s">
        <v>577</v>
      </c>
      <c r="C88" t="s">
        <v>578</v>
      </c>
      <c r="D88" s="167">
        <v>98051.13</v>
      </c>
      <c r="E88" s="167">
        <v>153</v>
      </c>
      <c r="F88" s="23">
        <f>+IFERROR(SUMIFS('PAC Weights'!F:F,'PAC Weights'!$C:$C,Allocation!$B88,'PAC Weights'!$B:$B,Allocation!$A88),"NEW")</f>
        <v>0</v>
      </c>
      <c r="G88" s="23">
        <f>+IFERROR(SUMIFS('PAC Weights'!G:G,'PAC Weights'!$C:$C,Allocation!$B88,'PAC Weights'!$B:$B,Allocation!$A88),"NEW")</f>
        <v>1</v>
      </c>
      <c r="H88" s="167">
        <f t="shared" si="8"/>
        <v>0</v>
      </c>
      <c r="I88" s="56">
        <f t="shared" si="9"/>
        <v>98051.13</v>
      </c>
      <c r="J88" s="56">
        <f t="shared" si="10"/>
        <v>0</v>
      </c>
      <c r="K88" s="56">
        <f t="shared" si="11"/>
        <v>153</v>
      </c>
      <c r="L88" t="str">
        <f>IFERROR(IF(_xlfn.XMATCH(A88&amp;B88,'PAC Weights'!A:A),"OK"),"CHECK")</f>
        <v>OK</v>
      </c>
      <c r="M88" t="str">
        <f>+_xlfn.XLOOKUP(B88,'PAC Weights'!C:C,'PAC Weights'!E:E)</f>
        <v>Sectionalizers</v>
      </c>
    </row>
    <row r="89" spans="1:13" x14ac:dyDescent="0.25">
      <c r="A89" s="6">
        <v>365</v>
      </c>
      <c r="B89" s="6" t="s">
        <v>583</v>
      </c>
      <c r="C89" t="s">
        <v>584</v>
      </c>
      <c r="D89" s="167">
        <v>599030.63</v>
      </c>
      <c r="E89" s="167">
        <v>30</v>
      </c>
      <c r="F89" s="23">
        <f>+IFERROR(SUMIFS('PAC Weights'!F:F,'PAC Weights'!$C:$C,Allocation!$B89,'PAC Weights'!$B:$B,Allocation!$A89),"NEW")</f>
        <v>0</v>
      </c>
      <c r="G89" s="23">
        <f>+IFERROR(SUMIFS('PAC Weights'!G:G,'PAC Weights'!$C:$C,Allocation!$B89,'PAC Weights'!$B:$B,Allocation!$A89),"NEW")</f>
        <v>1</v>
      </c>
      <c r="H89" s="167">
        <f t="shared" si="8"/>
        <v>0</v>
      </c>
      <c r="I89" s="56">
        <f t="shared" si="9"/>
        <v>599030.63</v>
      </c>
      <c r="J89" s="56">
        <f t="shared" si="10"/>
        <v>0</v>
      </c>
      <c r="K89" s="56">
        <f t="shared" si="11"/>
        <v>30</v>
      </c>
      <c r="L89" t="str">
        <f>IFERROR(IF(_xlfn.XMATCH(A89&amp;B89,'PAC Weights'!A:A),"OK"),"CHECK")</f>
        <v>OK</v>
      </c>
      <c r="M89" t="str">
        <f>+_xlfn.XLOOKUP(B89,'PAC Weights'!C:C,'PAC Weights'!E:E)</f>
        <v>Sectionalizers</v>
      </c>
    </row>
    <row r="90" spans="1:13" x14ac:dyDescent="0.25">
      <c r="A90" s="6">
        <v>365</v>
      </c>
      <c r="B90" s="6" t="s">
        <v>589</v>
      </c>
      <c r="C90" t="s">
        <v>590</v>
      </c>
      <c r="D90" s="167">
        <v>6199279.1299999999</v>
      </c>
      <c r="E90" s="167">
        <v>900</v>
      </c>
      <c r="F90" s="23">
        <f>+IFERROR(SUMIFS('PAC Weights'!F:F,'PAC Weights'!$C:$C,Allocation!$B90,'PAC Weights'!$B:$B,Allocation!$A90),"NEW")</f>
        <v>0</v>
      </c>
      <c r="G90" s="23">
        <f>+IFERROR(SUMIFS('PAC Weights'!G:G,'PAC Weights'!$C:$C,Allocation!$B90,'PAC Weights'!$B:$B,Allocation!$A90),"NEW")</f>
        <v>1</v>
      </c>
      <c r="H90" s="167">
        <f t="shared" si="8"/>
        <v>0</v>
      </c>
      <c r="I90" s="56">
        <f t="shared" si="9"/>
        <v>6199279.1299999999</v>
      </c>
      <c r="J90" s="56">
        <f t="shared" si="10"/>
        <v>0</v>
      </c>
      <c r="K90" s="56">
        <f t="shared" si="11"/>
        <v>900</v>
      </c>
      <c r="L90" t="str">
        <f>IFERROR(IF(_xlfn.XMATCH(A90&amp;B90,'PAC Weights'!A:A),"OK"),"CHECK")</f>
        <v>OK</v>
      </c>
      <c r="M90" t="str">
        <f>+_xlfn.XLOOKUP(B90,'PAC Weights'!C:C,'PAC Weights'!E:E)</f>
        <v>Sectionalizers</v>
      </c>
    </row>
    <row r="91" spans="1:13" x14ac:dyDescent="0.25">
      <c r="A91" s="6">
        <v>365</v>
      </c>
      <c r="B91" s="6" t="s">
        <v>595</v>
      </c>
      <c r="C91" t="s">
        <v>596</v>
      </c>
      <c r="D91" s="167">
        <v>258350.23000000004</v>
      </c>
      <c r="E91" s="167">
        <v>8</v>
      </c>
      <c r="F91" s="23">
        <f>+IFERROR(SUMIFS('PAC Weights'!F:F,'PAC Weights'!$C:$C,Allocation!$B91,'PAC Weights'!$B:$B,Allocation!$A91),"NEW")</f>
        <v>0</v>
      </c>
      <c r="G91" s="23">
        <f>+IFERROR(SUMIFS('PAC Weights'!G:G,'PAC Weights'!$C:$C,Allocation!$B91,'PAC Weights'!$B:$B,Allocation!$A91),"NEW")</f>
        <v>1</v>
      </c>
      <c r="H91" s="167">
        <f t="shared" si="8"/>
        <v>0</v>
      </c>
      <c r="I91" s="56">
        <f t="shared" si="9"/>
        <v>258350.23000000004</v>
      </c>
      <c r="J91" s="56">
        <f t="shared" si="10"/>
        <v>0</v>
      </c>
      <c r="K91" s="56">
        <f t="shared" si="11"/>
        <v>8</v>
      </c>
      <c r="L91" t="str">
        <f>IFERROR(IF(_xlfn.XMATCH(A91&amp;B91,'PAC Weights'!A:A),"OK"),"CHECK")</f>
        <v>OK</v>
      </c>
      <c r="M91" t="str">
        <f>+_xlfn.XLOOKUP(B91,'PAC Weights'!C:C,'PAC Weights'!E:E)</f>
        <v>Sectionalizers</v>
      </c>
    </row>
    <row r="92" spans="1:13" x14ac:dyDescent="0.25">
      <c r="A92" s="6">
        <v>365</v>
      </c>
      <c r="B92" s="6" t="s">
        <v>603</v>
      </c>
      <c r="C92" t="s">
        <v>604</v>
      </c>
      <c r="D92" s="167">
        <v>326112.98</v>
      </c>
      <c r="E92" s="167">
        <v>46</v>
      </c>
      <c r="F92" s="23">
        <f>+IFERROR(SUMIFS('PAC Weights'!F:F,'PAC Weights'!$C:$C,Allocation!$B92,'PAC Weights'!$B:$B,Allocation!$A92),"NEW")</f>
        <v>0</v>
      </c>
      <c r="G92" s="23">
        <f>+IFERROR(SUMIFS('PAC Weights'!G:G,'PAC Weights'!$C:$C,Allocation!$B92,'PAC Weights'!$B:$B,Allocation!$A92),"NEW")</f>
        <v>1</v>
      </c>
      <c r="H92" s="167">
        <f t="shared" si="8"/>
        <v>0</v>
      </c>
      <c r="I92" s="56">
        <f t="shared" si="9"/>
        <v>326112.98</v>
      </c>
      <c r="J92" s="56">
        <f t="shared" si="10"/>
        <v>0</v>
      </c>
      <c r="K92" s="56">
        <f t="shared" si="11"/>
        <v>46</v>
      </c>
      <c r="L92" t="str">
        <f>IFERROR(IF(_xlfn.XMATCH(A92&amp;B92,'PAC Weights'!A:A),"OK"),"CHECK")</f>
        <v>OK</v>
      </c>
      <c r="M92" t="str">
        <f>+_xlfn.XLOOKUP(B92,'PAC Weights'!C:C,'PAC Weights'!E:E)</f>
        <v>Sectionalizers</v>
      </c>
    </row>
    <row r="93" spans="1:13" x14ac:dyDescent="0.25">
      <c r="A93" s="6">
        <v>365</v>
      </c>
      <c r="B93" s="6" t="s">
        <v>611</v>
      </c>
      <c r="C93" t="s">
        <v>612</v>
      </c>
      <c r="D93" s="167">
        <v>5112234.5199999996</v>
      </c>
      <c r="E93" s="167">
        <v>47068</v>
      </c>
      <c r="F93" s="23">
        <f>+IFERROR(SUMIFS('PAC Weights'!F:F,'PAC Weights'!$C:$C,Allocation!$B93,'PAC Weights'!$B:$B,Allocation!$A93),"NEW")</f>
        <v>0</v>
      </c>
      <c r="G93" s="23">
        <f>+IFERROR(SUMIFS('PAC Weights'!G:G,'PAC Weights'!$C:$C,Allocation!$B93,'PAC Weights'!$B:$B,Allocation!$A93),"NEW")</f>
        <v>1</v>
      </c>
      <c r="H93" s="167">
        <f t="shared" si="8"/>
        <v>0</v>
      </c>
      <c r="I93" s="56">
        <f t="shared" si="9"/>
        <v>5112234.5199999996</v>
      </c>
      <c r="J93" s="56">
        <f t="shared" si="10"/>
        <v>0</v>
      </c>
      <c r="K93" s="56">
        <f t="shared" si="11"/>
        <v>47068</v>
      </c>
      <c r="L93" t="str">
        <f>IFERROR(IF(_xlfn.XMATCH(A93&amp;B93,'PAC Weights'!A:A),"OK"),"CHECK")</f>
        <v>OK</v>
      </c>
      <c r="M93" t="str">
        <f>+_xlfn.XLOOKUP(B93,'PAC Weights'!C:C,'PAC Weights'!E:E)</f>
        <v>Sectionalizers</v>
      </c>
    </row>
    <row r="94" spans="1:13" x14ac:dyDescent="0.25">
      <c r="A94" s="6">
        <v>365</v>
      </c>
      <c r="B94" s="6" t="s">
        <v>619</v>
      </c>
      <c r="C94" t="s">
        <v>620</v>
      </c>
      <c r="D94" s="167">
        <v>17586156.269999996</v>
      </c>
      <c r="E94" s="167">
        <v>367</v>
      </c>
      <c r="F94" s="23">
        <f>+IFERROR(SUMIFS('PAC Weights'!F:F,'PAC Weights'!$C:$C,Allocation!$B94,'PAC Weights'!$B:$B,Allocation!$A94),"NEW")</f>
        <v>0</v>
      </c>
      <c r="G94" s="23">
        <f>+IFERROR(SUMIFS('PAC Weights'!G:G,'PAC Weights'!$C:$C,Allocation!$B94,'PAC Weights'!$B:$B,Allocation!$A94),"NEW")</f>
        <v>1</v>
      </c>
      <c r="H94" s="167">
        <f t="shared" si="8"/>
        <v>0</v>
      </c>
      <c r="I94" s="56">
        <f t="shared" si="9"/>
        <v>17586156.269999996</v>
      </c>
      <c r="J94" s="56">
        <f t="shared" si="10"/>
        <v>0</v>
      </c>
      <c r="K94" s="56">
        <f t="shared" si="11"/>
        <v>367</v>
      </c>
      <c r="L94" t="str">
        <f>IFERROR(IF(_xlfn.XMATCH(A94&amp;B94,'PAC Weights'!A:A),"OK"),"CHECK")</f>
        <v>OK</v>
      </c>
      <c r="M94" t="str">
        <f>+_xlfn.XLOOKUP(B94,'PAC Weights'!C:C,'PAC Weights'!E:E)</f>
        <v>Sectionalizers</v>
      </c>
    </row>
    <row r="95" spans="1:13" x14ac:dyDescent="0.25">
      <c r="A95" s="6">
        <v>365</v>
      </c>
      <c r="B95" s="6" t="s">
        <v>627</v>
      </c>
      <c r="C95" t="s">
        <v>628</v>
      </c>
      <c r="D95" s="167">
        <v>286049.40999999997</v>
      </c>
      <c r="E95" s="167">
        <v>31</v>
      </c>
      <c r="F95" s="23">
        <f>+IFERROR(SUMIFS('PAC Weights'!F:F,'PAC Weights'!$C:$C,Allocation!$B95,'PAC Weights'!$B:$B,Allocation!$A95),"NEW")</f>
        <v>0</v>
      </c>
      <c r="G95" s="23">
        <f>+IFERROR(SUMIFS('PAC Weights'!G:G,'PAC Weights'!$C:$C,Allocation!$B95,'PAC Weights'!$B:$B,Allocation!$A95),"NEW")</f>
        <v>1</v>
      </c>
      <c r="H95" s="167">
        <f t="shared" si="8"/>
        <v>0</v>
      </c>
      <c r="I95" s="56">
        <f t="shared" si="9"/>
        <v>286049.40999999997</v>
      </c>
      <c r="J95" s="56">
        <f t="shared" si="10"/>
        <v>0</v>
      </c>
      <c r="K95" s="56">
        <f t="shared" si="11"/>
        <v>31</v>
      </c>
      <c r="L95" t="str">
        <f>IFERROR(IF(_xlfn.XMATCH(A95&amp;B95,'PAC Weights'!A:A),"OK"),"CHECK")</f>
        <v>OK</v>
      </c>
      <c r="M95" t="str">
        <f>+_xlfn.XLOOKUP(B95,'PAC Weights'!C:C,'PAC Weights'!E:E)</f>
        <v>Sectionalizers</v>
      </c>
    </row>
    <row r="96" spans="1:13" x14ac:dyDescent="0.25">
      <c r="A96" s="6">
        <v>365</v>
      </c>
      <c r="B96" s="6" t="s">
        <v>635</v>
      </c>
      <c r="C96" t="s">
        <v>636</v>
      </c>
      <c r="D96" s="167">
        <v>1043.6500000000001</v>
      </c>
      <c r="E96" s="167">
        <v>501</v>
      </c>
      <c r="F96" s="23">
        <f>+IFERROR(SUMIFS('PAC Weights'!F:F,'PAC Weights'!$C:$C,Allocation!$B96,'PAC Weights'!$B:$B,Allocation!$A96),"NEW")</f>
        <v>1</v>
      </c>
      <c r="G96" s="23">
        <f>+IFERROR(SUMIFS('PAC Weights'!G:G,'PAC Weights'!$C:$C,Allocation!$B96,'PAC Weights'!$B:$B,Allocation!$A96),"NEW")</f>
        <v>0</v>
      </c>
      <c r="H96" s="167">
        <f t="shared" si="8"/>
        <v>1043.6500000000001</v>
      </c>
      <c r="I96" s="56">
        <f t="shared" si="9"/>
        <v>0</v>
      </c>
      <c r="J96" s="56">
        <f t="shared" si="10"/>
        <v>501</v>
      </c>
      <c r="K96" s="56">
        <f t="shared" si="11"/>
        <v>0</v>
      </c>
      <c r="L96" t="str">
        <f>IFERROR(IF(_xlfn.XMATCH(A96&amp;B96,'PAC Weights'!A:A),"OK"),"CHECK")</f>
        <v>OK</v>
      </c>
      <c r="M96" t="str">
        <f>+_xlfn.XLOOKUP(B96,'PAC Weights'!C:C,'PAC Weights'!E:E)</f>
        <v>Phase Converter</v>
      </c>
    </row>
    <row r="97" spans="1:13" x14ac:dyDescent="0.25">
      <c r="A97" s="6">
        <v>365</v>
      </c>
      <c r="B97" s="6" t="s">
        <v>261</v>
      </c>
      <c r="C97" t="s">
        <v>262</v>
      </c>
      <c r="D97" s="167">
        <v>90672.7</v>
      </c>
      <c r="E97" s="167">
        <v>58</v>
      </c>
      <c r="F97" s="23">
        <f>+IFERROR(SUMIFS('PAC Weights'!F:F,'PAC Weights'!$C:$C,Allocation!$B97,'PAC Weights'!$B:$B,Allocation!$A97),"NEW")</f>
        <v>0</v>
      </c>
      <c r="G97" s="23">
        <f>+IFERROR(SUMIFS('PAC Weights'!G:G,'PAC Weights'!$C:$C,Allocation!$B97,'PAC Weights'!$B:$B,Allocation!$A97),"NEW")</f>
        <v>1</v>
      </c>
      <c r="H97" s="167">
        <f t="shared" si="8"/>
        <v>0</v>
      </c>
      <c r="I97" s="56">
        <f t="shared" si="9"/>
        <v>90672.7</v>
      </c>
      <c r="J97" s="56">
        <f t="shared" si="10"/>
        <v>0</v>
      </c>
      <c r="K97" s="56">
        <f t="shared" si="11"/>
        <v>58</v>
      </c>
      <c r="L97" t="str">
        <f>IFERROR(IF(_xlfn.XMATCH(A97&amp;B97,'PAC Weights'!A:A),"OK"),"CHECK")</f>
        <v>OK</v>
      </c>
      <c r="M97" t="str">
        <f>+_xlfn.XLOOKUP(B97,'PAC Weights'!C:C,'PAC Weights'!E:E)</f>
        <v>Cap Bank Switches</v>
      </c>
    </row>
    <row r="98" spans="1:13" x14ac:dyDescent="0.25">
      <c r="A98" s="6">
        <v>365</v>
      </c>
      <c r="B98" t="s">
        <v>95</v>
      </c>
      <c r="C98" t="s">
        <v>96</v>
      </c>
      <c r="D98" s="167">
        <v>3829261.12</v>
      </c>
      <c r="E98" s="167">
        <v>44046.100000000006</v>
      </c>
      <c r="F98" s="23">
        <f>+IFERROR(SUMIFS('PAC Weights'!F:F,'PAC Weights'!$C:$C,Allocation!$B98,'PAC Weights'!$B:$B,Allocation!$A98),"NEW")</f>
        <v>0</v>
      </c>
      <c r="G98" s="23">
        <f>+IFERROR(SUMIFS('PAC Weights'!G:G,'PAC Weights'!$C:$C,Allocation!$B98,'PAC Weights'!$B:$B,Allocation!$A98),"NEW")</f>
        <v>0</v>
      </c>
      <c r="H98" s="167">
        <f t="shared" si="8"/>
        <v>0</v>
      </c>
      <c r="I98" s="56">
        <f t="shared" si="9"/>
        <v>0</v>
      </c>
      <c r="J98" s="56">
        <f t="shared" si="10"/>
        <v>0</v>
      </c>
      <c r="K98" s="56">
        <f t="shared" si="11"/>
        <v>0</v>
      </c>
      <c r="L98" t="str">
        <f>IFERROR(IF(_xlfn.XMATCH(A98&amp;B98,'PAC Weights'!A:A),"OK"),"CHECK")</f>
        <v>OK</v>
      </c>
      <c r="M98" t="str">
        <f>+_xlfn.XLOOKUP(B98,'PAC Weights'!C:C,'PAC Weights'!E:E)</f>
        <v>N/A</v>
      </c>
    </row>
    <row r="99" spans="1:13" x14ac:dyDescent="0.25">
      <c r="A99" s="6">
        <v>365</v>
      </c>
      <c r="B99" t="s">
        <v>195</v>
      </c>
      <c r="C99" t="s">
        <v>196</v>
      </c>
      <c r="D99" s="167">
        <v>11875.03</v>
      </c>
      <c r="E99" s="167">
        <v>475</v>
      </c>
      <c r="F99" s="23">
        <f>+IFERROR(SUMIFS('PAC Weights'!F:F,'PAC Weights'!$C:$C,Allocation!$B99,'PAC Weights'!$B:$B,Allocation!$A99),"NEW")</f>
        <v>0</v>
      </c>
      <c r="G99" s="23">
        <f>+IFERROR(SUMIFS('PAC Weights'!G:G,'PAC Weights'!$C:$C,Allocation!$B99,'PAC Weights'!$B:$B,Allocation!$A99),"NEW")</f>
        <v>0</v>
      </c>
      <c r="H99" s="167">
        <f t="shared" ref="H99:H107" si="12">+F99*D99</f>
        <v>0</v>
      </c>
      <c r="I99" s="56">
        <f t="shared" ref="I99:I107" si="13">+IF(F99+G99=0,0,D99-H99)</f>
        <v>0</v>
      </c>
      <c r="J99" s="56">
        <f t="shared" ref="J99:J107" si="14">+E99*F99</f>
        <v>0</v>
      </c>
      <c r="K99" s="56">
        <f t="shared" ref="K99:K107" si="15">+IF(F99+G99=0,0,E99-J99)</f>
        <v>0</v>
      </c>
      <c r="L99" t="str">
        <f>IFERROR(IF(_xlfn.XMATCH(A99&amp;B99,'PAC Weights'!A:A),"OK"),"CHECK")</f>
        <v>OK</v>
      </c>
      <c r="M99" t="str">
        <f>+_xlfn.XLOOKUP(B99,'PAC Weights'!C:C,'PAC Weights'!E:E)</f>
        <v>Street Lighting</v>
      </c>
    </row>
    <row r="100" spans="1:13" x14ac:dyDescent="0.25">
      <c r="A100" s="6">
        <v>365</v>
      </c>
      <c r="B100" t="s">
        <v>447</v>
      </c>
      <c r="C100" t="s">
        <v>448</v>
      </c>
      <c r="D100" s="167">
        <v>1084.27</v>
      </c>
      <c r="E100" s="167">
        <v>38</v>
      </c>
      <c r="F100" s="23">
        <f>+IFERROR(SUMIFS('PAC Weights'!F:F,'PAC Weights'!$C:$C,Allocation!$B100,'PAC Weights'!$B:$B,Allocation!$A100),"NEW")</f>
        <v>0</v>
      </c>
      <c r="G100" s="23">
        <f>+IFERROR(SUMIFS('PAC Weights'!G:G,'PAC Weights'!$C:$C,Allocation!$B100,'PAC Weights'!$B:$B,Allocation!$A100),"NEW")</f>
        <v>1</v>
      </c>
      <c r="H100" s="167">
        <f t="shared" si="12"/>
        <v>0</v>
      </c>
      <c r="I100" s="56">
        <f t="shared" si="13"/>
        <v>1084.27</v>
      </c>
      <c r="J100" s="56">
        <f t="shared" si="14"/>
        <v>0</v>
      </c>
      <c r="K100" s="56">
        <f t="shared" si="15"/>
        <v>38</v>
      </c>
      <c r="L100" t="str">
        <f>IFERROR(IF(_xlfn.XMATCH(A100&amp;B100,'PAC Weights'!A:A),"OK"),"CHECK")</f>
        <v>OK</v>
      </c>
      <c r="M100" t="str">
        <f>+_xlfn.XLOOKUP(B100,'PAC Weights'!C:C,'PAC Weights'!E:E)</f>
        <v>Conductors</v>
      </c>
    </row>
    <row r="101" spans="1:13" x14ac:dyDescent="0.25">
      <c r="A101" s="6">
        <v>365</v>
      </c>
      <c r="B101" s="6" t="s">
        <v>455</v>
      </c>
      <c r="C101" t="s">
        <v>456</v>
      </c>
      <c r="D101" s="167">
        <v>3.7600000000000002</v>
      </c>
      <c r="E101" s="167">
        <v>1</v>
      </c>
      <c r="F101" s="23">
        <f>+IFERROR(SUMIFS('PAC Weights'!F:F,'PAC Weights'!$C:$C,Allocation!$B101,'PAC Weights'!$B:$B,Allocation!$A101),"NEW")</f>
        <v>0</v>
      </c>
      <c r="G101" s="23">
        <f>+IFERROR(SUMIFS('PAC Weights'!G:G,'PAC Weights'!$C:$C,Allocation!$B101,'PAC Weights'!$B:$B,Allocation!$A101),"NEW")</f>
        <v>1</v>
      </c>
      <c r="H101" s="167">
        <f t="shared" si="12"/>
        <v>0</v>
      </c>
      <c r="I101" s="56">
        <f t="shared" si="13"/>
        <v>3.7600000000000002</v>
      </c>
      <c r="J101" s="56">
        <f t="shared" si="14"/>
        <v>0</v>
      </c>
      <c r="K101" s="56">
        <f t="shared" si="15"/>
        <v>1</v>
      </c>
      <c r="L101" t="str">
        <f>IFERROR(IF(_xlfn.XMATCH(A101&amp;B101,'PAC Weights'!A:A),"OK"),"CHECK")</f>
        <v>OK</v>
      </c>
      <c r="M101" t="str">
        <f>+_xlfn.XLOOKUP(B101,'PAC Weights'!C:C,'PAC Weights'!E:E)</f>
        <v>Conductors</v>
      </c>
    </row>
    <row r="102" spans="1:13" x14ac:dyDescent="0.25">
      <c r="A102" s="6">
        <v>365</v>
      </c>
      <c r="B102" s="6" t="s">
        <v>475</v>
      </c>
      <c r="C102" t="s">
        <v>476</v>
      </c>
      <c r="D102" s="167">
        <v>2459.17</v>
      </c>
      <c r="E102" s="167">
        <v>38</v>
      </c>
      <c r="F102" s="23">
        <f>+IFERROR(SUMIFS('PAC Weights'!F:F,'PAC Weights'!$C:$C,Allocation!$B102,'PAC Weights'!$B:$B,Allocation!$A102),"NEW")</f>
        <v>0</v>
      </c>
      <c r="G102" s="23">
        <f>+IFERROR(SUMIFS('PAC Weights'!G:G,'PAC Weights'!$C:$C,Allocation!$B102,'PAC Weights'!$B:$B,Allocation!$A102),"NEW")</f>
        <v>1</v>
      </c>
      <c r="H102" s="167">
        <f t="shared" si="12"/>
        <v>0</v>
      </c>
      <c r="I102" s="56">
        <f t="shared" si="13"/>
        <v>2459.17</v>
      </c>
      <c r="J102" s="56">
        <f t="shared" si="14"/>
        <v>0</v>
      </c>
      <c r="K102" s="56">
        <f t="shared" si="15"/>
        <v>38</v>
      </c>
      <c r="L102" t="str">
        <f>IFERROR(IF(_xlfn.XMATCH(A102&amp;B102,'PAC Weights'!A:A),"OK"),"CHECK")</f>
        <v>OK</v>
      </c>
      <c r="M102" t="str">
        <f>+_xlfn.XLOOKUP(B102,'PAC Weights'!C:C,'PAC Weights'!E:E)</f>
        <v>Conductors</v>
      </c>
    </row>
    <row r="103" spans="1:13" x14ac:dyDescent="0.25">
      <c r="A103" s="6">
        <v>365</v>
      </c>
      <c r="B103" t="s">
        <v>493</v>
      </c>
      <c r="C103" t="s">
        <v>494</v>
      </c>
      <c r="D103" s="167">
        <v>30.55</v>
      </c>
      <c r="E103" s="167">
        <v>891</v>
      </c>
      <c r="F103" s="23">
        <f>+IFERROR(SUMIFS('PAC Weights'!F:F,'PAC Weights'!$C:$C,Allocation!$B103,'PAC Weights'!$B:$B,Allocation!$A103),"NEW")</f>
        <v>9.2708231811789929E-2</v>
      </c>
      <c r="G103" s="23">
        <f>+IFERROR(SUMIFS('PAC Weights'!G:G,'PAC Weights'!$C:$C,Allocation!$B103,'PAC Weights'!$B:$B,Allocation!$A103),"NEW")</f>
        <v>0.90729176818821011</v>
      </c>
      <c r="H103" s="167">
        <f t="shared" si="12"/>
        <v>2.8322364818501824</v>
      </c>
      <c r="I103" s="56">
        <f t="shared" si="13"/>
        <v>27.71776351814982</v>
      </c>
      <c r="J103" s="56">
        <f t="shared" si="14"/>
        <v>82.603034544304833</v>
      </c>
      <c r="K103" s="56">
        <f t="shared" si="15"/>
        <v>808.39696545569518</v>
      </c>
      <c r="L103" t="str">
        <f>IFERROR(IF(_xlfn.XMATCH(A103&amp;B103,'PAC Weights'!A:A),"OK"),"CHECK")</f>
        <v>OK</v>
      </c>
      <c r="M103" t="str">
        <f>+_xlfn.XLOOKUP(B103,'PAC Weights'!C:C,'PAC Weights'!E:E)</f>
        <v>Conductors</v>
      </c>
    </row>
    <row r="104" spans="1:13" x14ac:dyDescent="0.25">
      <c r="A104" s="6">
        <v>365</v>
      </c>
      <c r="B104" t="s">
        <v>519</v>
      </c>
      <c r="C104" t="s">
        <v>520</v>
      </c>
      <c r="D104" s="167">
        <v>970.13</v>
      </c>
      <c r="E104" s="167">
        <v>0</v>
      </c>
      <c r="F104" s="23">
        <f>+IFERROR(SUMIFS('PAC Weights'!F:F,'PAC Weights'!$C:$C,Allocation!$B104,'PAC Weights'!$B:$B,Allocation!$A104),"NEW")</f>
        <v>0</v>
      </c>
      <c r="G104" s="23">
        <f>+IFERROR(SUMIFS('PAC Weights'!G:G,'PAC Weights'!$C:$C,Allocation!$B104,'PAC Weights'!$B:$B,Allocation!$A104),"NEW")</f>
        <v>1</v>
      </c>
      <c r="H104" s="167">
        <f t="shared" si="12"/>
        <v>0</v>
      </c>
      <c r="I104" s="56">
        <f t="shared" si="13"/>
        <v>970.13</v>
      </c>
      <c r="J104" s="56">
        <f t="shared" si="14"/>
        <v>0</v>
      </c>
      <c r="K104" s="56">
        <f t="shared" si="15"/>
        <v>0</v>
      </c>
      <c r="L104" t="str">
        <f>IFERROR(IF(_xlfn.XMATCH(A104&amp;B104,'PAC Weights'!A:A),"OK"),"CHECK")</f>
        <v>OK</v>
      </c>
      <c r="M104" t="str">
        <f>+_xlfn.XLOOKUP(B104,'PAC Weights'!C:C,'PAC Weights'!E:E)</f>
        <v>Conductors</v>
      </c>
    </row>
    <row r="105" spans="1:13" x14ac:dyDescent="0.25">
      <c r="A105" s="6">
        <v>365</v>
      </c>
      <c r="B105" s="6" t="s">
        <v>591</v>
      </c>
      <c r="C105" t="s">
        <v>592</v>
      </c>
      <c r="D105" s="167">
        <v>4719.51</v>
      </c>
      <c r="E105" s="167">
        <v>1</v>
      </c>
      <c r="F105" s="23">
        <f>+IFERROR(SUMIFS('PAC Weights'!F:F,'PAC Weights'!$C:$C,Allocation!$B105,'PAC Weights'!$B:$B,Allocation!$A105),"NEW")</f>
        <v>0</v>
      </c>
      <c r="G105" s="23">
        <f>+IFERROR(SUMIFS('PAC Weights'!G:G,'PAC Weights'!$C:$C,Allocation!$B105,'PAC Weights'!$B:$B,Allocation!$A105),"NEW")</f>
        <v>1</v>
      </c>
      <c r="H105" s="167">
        <f t="shared" si="12"/>
        <v>0</v>
      </c>
      <c r="I105" s="56">
        <f t="shared" si="13"/>
        <v>4719.51</v>
      </c>
      <c r="J105" s="56">
        <f t="shared" si="14"/>
        <v>0</v>
      </c>
      <c r="K105" s="56">
        <f t="shared" si="15"/>
        <v>1</v>
      </c>
      <c r="L105" t="str">
        <f>IFERROR(IF(_xlfn.XMATCH(A105&amp;B105,'PAC Weights'!A:A),"OK"),"CHECK")</f>
        <v>OK</v>
      </c>
      <c r="M105" t="str">
        <f>+_xlfn.XLOOKUP(B105,'PAC Weights'!C:C,'PAC Weights'!E:E)</f>
        <v>Potheads</v>
      </c>
    </row>
    <row r="106" spans="1:13" x14ac:dyDescent="0.25">
      <c r="A106" s="6">
        <v>365</v>
      </c>
      <c r="B106" s="6" t="s">
        <v>629</v>
      </c>
      <c r="C106" t="s">
        <v>630</v>
      </c>
      <c r="D106" s="167">
        <v>145723.86000000004</v>
      </c>
      <c r="E106" s="167">
        <v>1800</v>
      </c>
      <c r="F106" s="23">
        <f>+IFERROR(SUMIFS('PAC Weights'!F:F,'PAC Weights'!$C:$C,Allocation!$B106,'PAC Weights'!$B:$B,Allocation!$A106),"NEW")</f>
        <v>0</v>
      </c>
      <c r="G106" s="23">
        <f>+IFERROR(SUMIFS('PAC Weights'!G:G,'PAC Weights'!$C:$C,Allocation!$B106,'PAC Weights'!$B:$B,Allocation!$A106),"NEW")</f>
        <v>0</v>
      </c>
      <c r="H106" s="167">
        <f t="shared" si="12"/>
        <v>0</v>
      </c>
      <c r="I106" s="56">
        <f t="shared" si="13"/>
        <v>0</v>
      </c>
      <c r="J106" s="56">
        <f t="shared" si="14"/>
        <v>0</v>
      </c>
      <c r="K106" s="56">
        <f t="shared" si="15"/>
        <v>0</v>
      </c>
      <c r="L106" t="str">
        <f>IFERROR(IF(_xlfn.XMATCH(A106&amp;B106,'PAC Weights'!A:A),"OK"),"CHECK")</f>
        <v>OK</v>
      </c>
      <c r="M106" t="str">
        <f>+_xlfn.XLOOKUP(B106,'PAC Weights'!C:C,'PAC Weights'!E:E)</f>
        <v>N/A</v>
      </c>
    </row>
    <row r="107" spans="1:13" x14ac:dyDescent="0.25">
      <c r="A107" s="6">
        <v>365</v>
      </c>
      <c r="B107" t="s">
        <v>681</v>
      </c>
      <c r="C107" t="s">
        <v>682</v>
      </c>
      <c r="D107" s="167">
        <v>156244.71</v>
      </c>
      <c r="E107" s="167">
        <v>2870</v>
      </c>
      <c r="F107" s="23">
        <f>+IFERROR(SUMIFS('PAC Weights'!F:F,'PAC Weights'!$C:$C,Allocation!$B107,'PAC Weights'!$B:$B,Allocation!$A107),"NEW")</f>
        <v>0</v>
      </c>
      <c r="G107" s="23">
        <f>+IFERROR(SUMIFS('PAC Weights'!G:G,'PAC Weights'!$C:$C,Allocation!$B107,'PAC Weights'!$B:$B,Allocation!$A107),"NEW")</f>
        <v>0</v>
      </c>
      <c r="H107" s="167">
        <f t="shared" si="12"/>
        <v>0</v>
      </c>
      <c r="I107" s="56">
        <f t="shared" si="13"/>
        <v>0</v>
      </c>
      <c r="J107" s="56">
        <f t="shared" si="14"/>
        <v>0</v>
      </c>
      <c r="K107" s="56">
        <f t="shared" si="15"/>
        <v>0</v>
      </c>
      <c r="L107" t="str">
        <f>IFERROR(IF(_xlfn.XMATCH(A107&amp;B107,'PAC Weights'!A:A),"OK"),"CHECK")</f>
        <v>OK</v>
      </c>
      <c r="M107" t="str">
        <f>+_xlfn.XLOOKUP(B107,'PAC Weights'!C:C,'PAC Weights'!E:E)</f>
        <v>N/A</v>
      </c>
    </row>
    <row r="108" spans="1:13" x14ac:dyDescent="0.25">
      <c r="A108" s="6">
        <v>366</v>
      </c>
      <c r="B108" t="s">
        <v>95</v>
      </c>
      <c r="C108" t="s">
        <v>96</v>
      </c>
      <c r="D108" s="167">
        <v>15132913.340000005</v>
      </c>
      <c r="E108" s="167">
        <v>287656</v>
      </c>
      <c r="F108" s="23">
        <f>+IFERROR(SUMIFS('PAC Weights'!F:F,'PAC Weights'!$C:$C,Allocation!$B108,'PAC Weights'!$B:$B,Allocation!$A108),"NEW")</f>
        <v>0</v>
      </c>
      <c r="G108" s="23">
        <f>+IFERROR(SUMIFS('PAC Weights'!G:G,'PAC Weights'!$C:$C,Allocation!$B108,'PAC Weights'!$B:$B,Allocation!$A108),"NEW")</f>
        <v>0</v>
      </c>
      <c r="H108" s="167">
        <f t="shared" ref="H108:H147" si="16">+F108*D108</f>
        <v>0</v>
      </c>
      <c r="I108" s="56">
        <f t="shared" ref="I108:I147" si="17">+IF(F108+G108=0,0,D108-H108)</f>
        <v>0</v>
      </c>
      <c r="J108" s="56">
        <f t="shared" ref="J108:J147" si="18">+E108*F108</f>
        <v>0</v>
      </c>
      <c r="K108" s="56">
        <f t="shared" ref="K108:K147" si="19">+IF(F108+G108=0,0,E108-J108)</f>
        <v>0</v>
      </c>
      <c r="L108" t="str">
        <f>IFERROR(IF(_xlfn.XMATCH(A108&amp;B108,'PAC Weights'!A:A),"OK"),"CHECK")</f>
        <v>OK</v>
      </c>
      <c r="M108" t="str">
        <f>+_xlfn.XLOOKUP(B108,'PAC Weights'!C:C,'PAC Weights'!E:E)</f>
        <v>N/A</v>
      </c>
    </row>
    <row r="109" spans="1:13" x14ac:dyDescent="0.25">
      <c r="A109" s="6">
        <v>366</v>
      </c>
      <c r="B109" t="s">
        <v>121</v>
      </c>
      <c r="C109" t="s">
        <v>122</v>
      </c>
      <c r="D109" s="167">
        <v>3082.08</v>
      </c>
      <c r="E109" s="167">
        <v>0</v>
      </c>
      <c r="F109" s="23">
        <f>+IFERROR(SUMIFS('PAC Weights'!F:F,'PAC Weights'!$C:$C,Allocation!$B109,'PAC Weights'!$B:$B,Allocation!$A109),"NEW")</f>
        <v>9.2708231811789929E-2</v>
      </c>
      <c r="G109" s="23">
        <f>+IFERROR(SUMIFS('PAC Weights'!G:G,'PAC Weights'!$C:$C,Allocation!$B109,'PAC Weights'!$B:$B,Allocation!$A109),"NEW")</f>
        <v>0.90729176818821011</v>
      </c>
      <c r="H109" s="167">
        <f t="shared" si="16"/>
        <v>285.73418710248148</v>
      </c>
      <c r="I109" s="56">
        <f t="shared" si="17"/>
        <v>2796.3458128975185</v>
      </c>
      <c r="J109" s="56">
        <f t="shared" si="18"/>
        <v>0</v>
      </c>
      <c r="K109" s="56">
        <f t="shared" si="19"/>
        <v>0</v>
      </c>
      <c r="L109" t="str">
        <f>IFERROR(IF(_xlfn.XMATCH(A109&amp;B109,'PAC Weights'!A:A),"OK"),"CHECK")</f>
        <v>OK</v>
      </c>
      <c r="M109" t="str">
        <f>+_xlfn.XLOOKUP(B109,'PAC Weights'!C:C,'PAC Weights'!E:E)</f>
        <v>Conduit</v>
      </c>
    </row>
    <row r="110" spans="1:13" x14ac:dyDescent="0.25">
      <c r="A110" s="6">
        <v>366</v>
      </c>
      <c r="B110" t="s">
        <v>131</v>
      </c>
      <c r="C110" t="s">
        <v>132</v>
      </c>
      <c r="D110" s="167">
        <v>6135.95</v>
      </c>
      <c r="E110" s="167">
        <v>1177</v>
      </c>
      <c r="F110" s="23">
        <f>+IFERROR(SUMIFS('PAC Weights'!F:F,'PAC Weights'!$C:$C,Allocation!$B110,'PAC Weights'!$B:$B,Allocation!$A110),"NEW")</f>
        <v>9.2708231811789929E-2</v>
      </c>
      <c r="G110" s="23">
        <f>+IFERROR(SUMIFS('PAC Weights'!G:G,'PAC Weights'!$C:$C,Allocation!$B110,'PAC Weights'!$B:$B,Allocation!$A110),"NEW")</f>
        <v>0.90729176818821011</v>
      </c>
      <c r="H110" s="167">
        <f t="shared" si="16"/>
        <v>568.85307498555244</v>
      </c>
      <c r="I110" s="56">
        <f t="shared" si="17"/>
        <v>5567.0969250144472</v>
      </c>
      <c r="J110" s="56">
        <f t="shared" si="18"/>
        <v>109.11758884247675</v>
      </c>
      <c r="K110" s="56">
        <f t="shared" si="19"/>
        <v>1067.8824111575232</v>
      </c>
      <c r="L110" t="str">
        <f>IFERROR(IF(_xlfn.XMATCH(A110&amp;B110,'PAC Weights'!A:A),"OK"),"CHECK")</f>
        <v>OK</v>
      </c>
      <c r="M110" t="str">
        <f>+_xlfn.XLOOKUP(B110,'PAC Weights'!C:C,'PAC Weights'!E:E)</f>
        <v>Conduit</v>
      </c>
    </row>
    <row r="111" spans="1:13" x14ac:dyDescent="0.25">
      <c r="A111" s="6">
        <v>366</v>
      </c>
      <c r="B111" t="s">
        <v>139</v>
      </c>
      <c r="C111" t="s">
        <v>140</v>
      </c>
      <c r="D111" s="167">
        <v>9406.31</v>
      </c>
      <c r="E111" s="167">
        <v>2921</v>
      </c>
      <c r="F111" s="23">
        <f>+IFERROR(SUMIFS('PAC Weights'!F:F,'PAC Weights'!$C:$C,Allocation!$B111,'PAC Weights'!$B:$B,Allocation!$A111),"NEW")</f>
        <v>9.2708231811789929E-2</v>
      </c>
      <c r="G111" s="23">
        <f>+IFERROR(SUMIFS('PAC Weights'!G:G,'PAC Weights'!$C:$C,Allocation!$B111,'PAC Weights'!$B:$B,Allocation!$A111),"NEW")</f>
        <v>0.90729176818821011</v>
      </c>
      <c r="H111" s="167">
        <f t="shared" si="16"/>
        <v>872.0423679735577</v>
      </c>
      <c r="I111" s="56">
        <f t="shared" si="17"/>
        <v>8534.2676320264418</v>
      </c>
      <c r="J111" s="56">
        <f t="shared" si="18"/>
        <v>270.80074512223837</v>
      </c>
      <c r="K111" s="56">
        <f t="shared" si="19"/>
        <v>2650.1992548777616</v>
      </c>
      <c r="L111" t="str">
        <f>IFERROR(IF(_xlfn.XMATCH(A111&amp;B111,'PAC Weights'!A:A),"OK"),"CHECK")</f>
        <v>OK</v>
      </c>
      <c r="M111" t="str">
        <f>+_xlfn.XLOOKUP(B111,'PAC Weights'!C:C,'PAC Weights'!E:E)</f>
        <v>Conduit</v>
      </c>
    </row>
    <row r="112" spans="1:13" x14ac:dyDescent="0.25">
      <c r="A112" s="6">
        <v>366</v>
      </c>
      <c r="B112" t="s">
        <v>147</v>
      </c>
      <c r="C112" t="s">
        <v>148</v>
      </c>
      <c r="D112" s="167">
        <v>16.600000000000001</v>
      </c>
      <c r="E112" s="167">
        <v>10</v>
      </c>
      <c r="F112" s="23">
        <f>+IFERROR(SUMIFS('PAC Weights'!F:F,'PAC Weights'!$C:$C,Allocation!$B112,'PAC Weights'!$B:$B,Allocation!$A112),"NEW")</f>
        <v>9.2708231811789929E-2</v>
      </c>
      <c r="G112" s="23">
        <f>+IFERROR(SUMIFS('PAC Weights'!G:G,'PAC Weights'!$C:$C,Allocation!$B112,'PAC Weights'!$B:$B,Allocation!$A112),"NEW")</f>
        <v>0.90729176818821011</v>
      </c>
      <c r="H112" s="167">
        <f t="shared" si="16"/>
        <v>1.5389566480757129</v>
      </c>
      <c r="I112" s="56">
        <f t="shared" si="17"/>
        <v>15.061043351924289</v>
      </c>
      <c r="J112" s="56">
        <f t="shared" si="18"/>
        <v>0.92708231811789932</v>
      </c>
      <c r="K112" s="56">
        <f t="shared" si="19"/>
        <v>9.0729176818821013</v>
      </c>
      <c r="L112" t="str">
        <f>IFERROR(IF(_xlfn.XMATCH(A112&amp;B112,'PAC Weights'!A:A),"OK"),"CHECK")</f>
        <v>OK</v>
      </c>
      <c r="M112" t="str">
        <f>+_xlfn.XLOOKUP(B112,'PAC Weights'!C:C,'PAC Weights'!E:E)</f>
        <v>Conduit</v>
      </c>
    </row>
    <row r="113" spans="1:13" x14ac:dyDescent="0.25">
      <c r="A113" s="6">
        <v>366</v>
      </c>
      <c r="B113" t="s">
        <v>157</v>
      </c>
      <c r="C113" t="s">
        <v>158</v>
      </c>
      <c r="D113" s="167">
        <v>1392556.9300000006</v>
      </c>
      <c r="E113" s="167">
        <v>119245</v>
      </c>
      <c r="F113" s="23">
        <f>+IFERROR(SUMIFS('PAC Weights'!F:F,'PAC Weights'!$C:$C,Allocation!$B113,'PAC Weights'!$B:$B,Allocation!$A113),"NEW")</f>
        <v>9.2708231811789929E-2</v>
      </c>
      <c r="G113" s="23">
        <f>+IFERROR(SUMIFS('PAC Weights'!G:G,'PAC Weights'!$C:$C,Allocation!$B113,'PAC Weights'!$B:$B,Allocation!$A113),"NEW")</f>
        <v>0.90729176818821011</v>
      </c>
      <c r="H113" s="167">
        <f t="shared" si="16"/>
        <v>129101.49067755458</v>
      </c>
      <c r="I113" s="56">
        <f t="shared" si="17"/>
        <v>1263455.439322446</v>
      </c>
      <c r="J113" s="56">
        <f t="shared" si="18"/>
        <v>11054.993102396889</v>
      </c>
      <c r="K113" s="56">
        <f t="shared" si="19"/>
        <v>108190.0068976031</v>
      </c>
      <c r="L113" t="str">
        <f>IFERROR(IF(_xlfn.XMATCH(A113&amp;B113,'PAC Weights'!A:A),"OK"),"CHECK")</f>
        <v>OK</v>
      </c>
      <c r="M113" t="str">
        <f>+_xlfn.XLOOKUP(B113,'PAC Weights'!C:C,'PAC Weights'!E:E)</f>
        <v>Conduit</v>
      </c>
    </row>
    <row r="114" spans="1:13" x14ac:dyDescent="0.25">
      <c r="A114" s="6">
        <v>366</v>
      </c>
      <c r="B114" t="s">
        <v>167</v>
      </c>
      <c r="C114" t="s">
        <v>168</v>
      </c>
      <c r="D114" s="167">
        <v>3140.19</v>
      </c>
      <c r="E114" s="167">
        <v>790</v>
      </c>
      <c r="F114" s="23">
        <f>+IFERROR(SUMIFS('PAC Weights'!F:F,'PAC Weights'!$C:$C,Allocation!$B114,'PAC Weights'!$B:$B,Allocation!$A114),"NEW")</f>
        <v>9.2708231811789929E-2</v>
      </c>
      <c r="G114" s="23">
        <f>+IFERROR(SUMIFS('PAC Weights'!G:G,'PAC Weights'!$C:$C,Allocation!$B114,'PAC Weights'!$B:$B,Allocation!$A114),"NEW")</f>
        <v>0.90729176818821011</v>
      </c>
      <c r="H114" s="167">
        <f t="shared" si="16"/>
        <v>291.12146245306462</v>
      </c>
      <c r="I114" s="56">
        <f t="shared" si="17"/>
        <v>2849.0685375469357</v>
      </c>
      <c r="J114" s="56">
        <f t="shared" si="18"/>
        <v>73.239503131314038</v>
      </c>
      <c r="K114" s="56">
        <f t="shared" si="19"/>
        <v>716.760496868686</v>
      </c>
      <c r="L114" t="str">
        <f>IFERROR(IF(_xlfn.XMATCH(A114&amp;B114,'PAC Weights'!A:A),"OK"),"CHECK")</f>
        <v>OK</v>
      </c>
      <c r="M114" t="str">
        <f>+_xlfn.XLOOKUP(B114,'PAC Weights'!C:C,'PAC Weights'!E:E)</f>
        <v>Conduit</v>
      </c>
    </row>
    <row r="115" spans="1:13" x14ac:dyDescent="0.25">
      <c r="A115" s="6">
        <v>366</v>
      </c>
      <c r="B115" t="s">
        <v>175</v>
      </c>
      <c r="C115" t="s">
        <v>176</v>
      </c>
      <c r="D115" s="167">
        <v>118488.32000000001</v>
      </c>
      <c r="E115" s="167">
        <v>15513</v>
      </c>
      <c r="F115" s="23">
        <f>+IFERROR(SUMIFS('PAC Weights'!F:F,'PAC Weights'!$C:$C,Allocation!$B115,'PAC Weights'!$B:$B,Allocation!$A115),"NEW")</f>
        <v>9.2708231811789929E-2</v>
      </c>
      <c r="G115" s="23">
        <f>+IFERROR(SUMIFS('PAC Weights'!G:G,'PAC Weights'!$C:$C,Allocation!$B115,'PAC Weights'!$B:$B,Allocation!$A115),"NEW")</f>
        <v>0.90729176818821011</v>
      </c>
      <c r="H115" s="167">
        <f t="shared" si="16"/>
        <v>10984.842637549546</v>
      </c>
      <c r="I115" s="56">
        <f t="shared" si="17"/>
        <v>107503.47736245046</v>
      </c>
      <c r="J115" s="56">
        <f t="shared" si="18"/>
        <v>1438.1828000962971</v>
      </c>
      <c r="K115" s="56">
        <f t="shared" si="19"/>
        <v>14074.817199903702</v>
      </c>
      <c r="L115" t="str">
        <f>IFERROR(IF(_xlfn.XMATCH(A115&amp;B115,'PAC Weights'!A:A),"OK"),"CHECK")</f>
        <v>OK</v>
      </c>
      <c r="M115" t="str">
        <f>+_xlfn.XLOOKUP(B115,'PAC Weights'!C:C,'PAC Weights'!E:E)</f>
        <v>Conduit</v>
      </c>
    </row>
    <row r="116" spans="1:13" x14ac:dyDescent="0.25">
      <c r="A116" s="6">
        <v>366</v>
      </c>
      <c r="B116" t="s">
        <v>183</v>
      </c>
      <c r="C116" t="s">
        <v>184</v>
      </c>
      <c r="D116" s="167">
        <v>2437930.2400000007</v>
      </c>
      <c r="E116" s="167">
        <v>127436</v>
      </c>
      <c r="F116" s="23">
        <f>+IFERROR(SUMIFS('PAC Weights'!F:F,'PAC Weights'!$C:$C,Allocation!$B116,'PAC Weights'!$B:$B,Allocation!$A116),"NEW")</f>
        <v>9.2708231811789929E-2</v>
      </c>
      <c r="G116" s="23">
        <f>+IFERROR(SUMIFS('PAC Weights'!G:G,'PAC Weights'!$C:$C,Allocation!$B116,'PAC Weights'!$B:$B,Allocation!$A116),"NEW")</f>
        <v>0.90729176818821011</v>
      </c>
      <c r="H116" s="167">
        <f t="shared" si="16"/>
        <v>226016.20183089271</v>
      </c>
      <c r="I116" s="56">
        <f t="shared" si="17"/>
        <v>2211914.0381691079</v>
      </c>
      <c r="J116" s="56">
        <f t="shared" si="18"/>
        <v>11814.366229167261</v>
      </c>
      <c r="K116" s="56">
        <f t="shared" si="19"/>
        <v>115621.63377083273</v>
      </c>
      <c r="L116" t="str">
        <f>IFERROR(IF(_xlfn.XMATCH(A116&amp;B116,'PAC Weights'!A:A),"OK"),"CHECK")</f>
        <v>OK</v>
      </c>
      <c r="M116" t="str">
        <f>+_xlfn.XLOOKUP(B116,'PAC Weights'!C:C,'PAC Weights'!E:E)</f>
        <v>Conduit</v>
      </c>
    </row>
    <row r="117" spans="1:13" x14ac:dyDescent="0.25">
      <c r="A117" s="6">
        <v>366</v>
      </c>
      <c r="B117" t="s">
        <v>193</v>
      </c>
      <c r="C117" t="s">
        <v>194</v>
      </c>
      <c r="D117" s="167">
        <v>2680.52</v>
      </c>
      <c r="E117" s="167">
        <v>150</v>
      </c>
      <c r="F117" s="23">
        <f>+IFERROR(SUMIFS('PAC Weights'!F:F,'PAC Weights'!$C:$C,Allocation!$B117,'PAC Weights'!$B:$B,Allocation!$A117),"NEW")</f>
        <v>9.2708231811789929E-2</v>
      </c>
      <c r="G117" s="23">
        <f>+IFERROR(SUMIFS('PAC Weights'!G:G,'PAC Weights'!$C:$C,Allocation!$B117,'PAC Weights'!$B:$B,Allocation!$A117),"NEW")</f>
        <v>0.90729176818821011</v>
      </c>
      <c r="H117" s="167">
        <f t="shared" si="16"/>
        <v>248.50626953613914</v>
      </c>
      <c r="I117" s="56">
        <f t="shared" si="17"/>
        <v>2432.0137304638611</v>
      </c>
      <c r="J117" s="56">
        <f t="shared" si="18"/>
        <v>13.906234771768489</v>
      </c>
      <c r="K117" s="56">
        <f t="shared" si="19"/>
        <v>136.09376522823152</v>
      </c>
      <c r="L117" t="str">
        <f>IFERROR(IF(_xlfn.XMATCH(A117&amp;B117,'PAC Weights'!A:A),"OK"),"CHECK")</f>
        <v>OK</v>
      </c>
      <c r="M117" t="str">
        <f>+_xlfn.XLOOKUP(B117,'PAC Weights'!C:C,'PAC Weights'!E:E)</f>
        <v>Conduit</v>
      </c>
    </row>
    <row r="118" spans="1:13" x14ac:dyDescent="0.25">
      <c r="A118" s="6">
        <v>366</v>
      </c>
      <c r="B118" t="s">
        <v>203</v>
      </c>
      <c r="C118" t="s">
        <v>204</v>
      </c>
      <c r="D118" s="167">
        <v>2414673.14</v>
      </c>
      <c r="E118" s="167">
        <v>56347</v>
      </c>
      <c r="F118" s="23">
        <f>+IFERROR(SUMIFS('PAC Weights'!F:F,'PAC Weights'!$C:$C,Allocation!$B118,'PAC Weights'!$B:$B,Allocation!$A118),"NEW")</f>
        <v>9.2708231811789929E-2</v>
      </c>
      <c r="G118" s="23">
        <f>+IFERROR(SUMIFS('PAC Weights'!G:G,'PAC Weights'!$C:$C,Allocation!$B118,'PAC Weights'!$B:$B,Allocation!$A118),"NEW")</f>
        <v>0.90729176818821011</v>
      </c>
      <c r="H118" s="167">
        <f t="shared" si="16"/>
        <v>223860.07721282268</v>
      </c>
      <c r="I118" s="56">
        <f t="shared" si="17"/>
        <v>2190813.0627871775</v>
      </c>
      <c r="J118" s="56">
        <f t="shared" si="18"/>
        <v>5223.8307378989275</v>
      </c>
      <c r="K118" s="56">
        <f t="shared" si="19"/>
        <v>51123.169262101073</v>
      </c>
      <c r="L118" t="str">
        <f>IFERROR(IF(_xlfn.XMATCH(A118&amp;B118,'PAC Weights'!A:A),"OK"),"CHECK")</f>
        <v>OK</v>
      </c>
      <c r="M118" t="str">
        <f>+_xlfn.XLOOKUP(B118,'PAC Weights'!C:C,'PAC Weights'!E:E)</f>
        <v>Conduit</v>
      </c>
    </row>
    <row r="119" spans="1:13" x14ac:dyDescent="0.25">
      <c r="A119" s="6">
        <v>366</v>
      </c>
      <c r="B119" t="s">
        <v>213</v>
      </c>
      <c r="C119" t="s">
        <v>214</v>
      </c>
      <c r="D119" s="167">
        <v>493.68</v>
      </c>
      <c r="E119" s="167">
        <v>40</v>
      </c>
      <c r="F119" s="23">
        <f>+IFERROR(SUMIFS('PAC Weights'!F:F,'PAC Weights'!$C:$C,Allocation!$B119,'PAC Weights'!$B:$B,Allocation!$A119),"NEW")</f>
        <v>9.2708231811789929E-2</v>
      </c>
      <c r="G119" s="23">
        <f>+IFERROR(SUMIFS('PAC Weights'!G:G,'PAC Weights'!$C:$C,Allocation!$B119,'PAC Weights'!$B:$B,Allocation!$A119),"NEW")</f>
        <v>0.90729176818821011</v>
      </c>
      <c r="H119" s="167">
        <f t="shared" si="16"/>
        <v>45.768199880844456</v>
      </c>
      <c r="I119" s="56">
        <f t="shared" si="17"/>
        <v>447.91180011915554</v>
      </c>
      <c r="J119" s="56">
        <f t="shared" si="18"/>
        <v>3.7083292724715973</v>
      </c>
      <c r="K119" s="56">
        <f t="shared" si="19"/>
        <v>36.291670727528405</v>
      </c>
      <c r="L119" t="str">
        <f>IFERROR(IF(_xlfn.XMATCH(A119&amp;B119,'PAC Weights'!A:A),"OK"),"CHECK")</f>
        <v>OK</v>
      </c>
      <c r="M119" t="str">
        <f>+_xlfn.XLOOKUP(B119,'PAC Weights'!C:C,'PAC Weights'!E:E)</f>
        <v>Conduit</v>
      </c>
    </row>
    <row r="120" spans="1:13" x14ac:dyDescent="0.25">
      <c r="A120" s="6">
        <v>366</v>
      </c>
      <c r="B120" t="s">
        <v>223</v>
      </c>
      <c r="C120" t="s">
        <v>224</v>
      </c>
      <c r="D120" s="167">
        <v>2474.83</v>
      </c>
      <c r="E120" s="167">
        <v>685</v>
      </c>
      <c r="F120" s="23">
        <f>+IFERROR(SUMIFS('PAC Weights'!F:F,'PAC Weights'!$C:$C,Allocation!$B120,'PAC Weights'!$B:$B,Allocation!$A120),"NEW")</f>
        <v>9.2708231811789929E-2</v>
      </c>
      <c r="G120" s="23">
        <f>+IFERROR(SUMIFS('PAC Weights'!G:G,'PAC Weights'!$C:$C,Allocation!$B120,'PAC Weights'!$B:$B,Allocation!$A120),"NEW")</f>
        <v>0.90729176818821011</v>
      </c>
      <c r="H120" s="167">
        <f t="shared" si="16"/>
        <v>229.43711333477205</v>
      </c>
      <c r="I120" s="56">
        <f t="shared" si="17"/>
        <v>2245.3928866652277</v>
      </c>
      <c r="J120" s="56">
        <f t="shared" si="18"/>
        <v>63.505138791076099</v>
      </c>
      <c r="K120" s="56">
        <f t="shared" si="19"/>
        <v>621.49486120892391</v>
      </c>
      <c r="L120" t="str">
        <f>IFERROR(IF(_xlfn.XMATCH(A120&amp;B120,'PAC Weights'!A:A),"OK"),"CHECK")</f>
        <v>OK</v>
      </c>
      <c r="M120" t="str">
        <f>+_xlfn.XLOOKUP(B120,'PAC Weights'!C:C,'PAC Weights'!E:E)</f>
        <v>Conduit</v>
      </c>
    </row>
    <row r="121" spans="1:13" x14ac:dyDescent="0.25">
      <c r="A121" s="6">
        <v>366</v>
      </c>
      <c r="B121" t="s">
        <v>235</v>
      </c>
      <c r="C121" t="s">
        <v>236</v>
      </c>
      <c r="D121" s="167">
        <v>5185.58</v>
      </c>
      <c r="E121" s="167">
        <v>3136</v>
      </c>
      <c r="F121" s="23">
        <f>+IFERROR(SUMIFS('PAC Weights'!F:F,'PAC Weights'!$C:$C,Allocation!$B121,'PAC Weights'!$B:$B,Allocation!$A121),"NEW")</f>
        <v>9.2708231811789929E-2</v>
      </c>
      <c r="G121" s="23">
        <f>+IFERROR(SUMIFS('PAC Weights'!G:G,'PAC Weights'!$C:$C,Allocation!$B121,'PAC Weights'!$B:$B,Allocation!$A121),"NEW")</f>
        <v>0.90729176818821011</v>
      </c>
      <c r="H121" s="167">
        <f t="shared" si="16"/>
        <v>480.74595271858163</v>
      </c>
      <c r="I121" s="56">
        <f t="shared" si="17"/>
        <v>4704.834047281418</v>
      </c>
      <c r="J121" s="56">
        <f t="shared" si="18"/>
        <v>290.73301496177322</v>
      </c>
      <c r="K121" s="56">
        <f t="shared" si="19"/>
        <v>2845.2669850382267</v>
      </c>
      <c r="L121" t="str">
        <f>IFERROR(IF(_xlfn.XMATCH(A121&amp;B121,'PAC Weights'!A:A),"OK"),"CHECK")</f>
        <v>OK</v>
      </c>
      <c r="M121" t="str">
        <f>+_xlfn.XLOOKUP(B121,'PAC Weights'!C:C,'PAC Weights'!E:E)</f>
        <v>Conduit</v>
      </c>
    </row>
    <row r="122" spans="1:13" x14ac:dyDescent="0.25">
      <c r="A122" s="6">
        <v>366</v>
      </c>
      <c r="B122" t="s">
        <v>247</v>
      </c>
      <c r="C122" t="s">
        <v>248</v>
      </c>
      <c r="D122" s="167">
        <v>547986.99</v>
      </c>
      <c r="E122" s="167">
        <v>306059</v>
      </c>
      <c r="F122" s="23">
        <f>+IFERROR(SUMIFS('PAC Weights'!F:F,'PAC Weights'!$C:$C,Allocation!$B122,'PAC Weights'!$B:$B,Allocation!$A122),"NEW")</f>
        <v>9.2708231811789929E-2</v>
      </c>
      <c r="G122" s="23">
        <f>+IFERROR(SUMIFS('PAC Weights'!G:G,'PAC Weights'!$C:$C,Allocation!$B122,'PAC Weights'!$B:$B,Allocation!$A122),"NEW")</f>
        <v>0.90729176818821011</v>
      </c>
      <c r="H122" s="167">
        <f t="shared" si="16"/>
        <v>50802.904898765009</v>
      </c>
      <c r="I122" s="56">
        <f t="shared" si="17"/>
        <v>497184.08510123496</v>
      </c>
      <c r="J122" s="56">
        <f t="shared" si="18"/>
        <v>28374.188720084614</v>
      </c>
      <c r="K122" s="56">
        <f t="shared" si="19"/>
        <v>277684.81127991539</v>
      </c>
      <c r="L122" t="str">
        <f>IFERROR(IF(_xlfn.XMATCH(A122&amp;B122,'PAC Weights'!A:A),"OK"),"CHECK")</f>
        <v>OK</v>
      </c>
      <c r="M122" t="str">
        <f>+_xlfn.XLOOKUP(B122,'PAC Weights'!C:C,'PAC Weights'!E:E)</f>
        <v>Conduit</v>
      </c>
    </row>
    <row r="123" spans="1:13" x14ac:dyDescent="0.25">
      <c r="A123" s="6">
        <v>366</v>
      </c>
      <c r="B123" t="s">
        <v>259</v>
      </c>
      <c r="C123" t="s">
        <v>260</v>
      </c>
      <c r="D123" s="167">
        <v>121.06</v>
      </c>
      <c r="E123" s="167">
        <v>84</v>
      </c>
      <c r="F123" s="23">
        <f>+IFERROR(SUMIFS('PAC Weights'!F:F,'PAC Weights'!$C:$C,Allocation!$B123,'PAC Weights'!$B:$B,Allocation!$A123),"NEW")</f>
        <v>9.2708231811789929E-2</v>
      </c>
      <c r="G123" s="23">
        <f>+IFERROR(SUMIFS('PAC Weights'!G:G,'PAC Weights'!$C:$C,Allocation!$B123,'PAC Weights'!$B:$B,Allocation!$A123),"NEW")</f>
        <v>0.90729176818821011</v>
      </c>
      <c r="H123" s="167">
        <f t="shared" si="16"/>
        <v>11.223258543135289</v>
      </c>
      <c r="I123" s="56">
        <f t="shared" si="17"/>
        <v>109.83674145686471</v>
      </c>
      <c r="J123" s="56">
        <f t="shared" si="18"/>
        <v>7.7874914721903536</v>
      </c>
      <c r="K123" s="56">
        <f t="shared" si="19"/>
        <v>76.212508527809646</v>
      </c>
      <c r="L123" t="str">
        <f>IFERROR(IF(_xlfn.XMATCH(A123&amp;B123,'PAC Weights'!A:A),"OK"),"CHECK")</f>
        <v>OK</v>
      </c>
      <c r="M123" t="str">
        <f>+_xlfn.XLOOKUP(B123,'PAC Weights'!C:C,'PAC Weights'!E:E)</f>
        <v>Conduit</v>
      </c>
    </row>
    <row r="124" spans="1:13" x14ac:dyDescent="0.25">
      <c r="A124" s="6">
        <v>366</v>
      </c>
      <c r="B124" t="s">
        <v>271</v>
      </c>
      <c r="C124" t="s">
        <v>272</v>
      </c>
      <c r="D124" s="167">
        <v>1280859.7000000002</v>
      </c>
      <c r="E124" s="167">
        <v>54390</v>
      </c>
      <c r="F124" s="23">
        <f>+IFERROR(SUMIFS('PAC Weights'!F:F,'PAC Weights'!$C:$C,Allocation!$B124,'PAC Weights'!$B:$B,Allocation!$A124),"NEW")</f>
        <v>9.2708231811789929E-2</v>
      </c>
      <c r="G124" s="23">
        <f>+IFERROR(SUMIFS('PAC Weights'!G:G,'PAC Weights'!$C:$C,Allocation!$B124,'PAC Weights'!$B:$B,Allocation!$A124),"NEW")</f>
        <v>0.90729176818821011</v>
      </c>
      <c r="H124" s="167">
        <f t="shared" si="16"/>
        <v>118746.23798597972</v>
      </c>
      <c r="I124" s="56">
        <f t="shared" si="17"/>
        <v>1162113.4620140204</v>
      </c>
      <c r="J124" s="56">
        <f t="shared" si="18"/>
        <v>5042.400728243254</v>
      </c>
      <c r="K124" s="56">
        <f t="shared" si="19"/>
        <v>49347.599271756742</v>
      </c>
      <c r="L124" t="str">
        <f>IFERROR(IF(_xlfn.XMATCH(A124&amp;B124,'PAC Weights'!A:A),"OK"),"CHECK")</f>
        <v>OK</v>
      </c>
      <c r="M124" t="str">
        <f>+_xlfn.XLOOKUP(B124,'PAC Weights'!C:C,'PAC Weights'!E:E)</f>
        <v>Conduit</v>
      </c>
    </row>
    <row r="125" spans="1:13" x14ac:dyDescent="0.25">
      <c r="A125" s="6">
        <v>366</v>
      </c>
      <c r="B125" t="s">
        <v>279</v>
      </c>
      <c r="C125" t="s">
        <v>280</v>
      </c>
      <c r="D125" s="167">
        <v>15333.89</v>
      </c>
      <c r="E125" s="167">
        <v>7768</v>
      </c>
      <c r="F125" s="23">
        <f>+IFERROR(SUMIFS('PAC Weights'!F:F,'PAC Weights'!$C:$C,Allocation!$B125,'PAC Weights'!$B:$B,Allocation!$A125),"NEW")</f>
        <v>9.2708231811789929E-2</v>
      </c>
      <c r="G125" s="23">
        <f>+IFERROR(SUMIFS('PAC Weights'!G:G,'PAC Weights'!$C:$C,Allocation!$B125,'PAC Weights'!$B:$B,Allocation!$A125),"NEW")</f>
        <v>0.90729176818821011</v>
      </c>
      <c r="H125" s="167">
        <f t="shared" si="16"/>
        <v>1421.5778286964874</v>
      </c>
      <c r="I125" s="56">
        <f t="shared" si="17"/>
        <v>13912.312171303513</v>
      </c>
      <c r="J125" s="56">
        <f t="shared" si="18"/>
        <v>720.15754471398418</v>
      </c>
      <c r="K125" s="56">
        <f t="shared" si="19"/>
        <v>7047.842455286016</v>
      </c>
      <c r="L125" t="str">
        <f>IFERROR(IF(_xlfn.XMATCH(A125&amp;B125,'PAC Weights'!A:A),"OK"),"CHECK")</f>
        <v>OK</v>
      </c>
      <c r="M125" t="str">
        <f>+_xlfn.XLOOKUP(B125,'PAC Weights'!C:C,'PAC Weights'!E:E)</f>
        <v>Conduit</v>
      </c>
    </row>
    <row r="126" spans="1:13" x14ac:dyDescent="0.25">
      <c r="A126" s="6">
        <v>366</v>
      </c>
      <c r="B126" t="s">
        <v>291</v>
      </c>
      <c r="C126" t="s">
        <v>292</v>
      </c>
      <c r="D126" s="167">
        <v>2946.37</v>
      </c>
      <c r="E126" s="167">
        <v>1700</v>
      </c>
      <c r="F126" s="23">
        <f>+IFERROR(SUMIFS('PAC Weights'!F:F,'PAC Weights'!$C:$C,Allocation!$B126,'PAC Weights'!$B:$B,Allocation!$A126),"NEW")</f>
        <v>9.2708231811789929E-2</v>
      </c>
      <c r="G126" s="23">
        <f>+IFERROR(SUMIFS('PAC Weights'!G:G,'PAC Weights'!$C:$C,Allocation!$B126,'PAC Weights'!$B:$B,Allocation!$A126),"NEW")</f>
        <v>0.90729176818821011</v>
      </c>
      <c r="H126" s="167">
        <f t="shared" si="16"/>
        <v>273.1527529633035</v>
      </c>
      <c r="I126" s="56">
        <f t="shared" si="17"/>
        <v>2673.2172470366963</v>
      </c>
      <c r="J126" s="56">
        <f t="shared" si="18"/>
        <v>157.60399408004287</v>
      </c>
      <c r="K126" s="56">
        <f t="shared" si="19"/>
        <v>1542.3960059199571</v>
      </c>
      <c r="L126" t="str">
        <f>IFERROR(IF(_xlfn.XMATCH(A126&amp;B126,'PAC Weights'!A:A),"OK"),"CHECK")</f>
        <v>OK</v>
      </c>
      <c r="M126" t="str">
        <f>+_xlfn.XLOOKUP(B126,'PAC Weights'!C:C,'PAC Weights'!E:E)</f>
        <v>Conduit</v>
      </c>
    </row>
    <row r="127" spans="1:13" x14ac:dyDescent="0.25">
      <c r="A127" s="6">
        <v>366</v>
      </c>
      <c r="B127" t="s">
        <v>283</v>
      </c>
      <c r="C127" t="s">
        <v>284</v>
      </c>
      <c r="D127" s="167">
        <v>177328351.94000018</v>
      </c>
      <c r="E127" s="167">
        <v>39511549.149999999</v>
      </c>
      <c r="F127" s="23">
        <f>+IFERROR(SUMIFS('PAC Weights'!F:F,'PAC Weights'!$C:$C,Allocation!$B127,'PAC Weights'!$B:$B,Allocation!$A127),"NEW")</f>
        <v>9.2708231811789929E-2</v>
      </c>
      <c r="G127" s="23">
        <f>+IFERROR(SUMIFS('PAC Weights'!G:G,'PAC Weights'!$C:$C,Allocation!$B127,'PAC Weights'!$B:$B,Allocation!$A127),"NEW")</f>
        <v>0.90729176818821011</v>
      </c>
      <c r="H127" s="167">
        <f t="shared" si="16"/>
        <v>16439797.958456205</v>
      </c>
      <c r="I127" s="56">
        <f t="shared" si="17"/>
        <v>160888553.98154396</v>
      </c>
      <c r="J127" s="56">
        <f t="shared" si="18"/>
        <v>3663045.8578411313</v>
      </c>
      <c r="K127" s="56">
        <f t="shared" si="19"/>
        <v>35848503.292158864</v>
      </c>
      <c r="L127" t="str">
        <f>IFERROR(IF(_xlfn.XMATCH(A127&amp;B127,'PAC Weights'!A:A),"OK"),"CHECK")</f>
        <v>OK</v>
      </c>
      <c r="M127" t="str">
        <f>+_xlfn.XLOOKUP(B127,'PAC Weights'!C:C,'PAC Weights'!E:E)</f>
        <v>Conduit</v>
      </c>
    </row>
    <row r="128" spans="1:13" x14ac:dyDescent="0.25">
      <c r="A128" s="6">
        <v>366</v>
      </c>
      <c r="B128" t="s">
        <v>307</v>
      </c>
      <c r="C128" t="s">
        <v>308</v>
      </c>
      <c r="D128" s="167">
        <v>49418457.37000002</v>
      </c>
      <c r="E128" s="167">
        <v>9254052.8000000007</v>
      </c>
      <c r="F128" s="23">
        <f>+IFERROR(SUMIFS('PAC Weights'!F:F,'PAC Weights'!$C:$C,Allocation!$B128,'PAC Weights'!$B:$B,Allocation!$A128),"NEW")</f>
        <v>9.2708231811789929E-2</v>
      </c>
      <c r="G128" s="23">
        <f>+IFERROR(SUMIFS('PAC Weights'!G:G,'PAC Weights'!$C:$C,Allocation!$B128,'PAC Weights'!$B:$B,Allocation!$A128),"NEW")</f>
        <v>0.90729176818821011</v>
      </c>
      <c r="H128" s="167">
        <f t="shared" si="16"/>
        <v>4581497.8016390204</v>
      </c>
      <c r="I128" s="56">
        <f t="shared" si="17"/>
        <v>44836959.568360999</v>
      </c>
      <c r="J128" s="56">
        <f t="shared" si="18"/>
        <v>857926.87218094373</v>
      </c>
      <c r="K128" s="56">
        <f t="shared" si="19"/>
        <v>8396125.9278190564</v>
      </c>
      <c r="L128" t="str">
        <f>IFERROR(IF(_xlfn.XMATCH(A128&amp;B128,'PAC Weights'!A:A),"OK"),"CHECK")</f>
        <v>OK</v>
      </c>
      <c r="M128" t="str">
        <f>+_xlfn.XLOOKUP(B128,'PAC Weights'!C:C,'PAC Weights'!E:E)</f>
        <v>Conduit</v>
      </c>
    </row>
    <row r="129" spans="1:13" x14ac:dyDescent="0.25">
      <c r="A129" s="6">
        <v>366</v>
      </c>
      <c r="B129" t="s">
        <v>317</v>
      </c>
      <c r="C129" t="s">
        <v>318</v>
      </c>
      <c r="D129" s="167">
        <v>53754993.020000011</v>
      </c>
      <c r="E129" s="167">
        <v>8858790.4199999999</v>
      </c>
      <c r="F129" s="23">
        <f>+IFERROR(SUMIFS('PAC Weights'!F:F,'PAC Weights'!$C:$C,Allocation!$B129,'PAC Weights'!$B:$B,Allocation!$A129),"NEW")</f>
        <v>9.2708231811789929E-2</v>
      </c>
      <c r="G129" s="23">
        <f>+IFERROR(SUMIFS('PAC Weights'!G:G,'PAC Weights'!$C:$C,Allocation!$B129,'PAC Weights'!$B:$B,Allocation!$A129),"NEW")</f>
        <v>0.90729176818821011</v>
      </c>
      <c r="H129" s="167">
        <f t="shared" si="16"/>
        <v>4983530.3539393106</v>
      </c>
      <c r="I129" s="56">
        <f t="shared" si="17"/>
        <v>48771462.666060701</v>
      </c>
      <c r="J129" s="56">
        <f t="shared" si="18"/>
        <v>821282.79582942382</v>
      </c>
      <c r="K129" s="56">
        <f t="shared" si="19"/>
        <v>8037507.6241705762</v>
      </c>
      <c r="L129" t="str">
        <f>IFERROR(IF(_xlfn.XMATCH(A129&amp;B129,'PAC Weights'!A:A),"OK"),"CHECK")</f>
        <v>OK</v>
      </c>
      <c r="M129" t="str">
        <f>+_xlfn.XLOOKUP(B129,'PAC Weights'!C:C,'PAC Weights'!E:E)</f>
        <v>Conduit</v>
      </c>
    </row>
    <row r="130" spans="1:13" x14ac:dyDescent="0.25">
      <c r="A130" s="6">
        <v>366</v>
      </c>
      <c r="B130" t="s">
        <v>327</v>
      </c>
      <c r="C130" t="s">
        <v>328</v>
      </c>
      <c r="D130" s="167">
        <v>4466.42</v>
      </c>
      <c r="E130" s="167">
        <v>560</v>
      </c>
      <c r="F130" s="23">
        <f>+IFERROR(SUMIFS('PAC Weights'!F:F,'PAC Weights'!$C:$C,Allocation!$B130,'PAC Weights'!$B:$B,Allocation!$A130),"NEW")</f>
        <v>9.2708231811789929E-2</v>
      </c>
      <c r="G130" s="23">
        <f>+IFERROR(SUMIFS('PAC Weights'!G:G,'PAC Weights'!$C:$C,Allocation!$B130,'PAC Weights'!$B:$B,Allocation!$A130),"NEW")</f>
        <v>0.90729176818821011</v>
      </c>
      <c r="H130" s="167">
        <f t="shared" si="16"/>
        <v>414.07390072881481</v>
      </c>
      <c r="I130" s="56">
        <f t="shared" si="17"/>
        <v>4052.3460992711853</v>
      </c>
      <c r="J130" s="56">
        <f t="shared" si="18"/>
        <v>51.91660981460236</v>
      </c>
      <c r="K130" s="56">
        <f t="shared" si="19"/>
        <v>508.08339018539766</v>
      </c>
      <c r="L130" t="str">
        <f>IFERROR(IF(_xlfn.XMATCH(A130&amp;B130,'PAC Weights'!A:A),"OK"),"CHECK")</f>
        <v>OK</v>
      </c>
      <c r="M130" t="str">
        <f>+_xlfn.XLOOKUP(B130,'PAC Weights'!C:C,'PAC Weights'!E:E)</f>
        <v>Conduit</v>
      </c>
    </row>
    <row r="131" spans="1:13" x14ac:dyDescent="0.25">
      <c r="A131" s="6">
        <v>366</v>
      </c>
      <c r="B131" t="s">
        <v>335</v>
      </c>
      <c r="C131" t="s">
        <v>336</v>
      </c>
      <c r="D131" s="167">
        <v>29432683.809999995</v>
      </c>
      <c r="E131" s="167">
        <v>4247419</v>
      </c>
      <c r="F131" s="23">
        <f>+IFERROR(SUMIFS('PAC Weights'!F:F,'PAC Weights'!$C:$C,Allocation!$B131,'PAC Weights'!$B:$B,Allocation!$A131),"NEW")</f>
        <v>9.2708231811789929E-2</v>
      </c>
      <c r="G131" s="23">
        <f>+IFERROR(SUMIFS('PAC Weights'!G:G,'PAC Weights'!$C:$C,Allocation!$B131,'PAC Weights'!$B:$B,Allocation!$A131),"NEW")</f>
        <v>0.90729176818821011</v>
      </c>
      <c r="H131" s="167">
        <f t="shared" si="16"/>
        <v>2728652.073500596</v>
      </c>
      <c r="I131" s="56">
        <f t="shared" si="17"/>
        <v>26704031.736499399</v>
      </c>
      <c r="J131" s="56">
        <f t="shared" si="18"/>
        <v>393770.70525380096</v>
      </c>
      <c r="K131" s="56">
        <f t="shared" si="19"/>
        <v>3853648.2947461992</v>
      </c>
      <c r="L131" t="str">
        <f>IFERROR(IF(_xlfn.XMATCH(A131&amp;B131,'PAC Weights'!A:A),"OK"),"CHECK")</f>
        <v>OK</v>
      </c>
      <c r="M131" t="str">
        <f>+_xlfn.XLOOKUP(B131,'PAC Weights'!C:C,'PAC Weights'!E:E)</f>
        <v>Conduit</v>
      </c>
    </row>
    <row r="132" spans="1:13" x14ac:dyDescent="0.25">
      <c r="A132" s="6">
        <v>366</v>
      </c>
      <c r="B132" t="s">
        <v>343</v>
      </c>
      <c r="C132" t="s">
        <v>344</v>
      </c>
      <c r="D132" s="167">
        <v>99954.510000000009</v>
      </c>
      <c r="E132" s="167">
        <v>23860</v>
      </c>
      <c r="F132" s="23">
        <f>+IFERROR(SUMIFS('PAC Weights'!F:F,'PAC Weights'!$C:$C,Allocation!$B132,'PAC Weights'!$B:$B,Allocation!$A132),"NEW")</f>
        <v>9.2708231811789929E-2</v>
      </c>
      <c r="G132" s="23">
        <f>+IFERROR(SUMIFS('PAC Weights'!G:G,'PAC Weights'!$C:$C,Allocation!$B132,'PAC Weights'!$B:$B,Allocation!$A132),"NEW")</f>
        <v>0.90729176818821011</v>
      </c>
      <c r="H132" s="167">
        <f t="shared" si="16"/>
        <v>9266.6058837138753</v>
      </c>
      <c r="I132" s="56">
        <f t="shared" si="17"/>
        <v>90687.904116286139</v>
      </c>
      <c r="J132" s="56">
        <f t="shared" si="18"/>
        <v>2212.0184110293076</v>
      </c>
      <c r="K132" s="56">
        <f t="shared" si="19"/>
        <v>21647.981588970692</v>
      </c>
      <c r="L132" t="str">
        <f>IFERROR(IF(_xlfn.XMATCH(A132&amp;B132,'PAC Weights'!A:A),"OK"),"CHECK")</f>
        <v>OK</v>
      </c>
      <c r="M132" t="str">
        <f>+_xlfn.XLOOKUP(B132,'PAC Weights'!C:C,'PAC Weights'!E:E)</f>
        <v>Conduit</v>
      </c>
    </row>
    <row r="133" spans="1:13" x14ac:dyDescent="0.25">
      <c r="A133" s="6">
        <v>366</v>
      </c>
      <c r="B133" t="s">
        <v>353</v>
      </c>
      <c r="C133" t="s">
        <v>354</v>
      </c>
      <c r="D133" s="167">
        <v>7428.16</v>
      </c>
      <c r="E133" s="167">
        <v>1483</v>
      </c>
      <c r="F133" s="23">
        <f>+IFERROR(SUMIFS('PAC Weights'!F:F,'PAC Weights'!$C:$C,Allocation!$B133,'PAC Weights'!$B:$B,Allocation!$A133),"NEW")</f>
        <v>9.2708231811789929E-2</v>
      </c>
      <c r="G133" s="23">
        <f>+IFERROR(SUMIFS('PAC Weights'!G:G,'PAC Weights'!$C:$C,Allocation!$B133,'PAC Weights'!$B:$B,Allocation!$A133),"NEW")</f>
        <v>0.90729176818821011</v>
      </c>
      <c r="H133" s="167">
        <f t="shared" si="16"/>
        <v>688.65157921506545</v>
      </c>
      <c r="I133" s="56">
        <f t="shared" si="17"/>
        <v>6739.5084207849341</v>
      </c>
      <c r="J133" s="56">
        <f t="shared" si="18"/>
        <v>137.48630777688447</v>
      </c>
      <c r="K133" s="56">
        <f t="shared" si="19"/>
        <v>1345.5136922231154</v>
      </c>
      <c r="L133" t="str">
        <f>IFERROR(IF(_xlfn.XMATCH(A133&amp;B133,'PAC Weights'!A:A),"OK"),"CHECK")</f>
        <v>OK</v>
      </c>
      <c r="M133" t="str">
        <f>+_xlfn.XLOOKUP(B133,'PAC Weights'!C:C,'PAC Weights'!E:E)</f>
        <v>Conduit</v>
      </c>
    </row>
    <row r="134" spans="1:13" x14ac:dyDescent="0.25">
      <c r="A134" s="6">
        <v>366</v>
      </c>
      <c r="B134" t="s">
        <v>363</v>
      </c>
      <c r="C134" t="s">
        <v>364</v>
      </c>
      <c r="D134" s="167">
        <v>896.76</v>
      </c>
      <c r="E134" s="167">
        <v>112</v>
      </c>
      <c r="F134" s="23">
        <f>+IFERROR(SUMIFS('PAC Weights'!F:F,'PAC Weights'!$C:$C,Allocation!$B134,'PAC Weights'!$B:$B,Allocation!$A134),"NEW")</f>
        <v>9.2708231811789929E-2</v>
      </c>
      <c r="G134" s="23">
        <f>+IFERROR(SUMIFS('PAC Weights'!G:G,'PAC Weights'!$C:$C,Allocation!$B134,'PAC Weights'!$B:$B,Allocation!$A134),"NEW")</f>
        <v>0.90729176818821011</v>
      </c>
      <c r="H134" s="167">
        <f t="shared" si="16"/>
        <v>83.13703395954073</v>
      </c>
      <c r="I134" s="56">
        <f t="shared" si="17"/>
        <v>813.62296604045923</v>
      </c>
      <c r="J134" s="56">
        <f t="shared" si="18"/>
        <v>10.383321962920473</v>
      </c>
      <c r="K134" s="56">
        <f t="shared" si="19"/>
        <v>101.61667803707952</v>
      </c>
      <c r="L134" t="str">
        <f>IFERROR(IF(_xlfn.XMATCH(A134&amp;B134,'PAC Weights'!A:A),"OK"),"CHECK")</f>
        <v>OK</v>
      </c>
      <c r="M134" t="str">
        <f>+_xlfn.XLOOKUP(B134,'PAC Weights'!C:C,'PAC Weights'!E:E)</f>
        <v>Conduit</v>
      </c>
    </row>
    <row r="135" spans="1:13" x14ac:dyDescent="0.25">
      <c r="A135" s="6">
        <v>366</v>
      </c>
      <c r="B135" t="s">
        <v>373</v>
      </c>
      <c r="C135" t="s">
        <v>374</v>
      </c>
      <c r="D135" s="167">
        <v>522.58000000000004</v>
      </c>
      <c r="E135" s="167">
        <v>130</v>
      </c>
      <c r="F135" s="23">
        <f>+IFERROR(SUMIFS('PAC Weights'!F:F,'PAC Weights'!$C:$C,Allocation!$B135,'PAC Weights'!$B:$B,Allocation!$A135),"NEW")</f>
        <v>9.2708231811789929E-2</v>
      </c>
      <c r="G135" s="23">
        <f>+IFERROR(SUMIFS('PAC Weights'!G:G,'PAC Weights'!$C:$C,Allocation!$B135,'PAC Weights'!$B:$B,Allocation!$A135),"NEW")</f>
        <v>0.90729176818821011</v>
      </c>
      <c r="H135" s="167">
        <f t="shared" si="16"/>
        <v>48.447467780205187</v>
      </c>
      <c r="I135" s="56">
        <f t="shared" si="17"/>
        <v>474.13253221979483</v>
      </c>
      <c r="J135" s="56">
        <f t="shared" si="18"/>
        <v>12.052070135532691</v>
      </c>
      <c r="K135" s="56">
        <f t="shared" si="19"/>
        <v>117.94792986446731</v>
      </c>
      <c r="L135" t="str">
        <f>IFERROR(IF(_xlfn.XMATCH(A135&amp;B135,'PAC Weights'!A:A),"OK"),"CHECK")</f>
        <v>OK</v>
      </c>
      <c r="M135" t="str">
        <f>+_xlfn.XLOOKUP(B135,'PAC Weights'!C:C,'PAC Weights'!E:E)</f>
        <v>Conduit</v>
      </c>
    </row>
    <row r="136" spans="1:13" x14ac:dyDescent="0.25">
      <c r="A136" s="6">
        <v>366</v>
      </c>
      <c r="B136" t="s">
        <v>381</v>
      </c>
      <c r="C136" t="s">
        <v>382</v>
      </c>
      <c r="D136" s="167">
        <v>367.33</v>
      </c>
      <c r="E136" s="167">
        <v>60</v>
      </c>
      <c r="F136" s="23">
        <f>+IFERROR(SUMIFS('PAC Weights'!F:F,'PAC Weights'!$C:$C,Allocation!$B136,'PAC Weights'!$B:$B,Allocation!$A136),"NEW")</f>
        <v>9.2708231811789929E-2</v>
      </c>
      <c r="G136" s="23">
        <f>+IFERROR(SUMIFS('PAC Weights'!G:G,'PAC Weights'!$C:$C,Allocation!$B136,'PAC Weights'!$B:$B,Allocation!$A136),"NEW")</f>
        <v>0.90729176818821011</v>
      </c>
      <c r="H136" s="167">
        <f t="shared" si="16"/>
        <v>34.054514791424793</v>
      </c>
      <c r="I136" s="56">
        <f t="shared" si="17"/>
        <v>333.27548520857522</v>
      </c>
      <c r="J136" s="56">
        <f t="shared" si="18"/>
        <v>5.5624939087073955</v>
      </c>
      <c r="K136" s="56">
        <f t="shared" si="19"/>
        <v>54.437506091292605</v>
      </c>
      <c r="L136" t="str">
        <f>IFERROR(IF(_xlfn.XMATCH(A136&amp;B136,'PAC Weights'!A:A),"OK"),"CHECK")</f>
        <v>OK</v>
      </c>
      <c r="M136" t="str">
        <f>+_xlfn.XLOOKUP(B136,'PAC Weights'!C:C,'PAC Weights'!E:E)</f>
        <v>Conduit</v>
      </c>
    </row>
    <row r="137" spans="1:13" x14ac:dyDescent="0.25">
      <c r="A137" s="6">
        <v>366</v>
      </c>
      <c r="B137" t="s">
        <v>391</v>
      </c>
      <c r="C137" t="s">
        <v>392</v>
      </c>
      <c r="D137" s="167">
        <v>5709.9000000000005</v>
      </c>
      <c r="E137" s="167">
        <v>60</v>
      </c>
      <c r="F137" s="23">
        <f>+IFERROR(SUMIFS('PAC Weights'!F:F,'PAC Weights'!$C:$C,Allocation!$B137,'PAC Weights'!$B:$B,Allocation!$A137),"NEW")</f>
        <v>9.2708231811789929E-2</v>
      </c>
      <c r="G137" s="23">
        <f>+IFERROR(SUMIFS('PAC Weights'!G:G,'PAC Weights'!$C:$C,Allocation!$B137,'PAC Weights'!$B:$B,Allocation!$A137),"NEW")</f>
        <v>0.90729176818821011</v>
      </c>
      <c r="H137" s="167">
        <f t="shared" si="16"/>
        <v>529.35473282213934</v>
      </c>
      <c r="I137" s="56">
        <f t="shared" si="17"/>
        <v>5180.5452671778612</v>
      </c>
      <c r="J137" s="56">
        <f t="shared" si="18"/>
        <v>5.5624939087073955</v>
      </c>
      <c r="K137" s="56">
        <f t="shared" si="19"/>
        <v>54.437506091292605</v>
      </c>
      <c r="L137" t="str">
        <f>IFERROR(IF(_xlfn.XMATCH(A137&amp;B137,'PAC Weights'!A:A),"OK"),"CHECK")</f>
        <v>OK</v>
      </c>
      <c r="M137" t="str">
        <f>+_xlfn.XLOOKUP(B137,'PAC Weights'!C:C,'PAC Weights'!E:E)</f>
        <v>Conduit</v>
      </c>
    </row>
    <row r="138" spans="1:13" x14ac:dyDescent="0.25">
      <c r="A138" s="6">
        <v>366</v>
      </c>
      <c r="B138" t="s">
        <v>401</v>
      </c>
      <c r="C138" t="s">
        <v>402</v>
      </c>
      <c r="D138" s="167">
        <v>37465.840000000004</v>
      </c>
      <c r="E138" s="167">
        <v>22245</v>
      </c>
      <c r="F138" s="23">
        <f>+IFERROR(SUMIFS('PAC Weights'!F:F,'PAC Weights'!$C:$C,Allocation!$B138,'PAC Weights'!$B:$B,Allocation!$A138),"NEW")</f>
        <v>9.2708231811789929E-2</v>
      </c>
      <c r="G138" s="23">
        <f>+IFERROR(SUMIFS('PAC Weights'!G:G,'PAC Weights'!$C:$C,Allocation!$B138,'PAC Weights'!$B:$B,Allocation!$A138),"NEW")</f>
        <v>0.90729176818821011</v>
      </c>
      <c r="H138" s="167">
        <f t="shared" si="16"/>
        <v>3473.3917797434319</v>
      </c>
      <c r="I138" s="56">
        <f t="shared" si="17"/>
        <v>33992.44822025657</v>
      </c>
      <c r="J138" s="56">
        <f t="shared" si="18"/>
        <v>2062.294616653267</v>
      </c>
      <c r="K138" s="56">
        <f t="shared" si="19"/>
        <v>20182.705383346733</v>
      </c>
      <c r="L138" t="str">
        <f>IFERROR(IF(_xlfn.XMATCH(A138&amp;B138,'PAC Weights'!A:A),"OK"),"CHECK")</f>
        <v>OK</v>
      </c>
      <c r="M138" t="str">
        <f>+_xlfn.XLOOKUP(B138,'PAC Weights'!C:C,'PAC Weights'!E:E)</f>
        <v>Conduit</v>
      </c>
    </row>
    <row r="139" spans="1:13" x14ac:dyDescent="0.25">
      <c r="A139" s="6">
        <v>366</v>
      </c>
      <c r="B139" t="s">
        <v>411</v>
      </c>
      <c r="C139" t="s">
        <v>412</v>
      </c>
      <c r="D139" s="167">
        <v>13578885.670000004</v>
      </c>
      <c r="E139" s="167">
        <v>5152</v>
      </c>
      <c r="F139" s="23">
        <f>+IFERROR(SUMIFS('PAC Weights'!F:F,'PAC Weights'!$C:$C,Allocation!$B139,'PAC Weights'!$B:$B,Allocation!$A139),"NEW")</f>
        <v>0</v>
      </c>
      <c r="G139" s="23">
        <f>+IFERROR(SUMIFS('PAC Weights'!G:G,'PAC Weights'!$C:$C,Allocation!$B139,'PAC Weights'!$B:$B,Allocation!$A139),"NEW")</f>
        <v>1</v>
      </c>
      <c r="H139" s="167">
        <f t="shared" si="16"/>
        <v>0</v>
      </c>
      <c r="I139" s="56">
        <f t="shared" si="17"/>
        <v>13578885.670000004</v>
      </c>
      <c r="J139" s="56">
        <f t="shared" si="18"/>
        <v>0</v>
      </c>
      <c r="K139" s="56">
        <f t="shared" si="19"/>
        <v>5152</v>
      </c>
      <c r="L139" t="str">
        <f>IFERROR(IF(_xlfn.XMATCH(A139&amp;B139,'PAC Weights'!A:A),"OK"),"CHECK")</f>
        <v>OK</v>
      </c>
      <c r="M139" t="str">
        <f>+_xlfn.XLOOKUP(B139,'PAC Weights'!C:C,'PAC Weights'!E:E)</f>
        <v>Pull Box</v>
      </c>
    </row>
    <row r="140" spans="1:13" x14ac:dyDescent="0.25">
      <c r="A140" s="6">
        <v>366</v>
      </c>
      <c r="B140" t="s">
        <v>293</v>
      </c>
      <c r="C140" t="s">
        <v>294</v>
      </c>
      <c r="D140" s="167">
        <v>4473883.1800000016</v>
      </c>
      <c r="E140" s="167">
        <v>5347</v>
      </c>
      <c r="F140" s="23">
        <f>+IFERROR(SUMIFS('PAC Weights'!F:F,'PAC Weights'!$C:$C,Allocation!$B140,'PAC Weights'!$B:$B,Allocation!$A140),"NEW")</f>
        <v>0</v>
      </c>
      <c r="G140" s="23">
        <f>+IFERROR(SUMIFS('PAC Weights'!G:G,'PAC Weights'!$C:$C,Allocation!$B140,'PAC Weights'!$B:$B,Allocation!$A140),"NEW")</f>
        <v>1</v>
      </c>
      <c r="H140" s="167">
        <f t="shared" si="16"/>
        <v>0</v>
      </c>
      <c r="I140" s="56">
        <f t="shared" si="17"/>
        <v>4473883.1800000016</v>
      </c>
      <c r="J140" s="56">
        <f t="shared" si="18"/>
        <v>0</v>
      </c>
      <c r="K140" s="56">
        <f t="shared" si="19"/>
        <v>5347</v>
      </c>
      <c r="L140" t="str">
        <f>IFERROR(IF(_xlfn.XMATCH(A140&amp;B140,'PAC Weights'!A:A),"OK"),"CHECK")</f>
        <v>OK</v>
      </c>
      <c r="M140" t="str">
        <f>+_xlfn.XLOOKUP(B140,'PAC Weights'!C:C,'PAC Weights'!E:E)</f>
        <v>Handholes</v>
      </c>
    </row>
    <row r="141" spans="1:13" x14ac:dyDescent="0.25">
      <c r="A141" s="6">
        <v>366</v>
      </c>
      <c r="B141" t="s">
        <v>425</v>
      </c>
      <c r="C141" t="s">
        <v>426</v>
      </c>
      <c r="D141" s="167">
        <v>11391619.889999999</v>
      </c>
      <c r="E141" s="167">
        <v>2322</v>
      </c>
      <c r="F141" s="23">
        <f>+IFERROR(SUMIFS('PAC Weights'!F:F,'PAC Weights'!$C:$C,Allocation!$B141,'PAC Weights'!$B:$B,Allocation!$A141),"NEW")</f>
        <v>0</v>
      </c>
      <c r="G141" s="23">
        <f>+IFERROR(SUMIFS('PAC Weights'!G:G,'PAC Weights'!$C:$C,Allocation!$B141,'PAC Weights'!$B:$B,Allocation!$A141),"NEW")</f>
        <v>1</v>
      </c>
      <c r="H141" s="167">
        <f t="shared" si="16"/>
        <v>0</v>
      </c>
      <c r="I141" s="56">
        <f t="shared" si="17"/>
        <v>11391619.889999999</v>
      </c>
      <c r="J141" s="56">
        <f t="shared" si="18"/>
        <v>0</v>
      </c>
      <c r="K141" s="56">
        <f t="shared" si="19"/>
        <v>2322</v>
      </c>
      <c r="L141" t="str">
        <f>IFERROR(IF(_xlfn.XMATCH(A141&amp;B141,'PAC Weights'!A:A),"OK"),"CHECK")</f>
        <v>OK</v>
      </c>
      <c r="M141" t="str">
        <f>+_xlfn.XLOOKUP(B141,'PAC Weights'!C:C,'PAC Weights'!E:E)</f>
        <v>Manholes</v>
      </c>
    </row>
    <row r="142" spans="1:13" x14ac:dyDescent="0.25">
      <c r="A142" s="6">
        <v>366</v>
      </c>
      <c r="B142" t="s">
        <v>433</v>
      </c>
      <c r="C142" t="s">
        <v>434</v>
      </c>
      <c r="D142" s="167">
        <v>21753.03</v>
      </c>
      <c r="E142" s="167">
        <v>7</v>
      </c>
      <c r="F142" s="23">
        <f>+IFERROR(SUMIFS('PAC Weights'!F:F,'PAC Weights'!$C:$C,Allocation!$B142,'PAC Weights'!$B:$B,Allocation!$A142),"NEW")</f>
        <v>0</v>
      </c>
      <c r="G142" s="23">
        <f>+IFERROR(SUMIFS('PAC Weights'!G:G,'PAC Weights'!$C:$C,Allocation!$B142,'PAC Weights'!$B:$B,Allocation!$A142),"NEW")</f>
        <v>1</v>
      </c>
      <c r="H142" s="167">
        <f t="shared" si="16"/>
        <v>0</v>
      </c>
      <c r="I142" s="56">
        <f t="shared" si="17"/>
        <v>21753.03</v>
      </c>
      <c r="J142" s="56">
        <f t="shared" si="18"/>
        <v>0</v>
      </c>
      <c r="K142" s="56">
        <f t="shared" si="19"/>
        <v>7</v>
      </c>
      <c r="L142" t="str">
        <f>IFERROR(IF(_xlfn.XMATCH(A142&amp;B142,'PAC Weights'!A:A),"OK"),"CHECK")</f>
        <v>OK</v>
      </c>
      <c r="M142" t="str">
        <f>+_xlfn.XLOOKUP(B142,'PAC Weights'!C:C,'PAC Weights'!E:E)</f>
        <v>Manholes</v>
      </c>
    </row>
    <row r="143" spans="1:13" x14ac:dyDescent="0.25">
      <c r="A143" s="6">
        <v>366</v>
      </c>
      <c r="B143" t="s">
        <v>441</v>
      </c>
      <c r="C143" t="s">
        <v>442</v>
      </c>
      <c r="D143" s="167">
        <v>80427.58</v>
      </c>
      <c r="E143" s="167">
        <v>5</v>
      </c>
      <c r="F143" s="23">
        <f>+IFERROR(SUMIFS('PAC Weights'!F:F,'PAC Weights'!$C:$C,Allocation!$B143,'PAC Weights'!$B:$B,Allocation!$A143),"NEW")</f>
        <v>0</v>
      </c>
      <c r="G143" s="23">
        <f>+IFERROR(SUMIFS('PAC Weights'!G:G,'PAC Weights'!$C:$C,Allocation!$B143,'PAC Weights'!$B:$B,Allocation!$A143),"NEW")</f>
        <v>1</v>
      </c>
      <c r="H143" s="167">
        <f t="shared" si="16"/>
        <v>0</v>
      </c>
      <c r="I143" s="56">
        <f t="shared" si="17"/>
        <v>80427.58</v>
      </c>
      <c r="J143" s="56">
        <f t="shared" si="18"/>
        <v>0</v>
      </c>
      <c r="K143" s="56">
        <f t="shared" si="19"/>
        <v>5</v>
      </c>
      <c r="L143" t="str">
        <f>IFERROR(IF(_xlfn.XMATCH(A143&amp;B143,'PAC Weights'!A:A),"OK"),"CHECK")</f>
        <v>OK</v>
      </c>
      <c r="M143" t="str">
        <f>+_xlfn.XLOOKUP(B143,'PAC Weights'!C:C,'PAC Weights'!E:E)</f>
        <v>Manholes</v>
      </c>
    </row>
    <row r="144" spans="1:13" x14ac:dyDescent="0.25">
      <c r="A144" s="6">
        <v>366</v>
      </c>
      <c r="B144" t="s">
        <v>451</v>
      </c>
      <c r="C144" t="s">
        <v>452</v>
      </c>
      <c r="D144" s="167">
        <v>837391.6100000001</v>
      </c>
      <c r="E144" s="167">
        <v>51</v>
      </c>
      <c r="F144" s="23">
        <f>+IFERROR(SUMIFS('PAC Weights'!F:F,'PAC Weights'!$C:$C,Allocation!$B144,'PAC Weights'!$B:$B,Allocation!$A144),"NEW")</f>
        <v>0</v>
      </c>
      <c r="G144" s="23">
        <f>+IFERROR(SUMIFS('PAC Weights'!G:G,'PAC Weights'!$C:$C,Allocation!$B144,'PAC Weights'!$B:$B,Allocation!$A144),"NEW")</f>
        <v>1</v>
      </c>
      <c r="H144" s="167">
        <f t="shared" si="16"/>
        <v>0</v>
      </c>
      <c r="I144" s="56">
        <f t="shared" si="17"/>
        <v>837391.6100000001</v>
      </c>
      <c r="J144" s="56">
        <f t="shared" si="18"/>
        <v>0</v>
      </c>
      <c r="K144" s="56">
        <f t="shared" si="19"/>
        <v>51</v>
      </c>
      <c r="L144" t="str">
        <f>IFERROR(IF(_xlfn.XMATCH(A144&amp;B144,'PAC Weights'!A:A),"OK"),"CHECK")</f>
        <v>OK</v>
      </c>
      <c r="M144" t="str">
        <f>+_xlfn.XLOOKUP(B144,'PAC Weights'!C:C,'PAC Weights'!E:E)</f>
        <v>Manholes</v>
      </c>
    </row>
    <row r="145" spans="1:13" x14ac:dyDescent="0.25">
      <c r="A145" s="6">
        <v>366</v>
      </c>
      <c r="B145" t="s">
        <v>459</v>
      </c>
      <c r="C145" t="s">
        <v>460</v>
      </c>
      <c r="D145" s="167">
        <v>773548.60999999987</v>
      </c>
      <c r="E145" s="167">
        <v>15</v>
      </c>
      <c r="F145" s="23">
        <f>+IFERROR(SUMIFS('PAC Weights'!F:F,'PAC Weights'!$C:$C,Allocation!$B145,'PAC Weights'!$B:$B,Allocation!$A145),"NEW")</f>
        <v>1</v>
      </c>
      <c r="G145" s="23">
        <f>+IFERROR(SUMIFS('PAC Weights'!G:G,'PAC Weights'!$C:$C,Allocation!$B145,'PAC Weights'!$B:$B,Allocation!$A145),"NEW")</f>
        <v>0</v>
      </c>
      <c r="H145" s="167">
        <f t="shared" si="16"/>
        <v>773548.60999999987</v>
      </c>
      <c r="I145" s="56">
        <f t="shared" si="17"/>
        <v>0</v>
      </c>
      <c r="J145" s="56">
        <f t="shared" si="18"/>
        <v>15</v>
      </c>
      <c r="K145" s="56">
        <f t="shared" si="19"/>
        <v>0</v>
      </c>
      <c r="L145" t="str">
        <f>IFERROR(IF(_xlfn.XMATCH(A145&amp;B145,'PAC Weights'!A:A),"OK"),"CHECK")</f>
        <v>OK</v>
      </c>
      <c r="M145" t="str">
        <f>+_xlfn.XLOOKUP(B145,'PAC Weights'!C:C,'PAC Weights'!E:E)</f>
        <v>Vaults</v>
      </c>
    </row>
    <row r="146" spans="1:13" x14ac:dyDescent="0.25">
      <c r="A146" s="6">
        <v>366</v>
      </c>
      <c r="B146" t="s">
        <v>469</v>
      </c>
      <c r="C146" t="s">
        <v>470</v>
      </c>
      <c r="D146" s="167">
        <v>21999.14</v>
      </c>
      <c r="E146" s="167">
        <v>125</v>
      </c>
      <c r="F146" s="23">
        <f>+IFERROR(SUMIFS('PAC Weights'!F:F,'PAC Weights'!$C:$C,Allocation!$B146,'PAC Weights'!$B:$B,Allocation!$A146),"NEW")</f>
        <v>1</v>
      </c>
      <c r="G146" s="23">
        <f>+IFERROR(SUMIFS('PAC Weights'!G:G,'PAC Weights'!$C:$C,Allocation!$B146,'PAC Weights'!$B:$B,Allocation!$A146),"NEW")</f>
        <v>0</v>
      </c>
      <c r="H146" s="167">
        <f t="shared" si="16"/>
        <v>21999.14</v>
      </c>
      <c r="I146" s="56">
        <f t="shared" si="17"/>
        <v>0</v>
      </c>
      <c r="J146" s="56">
        <f t="shared" si="18"/>
        <v>125</v>
      </c>
      <c r="K146" s="56">
        <f t="shared" si="19"/>
        <v>0</v>
      </c>
      <c r="L146" t="str">
        <f>IFERROR(IF(_xlfn.XMATCH(A146&amp;B146,'PAC Weights'!A:A),"OK"),"CHECK")</f>
        <v>OK</v>
      </c>
      <c r="M146" t="str">
        <f>+_xlfn.XLOOKUP(B146,'PAC Weights'!C:C,'PAC Weights'!E:E)</f>
        <v>Vaults</v>
      </c>
    </row>
    <row r="147" spans="1:13" x14ac:dyDescent="0.25">
      <c r="A147" s="6">
        <v>366</v>
      </c>
      <c r="B147" t="s">
        <v>479</v>
      </c>
      <c r="C147" t="s">
        <v>480</v>
      </c>
      <c r="D147" s="167">
        <v>16551.53</v>
      </c>
      <c r="E147" s="167">
        <v>12</v>
      </c>
      <c r="F147" s="23">
        <f>+IFERROR(SUMIFS('PAC Weights'!F:F,'PAC Weights'!$C:$C,Allocation!$B147,'PAC Weights'!$B:$B,Allocation!$A147),"NEW")</f>
        <v>0</v>
      </c>
      <c r="G147" s="23">
        <f>+IFERROR(SUMIFS('PAC Weights'!G:G,'PAC Weights'!$C:$C,Allocation!$B147,'PAC Weights'!$B:$B,Allocation!$A147),"NEW")</f>
        <v>1</v>
      </c>
      <c r="H147" s="167">
        <f t="shared" si="16"/>
        <v>0</v>
      </c>
      <c r="I147" s="56">
        <f t="shared" si="17"/>
        <v>16551.53</v>
      </c>
      <c r="J147" s="56">
        <f t="shared" si="18"/>
        <v>0</v>
      </c>
      <c r="K147" s="56">
        <f t="shared" si="19"/>
        <v>12</v>
      </c>
      <c r="L147" t="str">
        <f>IFERROR(IF(_xlfn.XMATCH(A147&amp;B147,'PAC Weights'!A:A),"OK"),"CHECK")</f>
        <v>OK</v>
      </c>
      <c r="M147" t="str">
        <f>+_xlfn.XLOOKUP(B147,'PAC Weights'!C:C,'PAC Weights'!E:E)</f>
        <v>Conduit Bridge</v>
      </c>
    </row>
    <row r="148" spans="1:13" x14ac:dyDescent="0.25">
      <c r="A148" s="6">
        <v>367</v>
      </c>
      <c r="B148" s="6" t="s">
        <v>111</v>
      </c>
      <c r="C148" t="s">
        <v>112</v>
      </c>
      <c r="D148" s="167">
        <v>45874.450000000004</v>
      </c>
      <c r="E148" s="167">
        <v>1</v>
      </c>
      <c r="F148" s="23">
        <f>+IFERROR(SUMIFS('PAC Weights'!F:F,'PAC Weights'!$C:$C,Allocation!$B148,'PAC Weights'!$B:$B,Allocation!$A148),"NEW")</f>
        <v>0</v>
      </c>
      <c r="G148" s="23">
        <f>+IFERROR(SUMIFS('PAC Weights'!G:G,'PAC Weights'!$C:$C,Allocation!$B148,'PAC Weights'!$B:$B,Allocation!$A148),"NEW")</f>
        <v>1</v>
      </c>
      <c r="H148" s="167">
        <f t="shared" ref="H148:H211" si="20">+F148*D148</f>
        <v>0</v>
      </c>
      <c r="I148" s="56">
        <f t="shared" ref="I148:I211" si="21">+IF(F148+G148=0,0,D148-H148)</f>
        <v>45874.450000000004</v>
      </c>
      <c r="J148" s="56">
        <f t="shared" ref="J148:J211" si="22">+E148*F148</f>
        <v>0</v>
      </c>
      <c r="K148" s="56">
        <f t="shared" ref="K148:K211" si="23">+IF(F148+G148=0,0,E148-J148)</f>
        <v>1</v>
      </c>
      <c r="L148" t="str">
        <f>IFERROR(IF(_xlfn.XMATCH(A148&amp;B148,'PAC Weights'!A:A),"OK"),"CHECK")</f>
        <v>OK</v>
      </c>
      <c r="M148" t="str">
        <f>+_xlfn.XLOOKUP(B148,'PAC Weights'!C:C,'PAC Weights'!E:E)</f>
        <v>Switches</v>
      </c>
    </row>
    <row r="149" spans="1:13" x14ac:dyDescent="0.25">
      <c r="A149" s="6">
        <v>367</v>
      </c>
      <c r="B149" s="6" t="s">
        <v>113</v>
      </c>
      <c r="C149" t="s">
        <v>114</v>
      </c>
      <c r="D149" s="167">
        <v>1640464.8199999998</v>
      </c>
      <c r="E149" s="167">
        <v>808</v>
      </c>
      <c r="F149" s="23">
        <f>+IFERROR(SUMIFS('PAC Weights'!F:F,'PAC Weights'!$C:$C,Allocation!$B149,'PAC Weights'!$B:$B,Allocation!$A149),"NEW")</f>
        <v>0</v>
      </c>
      <c r="G149" s="23">
        <f>+IFERROR(SUMIFS('PAC Weights'!G:G,'PAC Weights'!$C:$C,Allocation!$B149,'PAC Weights'!$B:$B,Allocation!$A149),"NEW")</f>
        <v>1</v>
      </c>
      <c r="H149" s="167">
        <f t="shared" si="20"/>
        <v>0</v>
      </c>
      <c r="I149" s="56">
        <f t="shared" si="21"/>
        <v>1640464.8199999998</v>
      </c>
      <c r="J149" s="56">
        <f t="shared" si="22"/>
        <v>0</v>
      </c>
      <c r="K149" s="56">
        <f t="shared" si="23"/>
        <v>808</v>
      </c>
      <c r="L149" t="str">
        <f>IFERROR(IF(_xlfn.XMATCH(A149&amp;B149,'PAC Weights'!A:A),"OK"),"CHECK")</f>
        <v>OK</v>
      </c>
      <c r="M149" t="str">
        <f>+_xlfn.XLOOKUP(B149,'PAC Weights'!C:C,'PAC Weights'!E:E)</f>
        <v>Switches</v>
      </c>
    </row>
    <row r="150" spans="1:13" x14ac:dyDescent="0.25">
      <c r="A150" s="6">
        <v>367</v>
      </c>
      <c r="B150" s="6" t="s">
        <v>127</v>
      </c>
      <c r="C150" t="s">
        <v>128</v>
      </c>
      <c r="D150" s="167">
        <v>2294.3000000000002</v>
      </c>
      <c r="E150" s="167">
        <v>1</v>
      </c>
      <c r="F150" s="23">
        <f>+IFERROR(SUMIFS('PAC Weights'!F:F,'PAC Weights'!$C:$C,Allocation!$B150,'PAC Weights'!$B:$B,Allocation!$A150),"NEW")</f>
        <v>0</v>
      </c>
      <c r="G150" s="23">
        <f>+IFERROR(SUMIFS('PAC Weights'!G:G,'PAC Weights'!$C:$C,Allocation!$B150,'PAC Weights'!$B:$B,Allocation!$A150),"NEW")</f>
        <v>1</v>
      </c>
      <c r="H150" s="167">
        <f t="shared" si="20"/>
        <v>0</v>
      </c>
      <c r="I150" s="56">
        <f t="shared" si="21"/>
        <v>2294.3000000000002</v>
      </c>
      <c r="J150" s="56">
        <f t="shared" si="22"/>
        <v>0</v>
      </c>
      <c r="K150" s="56">
        <f t="shared" si="23"/>
        <v>1</v>
      </c>
      <c r="L150" t="str">
        <f>IFERROR(IF(_xlfn.XMATCH(A150&amp;B150,'PAC Weights'!A:A),"OK"),"CHECK")</f>
        <v>OK</v>
      </c>
      <c r="M150" t="str">
        <f>+_xlfn.XLOOKUP(B150,'PAC Weights'!C:C,'PAC Weights'!E:E)</f>
        <v>Switches</v>
      </c>
    </row>
    <row r="151" spans="1:13" x14ac:dyDescent="0.25">
      <c r="A151" s="6">
        <v>367</v>
      </c>
      <c r="B151" s="6" t="s">
        <v>135</v>
      </c>
      <c r="C151" t="s">
        <v>136</v>
      </c>
      <c r="D151" s="167">
        <v>3812.19</v>
      </c>
      <c r="E151" s="167">
        <v>429</v>
      </c>
      <c r="F151" s="23">
        <f>+IFERROR(SUMIFS('PAC Weights'!F:F,'PAC Weights'!$C:$C,Allocation!$B151,'PAC Weights'!$B:$B,Allocation!$A151),"NEW")</f>
        <v>1</v>
      </c>
      <c r="G151" s="23">
        <f>+IFERROR(SUMIFS('PAC Weights'!G:G,'PAC Weights'!$C:$C,Allocation!$B151,'PAC Weights'!$B:$B,Allocation!$A151),"NEW")</f>
        <v>0</v>
      </c>
      <c r="H151" s="167">
        <f t="shared" si="20"/>
        <v>3812.19</v>
      </c>
      <c r="I151" s="56">
        <f t="shared" si="21"/>
        <v>0</v>
      </c>
      <c r="J151" s="56">
        <f t="shared" si="22"/>
        <v>429</v>
      </c>
      <c r="K151" s="56">
        <f t="shared" si="23"/>
        <v>0</v>
      </c>
      <c r="L151" t="str">
        <f>IFERROR(IF(_xlfn.XMATCH(A151&amp;B151,'PAC Weights'!A:A),"OK"),"CHECK")</f>
        <v>OK</v>
      </c>
      <c r="M151" t="str">
        <f>+_xlfn.XLOOKUP(B151,'PAC Weights'!C:C,'PAC Weights'!E:E)</f>
        <v>Conductors</v>
      </c>
    </row>
    <row r="152" spans="1:13" x14ac:dyDescent="0.25">
      <c r="A152" s="6">
        <v>367</v>
      </c>
      <c r="B152" s="6" t="s">
        <v>143</v>
      </c>
      <c r="C152" t="s">
        <v>144</v>
      </c>
      <c r="D152" s="167">
        <v>98282.67</v>
      </c>
      <c r="E152" s="167">
        <v>2261.25</v>
      </c>
      <c r="F152" s="23">
        <f>+IFERROR(SUMIFS('PAC Weights'!F:F,'PAC Weights'!$C:$C,Allocation!$B152,'PAC Weights'!$B:$B,Allocation!$A152),"NEW")</f>
        <v>1</v>
      </c>
      <c r="G152" s="23">
        <f>+IFERROR(SUMIFS('PAC Weights'!G:G,'PAC Weights'!$C:$C,Allocation!$B152,'PAC Weights'!$B:$B,Allocation!$A152),"NEW")</f>
        <v>0</v>
      </c>
      <c r="H152" s="167">
        <f t="shared" si="20"/>
        <v>98282.67</v>
      </c>
      <c r="I152" s="56">
        <f t="shared" si="21"/>
        <v>0</v>
      </c>
      <c r="J152" s="56">
        <f t="shared" si="22"/>
        <v>2261.25</v>
      </c>
      <c r="K152" s="56">
        <f t="shared" si="23"/>
        <v>0</v>
      </c>
      <c r="L152" t="str">
        <f>IFERROR(IF(_xlfn.XMATCH(A152&amp;B152,'PAC Weights'!A:A),"OK"),"CHECK")</f>
        <v>OK</v>
      </c>
      <c r="M152" t="str">
        <f>+_xlfn.XLOOKUP(B152,'PAC Weights'!C:C,'PAC Weights'!E:E)</f>
        <v>Conductors</v>
      </c>
    </row>
    <row r="153" spans="1:13" x14ac:dyDescent="0.25">
      <c r="A153" s="6">
        <v>367</v>
      </c>
      <c r="B153" s="6" t="s">
        <v>153</v>
      </c>
      <c r="C153" t="s">
        <v>154</v>
      </c>
      <c r="D153" s="167">
        <v>251327.15</v>
      </c>
      <c r="E153" s="167">
        <v>1346.4</v>
      </c>
      <c r="F153" s="23">
        <f>+IFERROR(SUMIFS('PAC Weights'!F:F,'PAC Weights'!$C:$C,Allocation!$B153,'PAC Weights'!$B:$B,Allocation!$A153),"NEW")</f>
        <v>1</v>
      </c>
      <c r="G153" s="23">
        <f>+IFERROR(SUMIFS('PAC Weights'!G:G,'PAC Weights'!$C:$C,Allocation!$B153,'PAC Weights'!$B:$B,Allocation!$A153),"NEW")</f>
        <v>0</v>
      </c>
      <c r="H153" s="167">
        <f t="shared" si="20"/>
        <v>251327.15</v>
      </c>
      <c r="I153" s="56">
        <f t="shared" si="21"/>
        <v>0</v>
      </c>
      <c r="J153" s="56">
        <f t="shared" si="22"/>
        <v>1346.4</v>
      </c>
      <c r="K153" s="56">
        <f t="shared" si="23"/>
        <v>0</v>
      </c>
      <c r="L153" t="str">
        <f>IFERROR(IF(_xlfn.XMATCH(A153&amp;B153,'PAC Weights'!A:A),"OK"),"CHECK")</f>
        <v>OK</v>
      </c>
      <c r="M153" t="str">
        <f>+_xlfn.XLOOKUP(B153,'PAC Weights'!C:C,'PAC Weights'!E:E)</f>
        <v>Conductors</v>
      </c>
    </row>
    <row r="154" spans="1:13" x14ac:dyDescent="0.25">
      <c r="A154" s="6">
        <v>367</v>
      </c>
      <c r="B154" s="6" t="s">
        <v>163</v>
      </c>
      <c r="C154" t="s">
        <v>164</v>
      </c>
      <c r="D154" s="167">
        <v>414438.68</v>
      </c>
      <c r="E154" s="167">
        <v>1524</v>
      </c>
      <c r="F154" s="23">
        <f>+IFERROR(SUMIFS('PAC Weights'!F:F,'PAC Weights'!$C:$C,Allocation!$B154,'PAC Weights'!$B:$B,Allocation!$A154),"NEW")</f>
        <v>0</v>
      </c>
      <c r="G154" s="23">
        <f>+IFERROR(SUMIFS('PAC Weights'!G:G,'PAC Weights'!$C:$C,Allocation!$B154,'PAC Weights'!$B:$B,Allocation!$A154),"NEW")</f>
        <v>1</v>
      </c>
      <c r="H154" s="167">
        <f t="shared" si="20"/>
        <v>0</v>
      </c>
      <c r="I154" s="56">
        <f t="shared" si="21"/>
        <v>414438.68</v>
      </c>
      <c r="J154" s="56">
        <f t="shared" si="22"/>
        <v>0</v>
      </c>
      <c r="K154" s="56">
        <f t="shared" si="23"/>
        <v>1524</v>
      </c>
      <c r="L154" t="str">
        <f>IFERROR(IF(_xlfn.XMATCH(A154&amp;B154,'PAC Weights'!A:A),"OK"),"CHECK")</f>
        <v>OK</v>
      </c>
      <c r="M154" t="str">
        <f>+_xlfn.XLOOKUP(B154,'PAC Weights'!C:C,'PAC Weights'!E:E)</f>
        <v>Conductors</v>
      </c>
    </row>
    <row r="155" spans="1:13" x14ac:dyDescent="0.25">
      <c r="A155" s="6">
        <v>367</v>
      </c>
      <c r="B155" s="6" t="s">
        <v>95</v>
      </c>
      <c r="C155" t="s">
        <v>96</v>
      </c>
      <c r="D155" s="167">
        <v>13077489.90000001</v>
      </c>
      <c r="E155" s="167">
        <v>1249970</v>
      </c>
      <c r="F155" s="23">
        <f>+IFERROR(SUMIFS('PAC Weights'!F:F,'PAC Weights'!$C:$C,Allocation!$B155,'PAC Weights'!$B:$B,Allocation!$A155),"NEW")</f>
        <v>0</v>
      </c>
      <c r="G155" s="23">
        <f>+IFERROR(SUMIFS('PAC Weights'!G:G,'PAC Weights'!$C:$C,Allocation!$B155,'PAC Weights'!$B:$B,Allocation!$A155),"NEW")</f>
        <v>0</v>
      </c>
      <c r="H155" s="167">
        <f t="shared" si="20"/>
        <v>0</v>
      </c>
      <c r="I155" s="56">
        <f t="shared" si="21"/>
        <v>0</v>
      </c>
      <c r="J155" s="56">
        <f t="shared" si="22"/>
        <v>0</v>
      </c>
      <c r="K155" s="56">
        <f t="shared" si="23"/>
        <v>0</v>
      </c>
      <c r="L155" t="str">
        <f>IFERROR(IF(_xlfn.XMATCH(A155&amp;B155,'PAC Weights'!A:A),"OK"),"CHECK")</f>
        <v>OK</v>
      </c>
      <c r="M155" t="str">
        <f>+_xlfn.XLOOKUP(B155,'PAC Weights'!C:C,'PAC Weights'!E:E)</f>
        <v>N/A</v>
      </c>
    </row>
    <row r="156" spans="1:13" x14ac:dyDescent="0.25">
      <c r="A156" s="6">
        <v>367</v>
      </c>
      <c r="B156" s="6" t="s">
        <v>179</v>
      </c>
      <c r="C156" t="s">
        <v>180</v>
      </c>
      <c r="D156" s="167">
        <v>76885.66</v>
      </c>
      <c r="E156" s="167">
        <v>265895</v>
      </c>
      <c r="F156" s="23">
        <f>+IFERROR(SUMIFS('PAC Weights'!F:F,'PAC Weights'!$C:$C,Allocation!$B156,'PAC Weights'!$B:$B,Allocation!$A156),"NEW")</f>
        <v>0</v>
      </c>
      <c r="G156" s="23">
        <f>+IFERROR(SUMIFS('PAC Weights'!G:G,'PAC Weights'!$C:$C,Allocation!$B156,'PAC Weights'!$B:$B,Allocation!$A156),"NEW")</f>
        <v>0</v>
      </c>
      <c r="H156" s="167">
        <f t="shared" si="20"/>
        <v>0</v>
      </c>
      <c r="I156" s="56">
        <f t="shared" si="21"/>
        <v>0</v>
      </c>
      <c r="J156" s="56">
        <f t="shared" si="22"/>
        <v>0</v>
      </c>
      <c r="K156" s="56">
        <f t="shared" si="23"/>
        <v>0</v>
      </c>
      <c r="L156" t="str">
        <f>IFERROR(IF(_xlfn.XMATCH(A156&amp;B156,'PAC Weights'!A:A),"OK"),"CHECK")</f>
        <v>OK</v>
      </c>
      <c r="M156" t="str">
        <f>+_xlfn.XLOOKUP(B156,'PAC Weights'!C:C,'PAC Weights'!E:E)</f>
        <v>Street Lighting</v>
      </c>
    </row>
    <row r="157" spans="1:13" x14ac:dyDescent="0.25">
      <c r="A157" s="6">
        <v>367</v>
      </c>
      <c r="B157" s="6" t="s">
        <v>189</v>
      </c>
      <c r="C157" t="s">
        <v>190</v>
      </c>
      <c r="D157" s="167">
        <v>185934.87</v>
      </c>
      <c r="E157" s="167">
        <v>244793</v>
      </c>
      <c r="F157" s="23">
        <f>+IFERROR(SUMIFS('PAC Weights'!F:F,'PAC Weights'!$C:$C,Allocation!$B157,'PAC Weights'!$B:$B,Allocation!$A157),"NEW")</f>
        <v>0</v>
      </c>
      <c r="G157" s="23">
        <f>+IFERROR(SUMIFS('PAC Weights'!G:G,'PAC Weights'!$C:$C,Allocation!$B157,'PAC Weights'!$B:$B,Allocation!$A157),"NEW")</f>
        <v>0</v>
      </c>
      <c r="H157" s="167">
        <f t="shared" si="20"/>
        <v>0</v>
      </c>
      <c r="I157" s="56">
        <f t="shared" si="21"/>
        <v>0</v>
      </c>
      <c r="J157" s="56">
        <f t="shared" si="22"/>
        <v>0</v>
      </c>
      <c r="K157" s="56">
        <f t="shared" si="23"/>
        <v>0</v>
      </c>
      <c r="L157" t="str">
        <f>IFERROR(IF(_xlfn.XMATCH(A157&amp;B157,'PAC Weights'!A:A),"OK"),"CHECK")</f>
        <v>OK</v>
      </c>
      <c r="M157" t="str">
        <f>+_xlfn.XLOOKUP(B157,'PAC Weights'!C:C,'PAC Weights'!E:E)</f>
        <v>Street Lighting</v>
      </c>
    </row>
    <row r="158" spans="1:13" x14ac:dyDescent="0.25">
      <c r="A158" s="6">
        <v>367</v>
      </c>
      <c r="B158" s="6" t="s">
        <v>199</v>
      </c>
      <c r="C158" t="s">
        <v>200</v>
      </c>
      <c r="D158" s="167">
        <v>49643.53</v>
      </c>
      <c r="E158" s="167">
        <v>22397</v>
      </c>
      <c r="F158" s="23">
        <f>+IFERROR(SUMIFS('PAC Weights'!F:F,'PAC Weights'!$C:$C,Allocation!$B158,'PAC Weights'!$B:$B,Allocation!$A158),"NEW")</f>
        <v>0</v>
      </c>
      <c r="G158" s="23">
        <f>+IFERROR(SUMIFS('PAC Weights'!G:G,'PAC Weights'!$C:$C,Allocation!$B158,'PAC Weights'!$B:$B,Allocation!$A158),"NEW")</f>
        <v>0</v>
      </c>
      <c r="H158" s="167">
        <f t="shared" si="20"/>
        <v>0</v>
      </c>
      <c r="I158" s="56">
        <f t="shared" si="21"/>
        <v>0</v>
      </c>
      <c r="J158" s="56">
        <f t="shared" si="22"/>
        <v>0</v>
      </c>
      <c r="K158" s="56">
        <f t="shared" si="23"/>
        <v>0</v>
      </c>
      <c r="L158" t="str">
        <f>IFERROR(IF(_xlfn.XMATCH(A158&amp;B158,'PAC Weights'!A:A),"OK"),"CHECK")</f>
        <v>OK</v>
      </c>
      <c r="M158" t="str">
        <f>+_xlfn.XLOOKUP(B158,'PAC Weights'!C:C,'PAC Weights'!E:E)</f>
        <v>Street Lighting</v>
      </c>
    </row>
    <row r="159" spans="1:13" x14ac:dyDescent="0.25">
      <c r="A159" s="6">
        <v>367</v>
      </c>
      <c r="B159" s="6" t="s">
        <v>195</v>
      </c>
      <c r="C159" t="s">
        <v>196</v>
      </c>
      <c r="D159" s="167">
        <v>73267.740000000005</v>
      </c>
      <c r="E159" s="167">
        <v>51990.25</v>
      </c>
      <c r="F159" s="23">
        <f>+IFERROR(SUMIFS('PAC Weights'!F:F,'PAC Weights'!$C:$C,Allocation!$B159,'PAC Weights'!$B:$B,Allocation!$A159),"NEW")</f>
        <v>0</v>
      </c>
      <c r="G159" s="23">
        <f>+IFERROR(SUMIFS('PAC Weights'!G:G,'PAC Weights'!$C:$C,Allocation!$B159,'PAC Weights'!$B:$B,Allocation!$A159),"NEW")</f>
        <v>0</v>
      </c>
      <c r="H159" s="167">
        <f t="shared" si="20"/>
        <v>0</v>
      </c>
      <c r="I159" s="56">
        <f t="shared" si="21"/>
        <v>0</v>
      </c>
      <c r="J159" s="56">
        <f t="shared" si="22"/>
        <v>0</v>
      </c>
      <c r="K159" s="56">
        <f t="shared" si="23"/>
        <v>0</v>
      </c>
      <c r="L159" t="str">
        <f>IFERROR(IF(_xlfn.XMATCH(A159&amp;B159,'PAC Weights'!A:A),"OK"),"CHECK")</f>
        <v>OK</v>
      </c>
      <c r="M159" t="str">
        <f>+_xlfn.XLOOKUP(B159,'PAC Weights'!C:C,'PAC Weights'!E:E)</f>
        <v>Street Lighting</v>
      </c>
    </row>
    <row r="160" spans="1:13" x14ac:dyDescent="0.25">
      <c r="A160" s="6">
        <v>367</v>
      </c>
      <c r="B160" s="6" t="s">
        <v>219</v>
      </c>
      <c r="C160" t="s">
        <v>220</v>
      </c>
      <c r="D160" s="167">
        <v>209523.53999999998</v>
      </c>
      <c r="E160" s="167">
        <v>160242</v>
      </c>
      <c r="F160" s="23">
        <f>+IFERROR(SUMIFS('PAC Weights'!F:F,'PAC Weights'!$C:$C,Allocation!$B160,'PAC Weights'!$B:$B,Allocation!$A160),"NEW")</f>
        <v>9.2708231811789929E-2</v>
      </c>
      <c r="G160" s="23">
        <f>+IFERROR(SUMIFS('PAC Weights'!G:G,'PAC Weights'!$C:$C,Allocation!$B160,'PAC Weights'!$B:$B,Allocation!$A160),"NEW")</f>
        <v>0.90729176818821011</v>
      </c>
      <c r="H160" s="167">
        <f t="shared" si="20"/>
        <v>19424.556916346839</v>
      </c>
      <c r="I160" s="56">
        <f t="shared" si="21"/>
        <v>190098.98308365315</v>
      </c>
      <c r="J160" s="56">
        <f t="shared" si="22"/>
        <v>14855.752481984842</v>
      </c>
      <c r="K160" s="56">
        <f t="shared" si="23"/>
        <v>145386.24751801515</v>
      </c>
      <c r="L160" t="str">
        <f>IFERROR(IF(_xlfn.XMATCH(A160&amp;B160,'PAC Weights'!A:A),"OK"),"CHECK")</f>
        <v>OK</v>
      </c>
      <c r="M160" t="str">
        <f>+_xlfn.XLOOKUP(B160,'PAC Weights'!C:C,'PAC Weights'!E:E)</f>
        <v>Conductors</v>
      </c>
    </row>
    <row r="161" spans="1:13" x14ac:dyDescent="0.25">
      <c r="A161" s="6">
        <v>367</v>
      </c>
      <c r="B161" s="6" t="s">
        <v>231</v>
      </c>
      <c r="C161" t="s">
        <v>232</v>
      </c>
      <c r="D161" s="167">
        <v>167971.27</v>
      </c>
      <c r="E161" s="167">
        <v>113864</v>
      </c>
      <c r="F161" s="23">
        <f>+IFERROR(SUMIFS('PAC Weights'!F:F,'PAC Weights'!$C:$C,Allocation!$B161,'PAC Weights'!$B:$B,Allocation!$A161),"NEW")</f>
        <v>9.2708231811789929E-2</v>
      </c>
      <c r="G161" s="23">
        <f>+IFERROR(SUMIFS('PAC Weights'!G:G,'PAC Weights'!$C:$C,Allocation!$B161,'PAC Weights'!$B:$B,Allocation!$A161),"NEW")</f>
        <v>0.90729176818821011</v>
      </c>
      <c r="H161" s="167">
        <f t="shared" si="20"/>
        <v>15572.319436880754</v>
      </c>
      <c r="I161" s="56">
        <f t="shared" si="21"/>
        <v>152398.95056311923</v>
      </c>
      <c r="J161" s="56">
        <f t="shared" si="22"/>
        <v>10556.130107017649</v>
      </c>
      <c r="K161" s="56">
        <f t="shared" si="23"/>
        <v>103307.86989298236</v>
      </c>
      <c r="L161" t="str">
        <f>IFERROR(IF(_xlfn.XMATCH(A161&amp;B161,'PAC Weights'!A:A),"OK"),"CHECK")</f>
        <v>OK</v>
      </c>
      <c r="M161" t="str">
        <f>+_xlfn.XLOOKUP(B161,'PAC Weights'!C:C,'PAC Weights'!E:E)</f>
        <v>Conductors</v>
      </c>
    </row>
    <row r="162" spans="1:13" x14ac:dyDescent="0.25">
      <c r="A162" s="6">
        <v>367</v>
      </c>
      <c r="B162" s="6" t="s">
        <v>243</v>
      </c>
      <c r="C162" t="s">
        <v>244</v>
      </c>
      <c r="D162" s="167">
        <v>3890.23</v>
      </c>
      <c r="E162" s="167">
        <v>4320</v>
      </c>
      <c r="F162" s="23">
        <f>+IFERROR(SUMIFS('PAC Weights'!F:F,'PAC Weights'!$C:$C,Allocation!$B162,'PAC Weights'!$B:$B,Allocation!$A162),"NEW")</f>
        <v>9.2708231811789929E-2</v>
      </c>
      <c r="G162" s="23">
        <f>+IFERROR(SUMIFS('PAC Weights'!G:G,'PAC Weights'!$C:$C,Allocation!$B162,'PAC Weights'!$B:$B,Allocation!$A162),"NEW")</f>
        <v>0.90729176818821011</v>
      </c>
      <c r="H162" s="167">
        <f t="shared" si="20"/>
        <v>360.65634464117954</v>
      </c>
      <c r="I162" s="56">
        <f t="shared" si="21"/>
        <v>3529.5736553588204</v>
      </c>
      <c r="J162" s="56">
        <f t="shared" si="22"/>
        <v>400.49956142693247</v>
      </c>
      <c r="K162" s="56">
        <f t="shared" si="23"/>
        <v>3919.5004385730676</v>
      </c>
      <c r="L162" t="str">
        <f>IFERROR(IF(_xlfn.XMATCH(A162&amp;B162,'PAC Weights'!A:A),"OK"),"CHECK")</f>
        <v>OK</v>
      </c>
      <c r="M162" t="str">
        <f>+_xlfn.XLOOKUP(B162,'PAC Weights'!C:C,'PAC Weights'!E:E)</f>
        <v>Conductors</v>
      </c>
    </row>
    <row r="163" spans="1:13" x14ac:dyDescent="0.25">
      <c r="A163" s="6">
        <v>367</v>
      </c>
      <c r="B163" s="6" t="s">
        <v>255</v>
      </c>
      <c r="C163" t="s">
        <v>256</v>
      </c>
      <c r="D163" s="167">
        <v>33203.550000000003</v>
      </c>
      <c r="E163" s="167">
        <v>19984</v>
      </c>
      <c r="F163" s="23">
        <f>+IFERROR(SUMIFS('PAC Weights'!F:F,'PAC Weights'!$C:$C,Allocation!$B163,'PAC Weights'!$B:$B,Allocation!$A163),"NEW")</f>
        <v>9.2708231811789929E-2</v>
      </c>
      <c r="G163" s="23">
        <f>+IFERROR(SUMIFS('PAC Weights'!G:G,'PAC Weights'!$C:$C,Allocation!$B163,'PAC Weights'!$B:$B,Allocation!$A163),"NEW")</f>
        <v>0.90729176818821011</v>
      </c>
      <c r="H163" s="167">
        <f t="shared" si="20"/>
        <v>3078.2424103743579</v>
      </c>
      <c r="I163" s="56">
        <f t="shared" si="21"/>
        <v>30125.307589625645</v>
      </c>
      <c r="J163" s="56">
        <f t="shared" si="22"/>
        <v>1852.68130452681</v>
      </c>
      <c r="K163" s="56">
        <f t="shared" si="23"/>
        <v>18131.31869547319</v>
      </c>
      <c r="L163" t="str">
        <f>IFERROR(IF(_xlfn.XMATCH(A163&amp;B163,'PAC Weights'!A:A),"OK"),"CHECK")</f>
        <v>OK</v>
      </c>
      <c r="M163" t="str">
        <f>+_xlfn.XLOOKUP(B163,'PAC Weights'!C:C,'PAC Weights'!E:E)</f>
        <v>Conductors</v>
      </c>
    </row>
    <row r="164" spans="1:13" x14ac:dyDescent="0.25">
      <c r="A164" s="6">
        <v>367</v>
      </c>
      <c r="B164" s="6" t="s">
        <v>267</v>
      </c>
      <c r="C164" t="s">
        <v>268</v>
      </c>
      <c r="D164" s="167">
        <v>410259.8</v>
      </c>
      <c r="E164" s="167">
        <v>32112.45</v>
      </c>
      <c r="F164" s="23">
        <f>+IFERROR(SUMIFS('PAC Weights'!F:F,'PAC Weights'!$C:$C,Allocation!$B164,'PAC Weights'!$B:$B,Allocation!$A164),"NEW")</f>
        <v>9.2708231811789929E-2</v>
      </c>
      <c r="G164" s="23">
        <f>+IFERROR(SUMIFS('PAC Weights'!G:G,'PAC Weights'!$C:$C,Allocation!$B164,'PAC Weights'!$B:$B,Allocation!$A164),"NEW")</f>
        <v>0.90729176818821011</v>
      </c>
      <c r="H164" s="167">
        <f t="shared" si="20"/>
        <v>38034.460641458572</v>
      </c>
      <c r="I164" s="56">
        <f t="shared" si="21"/>
        <v>372225.33935854142</v>
      </c>
      <c r="J164" s="56">
        <f t="shared" si="22"/>
        <v>2977.0884586445136</v>
      </c>
      <c r="K164" s="56">
        <f t="shared" si="23"/>
        <v>29135.361541355487</v>
      </c>
      <c r="L164" t="str">
        <f>IFERROR(IF(_xlfn.XMATCH(A164&amp;B164,'PAC Weights'!A:A),"OK"),"CHECK")</f>
        <v>OK</v>
      </c>
      <c r="M164" t="str">
        <f>+_xlfn.XLOOKUP(B164,'PAC Weights'!C:C,'PAC Weights'!E:E)</f>
        <v>Conductors</v>
      </c>
    </row>
    <row r="165" spans="1:13" x14ac:dyDescent="0.25">
      <c r="A165" s="6">
        <v>367</v>
      </c>
      <c r="B165" s="6" t="s">
        <v>275</v>
      </c>
      <c r="C165" t="s">
        <v>276</v>
      </c>
      <c r="D165" s="167">
        <v>4176.54</v>
      </c>
      <c r="E165" s="167">
        <v>1205</v>
      </c>
      <c r="F165" s="23">
        <f>+IFERROR(SUMIFS('PAC Weights'!F:F,'PAC Weights'!$C:$C,Allocation!$B165,'PAC Weights'!$B:$B,Allocation!$A165),"NEW")</f>
        <v>9.2708231811789929E-2</v>
      </c>
      <c r="G165" s="23">
        <f>+IFERROR(SUMIFS('PAC Weights'!G:G,'PAC Weights'!$C:$C,Allocation!$B165,'PAC Weights'!$B:$B,Allocation!$A165),"NEW")</f>
        <v>0.90729176818821011</v>
      </c>
      <c r="H165" s="167">
        <f t="shared" si="20"/>
        <v>387.19963849121308</v>
      </c>
      <c r="I165" s="56">
        <f t="shared" si="21"/>
        <v>3789.3403615087868</v>
      </c>
      <c r="J165" s="56">
        <f t="shared" si="22"/>
        <v>111.71341933320686</v>
      </c>
      <c r="K165" s="56">
        <f t="shared" si="23"/>
        <v>1093.286580666793</v>
      </c>
      <c r="L165" t="str">
        <f>IFERROR(IF(_xlfn.XMATCH(A165&amp;B165,'PAC Weights'!A:A),"OK"),"CHECK")</f>
        <v>OK</v>
      </c>
      <c r="M165" t="str">
        <f>+_xlfn.XLOOKUP(B165,'PAC Weights'!C:C,'PAC Weights'!E:E)</f>
        <v>Conductors</v>
      </c>
    </row>
    <row r="166" spans="1:13" x14ac:dyDescent="0.25">
      <c r="A166" s="6">
        <v>367</v>
      </c>
      <c r="B166" s="6" t="s">
        <v>287</v>
      </c>
      <c r="C166" t="s">
        <v>288</v>
      </c>
      <c r="D166" s="167">
        <v>31957.87</v>
      </c>
      <c r="E166" s="167">
        <v>35706</v>
      </c>
      <c r="F166" s="23">
        <f>+IFERROR(SUMIFS('PAC Weights'!F:F,'PAC Weights'!$C:$C,Allocation!$B166,'PAC Weights'!$B:$B,Allocation!$A166),"NEW")</f>
        <v>9.2708231811789929E-2</v>
      </c>
      <c r="G166" s="23">
        <f>+IFERROR(SUMIFS('PAC Weights'!G:G,'PAC Weights'!$C:$C,Allocation!$B166,'PAC Weights'!$B:$B,Allocation!$A166),"NEW")</f>
        <v>0.90729176818821011</v>
      </c>
      <c r="H166" s="167">
        <f t="shared" si="20"/>
        <v>2962.7576201710467</v>
      </c>
      <c r="I166" s="56">
        <f t="shared" si="21"/>
        <v>28995.112379828952</v>
      </c>
      <c r="J166" s="56">
        <f t="shared" si="22"/>
        <v>3310.2401250717712</v>
      </c>
      <c r="K166" s="56">
        <f t="shared" si="23"/>
        <v>32395.75987492823</v>
      </c>
      <c r="L166" t="str">
        <f>IFERROR(IF(_xlfn.XMATCH(A166&amp;B166,'PAC Weights'!A:A),"OK"),"CHECK")</f>
        <v>OK</v>
      </c>
      <c r="M166" t="str">
        <f>+_xlfn.XLOOKUP(B166,'PAC Weights'!C:C,'PAC Weights'!E:E)</f>
        <v>Conductors</v>
      </c>
    </row>
    <row r="167" spans="1:13" x14ac:dyDescent="0.25">
      <c r="A167" s="6">
        <v>367</v>
      </c>
      <c r="B167" s="6" t="s">
        <v>297</v>
      </c>
      <c r="C167" t="s">
        <v>298</v>
      </c>
      <c r="D167" s="167">
        <v>2599.96</v>
      </c>
      <c r="E167" s="167">
        <v>525</v>
      </c>
      <c r="F167" s="23">
        <f>+IFERROR(SUMIFS('PAC Weights'!F:F,'PAC Weights'!$C:$C,Allocation!$B167,'PAC Weights'!$B:$B,Allocation!$A167),"NEW")</f>
        <v>9.2708231811789929E-2</v>
      </c>
      <c r="G167" s="23">
        <f>+IFERROR(SUMIFS('PAC Weights'!G:G,'PAC Weights'!$C:$C,Allocation!$B167,'PAC Weights'!$B:$B,Allocation!$A167),"NEW")</f>
        <v>0.90729176818821011</v>
      </c>
      <c r="H167" s="167">
        <f t="shared" si="20"/>
        <v>241.03769438138136</v>
      </c>
      <c r="I167" s="56">
        <f t="shared" si="21"/>
        <v>2358.9223056186188</v>
      </c>
      <c r="J167" s="56">
        <f t="shared" si="22"/>
        <v>48.671821701189714</v>
      </c>
      <c r="K167" s="56">
        <f t="shared" si="23"/>
        <v>476.32817829881026</v>
      </c>
      <c r="L167" t="str">
        <f>IFERROR(IF(_xlfn.XMATCH(A167&amp;B167,'PAC Weights'!A:A),"OK"),"CHECK")</f>
        <v>OK</v>
      </c>
      <c r="M167" t="str">
        <f>+_xlfn.XLOOKUP(B167,'PAC Weights'!C:C,'PAC Weights'!E:E)</f>
        <v>Conductors</v>
      </c>
    </row>
    <row r="168" spans="1:13" x14ac:dyDescent="0.25">
      <c r="A168" s="6">
        <v>367</v>
      </c>
      <c r="B168" s="6" t="s">
        <v>305</v>
      </c>
      <c r="C168" t="s">
        <v>306</v>
      </c>
      <c r="D168" s="167">
        <v>29226.940000000002</v>
      </c>
      <c r="E168" s="167">
        <v>9304</v>
      </c>
      <c r="F168" s="23">
        <f>+IFERROR(SUMIFS('PAC Weights'!F:F,'PAC Weights'!$C:$C,Allocation!$B168,'PAC Weights'!$B:$B,Allocation!$A168),"NEW")</f>
        <v>9.2708231811789929E-2</v>
      </c>
      <c r="G168" s="23">
        <f>+IFERROR(SUMIFS('PAC Weights'!G:G,'PAC Weights'!$C:$C,Allocation!$B168,'PAC Weights'!$B:$B,Allocation!$A168),"NEW")</f>
        <v>0.90729176818821011</v>
      </c>
      <c r="H168" s="167">
        <f t="shared" si="20"/>
        <v>2709.5779286692759</v>
      </c>
      <c r="I168" s="56">
        <f t="shared" si="21"/>
        <v>26517.362071330725</v>
      </c>
      <c r="J168" s="56">
        <f t="shared" si="22"/>
        <v>862.5573887768935</v>
      </c>
      <c r="K168" s="56">
        <f t="shared" si="23"/>
        <v>8441.4426112231067</v>
      </c>
      <c r="L168" t="str">
        <f>IFERROR(IF(_xlfn.XMATCH(A168&amp;B168,'PAC Weights'!A:A),"OK"),"CHECK")</f>
        <v>OK</v>
      </c>
      <c r="M168" t="str">
        <f>+_xlfn.XLOOKUP(B168,'PAC Weights'!C:C,'PAC Weights'!E:E)</f>
        <v>Conductors</v>
      </c>
    </row>
    <row r="169" spans="1:13" x14ac:dyDescent="0.25">
      <c r="A169" s="6">
        <v>367</v>
      </c>
      <c r="B169" s="6" t="s">
        <v>313</v>
      </c>
      <c r="C169" t="s">
        <v>314</v>
      </c>
      <c r="D169" s="167">
        <v>106286.32</v>
      </c>
      <c r="E169" s="167">
        <v>43967</v>
      </c>
      <c r="F169" s="23">
        <f>+IFERROR(SUMIFS('PAC Weights'!F:F,'PAC Weights'!$C:$C,Allocation!$B169,'PAC Weights'!$B:$B,Allocation!$A169),"NEW")</f>
        <v>9.2708231811789929E-2</v>
      </c>
      <c r="G169" s="23">
        <f>+IFERROR(SUMIFS('PAC Weights'!G:G,'PAC Weights'!$C:$C,Allocation!$B169,'PAC Weights'!$B:$B,Allocation!$A169),"NEW")</f>
        <v>0.90729176818821011</v>
      </c>
      <c r="H169" s="167">
        <f t="shared" si="20"/>
        <v>9853.616792982084</v>
      </c>
      <c r="I169" s="56">
        <f t="shared" si="21"/>
        <v>96432.703207017927</v>
      </c>
      <c r="J169" s="56">
        <f t="shared" si="22"/>
        <v>4076.1028280689679</v>
      </c>
      <c r="K169" s="56">
        <f t="shared" si="23"/>
        <v>39890.897171931036</v>
      </c>
      <c r="L169" t="str">
        <f>IFERROR(IF(_xlfn.XMATCH(A169&amp;B169,'PAC Weights'!A:A),"OK"),"CHECK")</f>
        <v>OK</v>
      </c>
      <c r="M169" t="str">
        <f>+_xlfn.XLOOKUP(B169,'PAC Weights'!C:C,'PAC Weights'!E:E)</f>
        <v>Conductors</v>
      </c>
    </row>
    <row r="170" spans="1:13" x14ac:dyDescent="0.25">
      <c r="A170" s="6">
        <v>367</v>
      </c>
      <c r="B170" s="6" t="s">
        <v>323</v>
      </c>
      <c r="C170" t="s">
        <v>324</v>
      </c>
      <c r="D170" s="167">
        <v>98944.45</v>
      </c>
      <c r="E170" s="167">
        <v>75401</v>
      </c>
      <c r="F170" s="23">
        <f>+IFERROR(SUMIFS('PAC Weights'!F:F,'PAC Weights'!$C:$C,Allocation!$B170,'PAC Weights'!$B:$B,Allocation!$A170),"NEW")</f>
        <v>9.2708231811789929E-2</v>
      </c>
      <c r="G170" s="23">
        <f>+IFERROR(SUMIFS('PAC Weights'!G:G,'PAC Weights'!$C:$C,Allocation!$B170,'PAC Weights'!$B:$B,Allocation!$A170),"NEW")</f>
        <v>0.90729176818821011</v>
      </c>
      <c r="H170" s="167">
        <f t="shared" si="20"/>
        <v>9172.965007090057</v>
      </c>
      <c r="I170" s="56">
        <f t="shared" si="21"/>
        <v>89771.484992909944</v>
      </c>
      <c r="J170" s="56">
        <f t="shared" si="22"/>
        <v>6990.2933868407727</v>
      </c>
      <c r="K170" s="56">
        <f t="shared" si="23"/>
        <v>68410.706613159229</v>
      </c>
      <c r="L170" t="str">
        <f>IFERROR(IF(_xlfn.XMATCH(A170&amp;B170,'PAC Weights'!A:A),"OK"),"CHECK")</f>
        <v>OK</v>
      </c>
      <c r="M170" t="str">
        <f>+_xlfn.XLOOKUP(B170,'PAC Weights'!C:C,'PAC Weights'!E:E)</f>
        <v>Conductors</v>
      </c>
    </row>
    <row r="171" spans="1:13" x14ac:dyDescent="0.25">
      <c r="A171" s="6">
        <v>367</v>
      </c>
      <c r="B171" s="6" t="s">
        <v>331</v>
      </c>
      <c r="C171" t="s">
        <v>332</v>
      </c>
      <c r="D171" s="167">
        <v>55119.3</v>
      </c>
      <c r="E171" s="167">
        <v>12053</v>
      </c>
      <c r="F171" s="23">
        <f>+IFERROR(SUMIFS('PAC Weights'!F:F,'PAC Weights'!$C:$C,Allocation!$B171,'PAC Weights'!$B:$B,Allocation!$A171),"NEW")</f>
        <v>9.2708231811789929E-2</v>
      </c>
      <c r="G171" s="23">
        <f>+IFERROR(SUMIFS('PAC Weights'!G:G,'PAC Weights'!$C:$C,Allocation!$B171,'PAC Weights'!$B:$B,Allocation!$A171),"NEW")</f>
        <v>0.90729176818821011</v>
      </c>
      <c r="H171" s="167">
        <f t="shared" si="20"/>
        <v>5110.012841703593</v>
      </c>
      <c r="I171" s="56">
        <f t="shared" si="21"/>
        <v>50009.287158296407</v>
      </c>
      <c r="J171" s="56">
        <f t="shared" si="22"/>
        <v>1117.4123180275039</v>
      </c>
      <c r="K171" s="56">
        <f t="shared" si="23"/>
        <v>10935.587681972496</v>
      </c>
      <c r="L171" t="str">
        <f>IFERROR(IF(_xlfn.XMATCH(A171&amp;B171,'PAC Weights'!A:A),"OK"),"CHECK")</f>
        <v>OK</v>
      </c>
      <c r="M171" t="str">
        <f>+_xlfn.XLOOKUP(B171,'PAC Weights'!C:C,'PAC Weights'!E:E)</f>
        <v>Conductors</v>
      </c>
    </row>
    <row r="172" spans="1:13" x14ac:dyDescent="0.25">
      <c r="A172" s="6">
        <v>367</v>
      </c>
      <c r="B172" s="6" t="s">
        <v>339</v>
      </c>
      <c r="C172" t="s">
        <v>340</v>
      </c>
      <c r="D172" s="167">
        <v>13694.380000000001</v>
      </c>
      <c r="E172" s="167">
        <v>1657</v>
      </c>
      <c r="F172" s="23">
        <f>+IFERROR(SUMIFS('PAC Weights'!F:F,'PAC Weights'!$C:$C,Allocation!$B172,'PAC Weights'!$B:$B,Allocation!$A172),"NEW")</f>
        <v>9.2708231811789929E-2</v>
      </c>
      <c r="G172" s="23">
        <f>+IFERROR(SUMIFS('PAC Weights'!G:G,'PAC Weights'!$C:$C,Allocation!$B172,'PAC Weights'!$B:$B,Allocation!$A172),"NEW")</f>
        <v>0.90729176818821011</v>
      </c>
      <c r="H172" s="167">
        <f t="shared" si="20"/>
        <v>1269.5817555587398</v>
      </c>
      <c r="I172" s="56">
        <f t="shared" si="21"/>
        <v>12424.798244441261</v>
      </c>
      <c r="J172" s="56">
        <f t="shared" si="22"/>
        <v>153.61754011213591</v>
      </c>
      <c r="K172" s="56">
        <f t="shared" si="23"/>
        <v>1503.3824598878641</v>
      </c>
      <c r="L172" t="str">
        <f>IFERROR(IF(_xlfn.XMATCH(A172&amp;B172,'PAC Weights'!A:A),"OK"),"CHECK")</f>
        <v>OK</v>
      </c>
      <c r="M172" t="str">
        <f>+_xlfn.XLOOKUP(B172,'PAC Weights'!C:C,'PAC Weights'!E:E)</f>
        <v>Conductors</v>
      </c>
    </row>
    <row r="173" spans="1:13" x14ac:dyDescent="0.25">
      <c r="A173" s="6">
        <v>367</v>
      </c>
      <c r="B173" s="6" t="s">
        <v>349</v>
      </c>
      <c r="C173" t="s">
        <v>350</v>
      </c>
      <c r="D173" s="167">
        <v>9817.7900000000009</v>
      </c>
      <c r="E173" s="167">
        <v>10895</v>
      </c>
      <c r="F173" s="23">
        <f>+IFERROR(SUMIFS('PAC Weights'!F:F,'PAC Weights'!$C:$C,Allocation!$B173,'PAC Weights'!$B:$B,Allocation!$A173),"NEW")</f>
        <v>9.2708231811789929E-2</v>
      </c>
      <c r="G173" s="23">
        <f>+IFERROR(SUMIFS('PAC Weights'!G:G,'PAC Weights'!$C:$C,Allocation!$B173,'PAC Weights'!$B:$B,Allocation!$A173),"NEW")</f>
        <v>0.90729176818821011</v>
      </c>
      <c r="H173" s="167">
        <f t="shared" si="20"/>
        <v>910.18995119947317</v>
      </c>
      <c r="I173" s="56">
        <f t="shared" si="21"/>
        <v>8907.6000488005284</v>
      </c>
      <c r="J173" s="56">
        <f t="shared" si="22"/>
        <v>1010.0561855894513</v>
      </c>
      <c r="K173" s="56">
        <f t="shared" si="23"/>
        <v>9884.9438144105479</v>
      </c>
      <c r="L173" t="str">
        <f>IFERROR(IF(_xlfn.XMATCH(A173&amp;B173,'PAC Weights'!A:A),"OK"),"CHECK")</f>
        <v>OK</v>
      </c>
      <c r="M173" t="str">
        <f>+_xlfn.XLOOKUP(B173,'PAC Weights'!C:C,'PAC Weights'!E:E)</f>
        <v>Conductors</v>
      </c>
    </row>
    <row r="174" spans="1:13" x14ac:dyDescent="0.25">
      <c r="A174" s="6">
        <v>367</v>
      </c>
      <c r="B174" s="6" t="s">
        <v>359</v>
      </c>
      <c r="C174" t="s">
        <v>360</v>
      </c>
      <c r="D174" s="167">
        <v>470871.85000000003</v>
      </c>
      <c r="E174" s="167">
        <v>265133</v>
      </c>
      <c r="F174" s="23">
        <f>+IFERROR(SUMIFS('PAC Weights'!F:F,'PAC Weights'!$C:$C,Allocation!$B174,'PAC Weights'!$B:$B,Allocation!$A174),"NEW")</f>
        <v>9.2708231811789929E-2</v>
      </c>
      <c r="G174" s="23">
        <f>+IFERROR(SUMIFS('PAC Weights'!G:G,'PAC Weights'!$C:$C,Allocation!$B174,'PAC Weights'!$B:$B,Allocation!$A174),"NEW")</f>
        <v>0.90729176818821011</v>
      </c>
      <c r="H174" s="167">
        <f t="shared" si="20"/>
        <v>43653.696623446376</v>
      </c>
      <c r="I174" s="56">
        <f t="shared" si="21"/>
        <v>427218.15337655367</v>
      </c>
      <c r="J174" s="56">
        <f t="shared" si="22"/>
        <v>24580.011624955299</v>
      </c>
      <c r="K174" s="56">
        <f t="shared" si="23"/>
        <v>240552.98837504469</v>
      </c>
      <c r="L174" t="str">
        <f>IFERROR(IF(_xlfn.XMATCH(A174&amp;B174,'PAC Weights'!A:A),"OK"),"CHECK")</f>
        <v>OK</v>
      </c>
      <c r="M174" t="str">
        <f>+_xlfn.XLOOKUP(B174,'PAC Weights'!C:C,'PAC Weights'!E:E)</f>
        <v>Conductors</v>
      </c>
    </row>
    <row r="175" spans="1:13" x14ac:dyDescent="0.25">
      <c r="A175" s="6">
        <v>367</v>
      </c>
      <c r="B175" s="6" t="s">
        <v>369</v>
      </c>
      <c r="C175" t="s">
        <v>370</v>
      </c>
      <c r="D175" s="167">
        <v>84722.430000000008</v>
      </c>
      <c r="E175" s="167">
        <v>111178</v>
      </c>
      <c r="F175" s="23">
        <f>+IFERROR(SUMIFS('PAC Weights'!F:F,'PAC Weights'!$C:$C,Allocation!$B175,'PAC Weights'!$B:$B,Allocation!$A175),"NEW")</f>
        <v>9.2708231811789929E-2</v>
      </c>
      <c r="G175" s="23">
        <f>+IFERROR(SUMIFS('PAC Weights'!G:G,'PAC Weights'!$C:$C,Allocation!$B175,'PAC Weights'!$B:$B,Allocation!$A175),"NEW")</f>
        <v>0.90729176818821011</v>
      </c>
      <c r="H175" s="167">
        <f t="shared" si="20"/>
        <v>7854.4666800981458</v>
      </c>
      <c r="I175" s="56">
        <f t="shared" si="21"/>
        <v>76867.963319901857</v>
      </c>
      <c r="J175" s="56">
        <f t="shared" si="22"/>
        <v>10307.115796371181</v>
      </c>
      <c r="K175" s="56">
        <f t="shared" si="23"/>
        <v>100870.88420362881</v>
      </c>
      <c r="L175" t="str">
        <f>IFERROR(IF(_xlfn.XMATCH(A175&amp;B175,'PAC Weights'!A:A),"OK"),"CHECK")</f>
        <v>OK</v>
      </c>
      <c r="M175" t="str">
        <f>+_xlfn.XLOOKUP(B175,'PAC Weights'!C:C,'PAC Weights'!E:E)</f>
        <v>Conductors</v>
      </c>
    </row>
    <row r="176" spans="1:13" x14ac:dyDescent="0.25">
      <c r="A176" s="6">
        <v>367</v>
      </c>
      <c r="B176" s="6" t="s">
        <v>377</v>
      </c>
      <c r="C176" t="s">
        <v>378</v>
      </c>
      <c r="D176" s="167">
        <v>1485240.51</v>
      </c>
      <c r="E176" s="167">
        <v>554518</v>
      </c>
      <c r="F176" s="23">
        <f>+IFERROR(SUMIFS('PAC Weights'!F:F,'PAC Weights'!$C:$C,Allocation!$B176,'PAC Weights'!$B:$B,Allocation!$A176),"NEW")</f>
        <v>9.2708231811789929E-2</v>
      </c>
      <c r="G176" s="23">
        <f>+IFERROR(SUMIFS('PAC Weights'!G:G,'PAC Weights'!$C:$C,Allocation!$B176,'PAC Weights'!$B:$B,Allocation!$A176),"NEW")</f>
        <v>0.90729176818821011</v>
      </c>
      <c r="H176" s="167">
        <f t="shared" si="20"/>
        <v>137694.02149734111</v>
      </c>
      <c r="I176" s="56">
        <f t="shared" si="21"/>
        <v>1347546.4885026589</v>
      </c>
      <c r="J176" s="56">
        <f t="shared" si="22"/>
        <v>51408.383287810131</v>
      </c>
      <c r="K176" s="56">
        <f t="shared" si="23"/>
        <v>503109.61671218986</v>
      </c>
      <c r="L176" t="str">
        <f>IFERROR(IF(_xlfn.XMATCH(A176&amp;B176,'PAC Weights'!A:A),"OK"),"CHECK")</f>
        <v>OK</v>
      </c>
      <c r="M176" t="str">
        <f>+_xlfn.XLOOKUP(B176,'PAC Weights'!C:C,'PAC Weights'!E:E)</f>
        <v>Conductors</v>
      </c>
    </row>
    <row r="177" spans="1:13" x14ac:dyDescent="0.25">
      <c r="A177" s="6">
        <v>367</v>
      </c>
      <c r="B177" s="6" t="s">
        <v>387</v>
      </c>
      <c r="C177" t="s">
        <v>388</v>
      </c>
      <c r="D177" s="167">
        <v>7488912.2000000011</v>
      </c>
      <c r="E177" s="167">
        <v>214178.90000000002</v>
      </c>
      <c r="F177" s="23">
        <f>+IFERROR(SUMIFS('PAC Weights'!F:F,'PAC Weights'!$C:$C,Allocation!$B177,'PAC Weights'!$B:$B,Allocation!$A177),"NEW")</f>
        <v>9.2708231811789929E-2</v>
      </c>
      <c r="G177" s="23">
        <f>+IFERROR(SUMIFS('PAC Weights'!G:G,'PAC Weights'!$C:$C,Allocation!$B177,'PAC Weights'!$B:$B,Allocation!$A177),"NEW")</f>
        <v>0.90729176818821011</v>
      </c>
      <c r="H177" s="167">
        <f t="shared" si="20"/>
        <v>694283.80825574184</v>
      </c>
      <c r="I177" s="56">
        <f t="shared" si="21"/>
        <v>6794628.3917442597</v>
      </c>
      <c r="J177" s="56">
        <f t="shared" si="22"/>
        <v>19856.147110394177</v>
      </c>
      <c r="K177" s="56">
        <f t="shared" si="23"/>
        <v>194322.75288960585</v>
      </c>
      <c r="L177" t="str">
        <f>IFERROR(IF(_xlfn.XMATCH(A177&amp;B177,'PAC Weights'!A:A),"OK"),"CHECK")</f>
        <v>OK</v>
      </c>
      <c r="M177" t="str">
        <f>+_xlfn.XLOOKUP(B177,'PAC Weights'!C:C,'PAC Weights'!E:E)</f>
        <v>Conductors</v>
      </c>
    </row>
    <row r="178" spans="1:13" x14ac:dyDescent="0.25">
      <c r="A178" s="6">
        <v>367</v>
      </c>
      <c r="B178" s="6" t="s">
        <v>397</v>
      </c>
      <c r="C178" t="s">
        <v>398</v>
      </c>
      <c r="D178" s="167">
        <v>187033.99</v>
      </c>
      <c r="E178" s="167">
        <v>19103</v>
      </c>
      <c r="F178" s="23">
        <f>+IFERROR(SUMIFS('PAC Weights'!F:F,'PAC Weights'!$C:$C,Allocation!$B178,'PAC Weights'!$B:$B,Allocation!$A178),"NEW")</f>
        <v>9.2708231811789929E-2</v>
      </c>
      <c r="G178" s="23">
        <f>+IFERROR(SUMIFS('PAC Weights'!G:G,'PAC Weights'!$C:$C,Allocation!$B178,'PAC Weights'!$B:$B,Allocation!$A178),"NEW")</f>
        <v>0.90729176818821011</v>
      </c>
      <c r="H178" s="167">
        <f t="shared" si="20"/>
        <v>17339.590501603998</v>
      </c>
      <c r="I178" s="56">
        <f t="shared" si="21"/>
        <v>169694.399498396</v>
      </c>
      <c r="J178" s="56">
        <f t="shared" si="22"/>
        <v>1771.0053523006229</v>
      </c>
      <c r="K178" s="56">
        <f t="shared" si="23"/>
        <v>17331.994647699375</v>
      </c>
      <c r="L178" t="str">
        <f>IFERROR(IF(_xlfn.XMATCH(A178&amp;B178,'PAC Weights'!A:A),"OK"),"CHECK")</f>
        <v>OK</v>
      </c>
      <c r="M178" t="str">
        <f>+_xlfn.XLOOKUP(B178,'PAC Weights'!C:C,'PAC Weights'!E:E)</f>
        <v>Conductors</v>
      </c>
    </row>
    <row r="179" spans="1:13" x14ac:dyDescent="0.25">
      <c r="A179" s="6">
        <v>367</v>
      </c>
      <c r="B179" s="6" t="s">
        <v>407</v>
      </c>
      <c r="C179" t="s">
        <v>408</v>
      </c>
      <c r="D179" s="167">
        <v>1992349.7100000002</v>
      </c>
      <c r="E179" s="167">
        <v>63395.95</v>
      </c>
      <c r="F179" s="23">
        <f>+IFERROR(SUMIFS('PAC Weights'!F:F,'PAC Weights'!$C:$C,Allocation!$B179,'PAC Weights'!$B:$B,Allocation!$A179),"NEW")</f>
        <v>9.2708231811789929E-2</v>
      </c>
      <c r="G179" s="23">
        <f>+IFERROR(SUMIFS('PAC Weights'!G:G,'PAC Weights'!$C:$C,Allocation!$B179,'PAC Weights'!$B:$B,Allocation!$A179),"NEW")</f>
        <v>0.90729176818821011</v>
      </c>
      <c r="H179" s="167">
        <f t="shared" si="20"/>
        <v>184707.21876483245</v>
      </c>
      <c r="I179" s="56">
        <f t="shared" si="21"/>
        <v>1807642.4912351677</v>
      </c>
      <c r="J179" s="56">
        <f t="shared" si="22"/>
        <v>5877.3264285286432</v>
      </c>
      <c r="K179" s="56">
        <f t="shared" si="23"/>
        <v>57518.623571471355</v>
      </c>
      <c r="L179" t="str">
        <f>IFERROR(IF(_xlfn.XMATCH(A179&amp;B179,'PAC Weights'!A:A),"OK"),"CHECK")</f>
        <v>OK</v>
      </c>
      <c r="M179" t="str">
        <f>+_xlfn.XLOOKUP(B179,'PAC Weights'!C:C,'PAC Weights'!E:E)</f>
        <v>Conductors</v>
      </c>
    </row>
    <row r="180" spans="1:13" x14ac:dyDescent="0.25">
      <c r="A180" s="6">
        <v>367</v>
      </c>
      <c r="B180" s="6" t="s">
        <v>417</v>
      </c>
      <c r="C180" t="s">
        <v>418</v>
      </c>
      <c r="D180" s="167">
        <v>1445799.05</v>
      </c>
      <c r="E180" s="167">
        <v>72208</v>
      </c>
      <c r="F180" s="23">
        <f>+IFERROR(SUMIFS('PAC Weights'!F:F,'PAC Weights'!$C:$C,Allocation!$B180,'PAC Weights'!$B:$B,Allocation!$A180),"NEW")</f>
        <v>9.2708231811789929E-2</v>
      </c>
      <c r="G180" s="23">
        <f>+IFERROR(SUMIFS('PAC Weights'!G:G,'PAC Weights'!$C:$C,Allocation!$B180,'PAC Weights'!$B:$B,Allocation!$A180),"NEW")</f>
        <v>0.90729176818821011</v>
      </c>
      <c r="H180" s="167">
        <f t="shared" si="20"/>
        <v>134037.47348066565</v>
      </c>
      <c r="I180" s="56">
        <f t="shared" si="21"/>
        <v>1311761.5765193345</v>
      </c>
      <c r="J180" s="56">
        <f t="shared" si="22"/>
        <v>6694.276002665727</v>
      </c>
      <c r="K180" s="56">
        <f t="shared" si="23"/>
        <v>65513.723997334273</v>
      </c>
      <c r="L180" t="str">
        <f>IFERROR(IF(_xlfn.XMATCH(A180&amp;B180,'PAC Weights'!A:A),"OK"),"CHECK")</f>
        <v>OK</v>
      </c>
      <c r="M180" t="str">
        <f>+_xlfn.XLOOKUP(B180,'PAC Weights'!C:C,'PAC Weights'!E:E)</f>
        <v>Conductors</v>
      </c>
    </row>
    <row r="181" spans="1:13" x14ac:dyDescent="0.25">
      <c r="A181" s="6">
        <v>367</v>
      </c>
      <c r="B181" s="6" t="s">
        <v>423</v>
      </c>
      <c r="C181" t="s">
        <v>424</v>
      </c>
      <c r="D181" s="167">
        <v>156836.73000000001</v>
      </c>
      <c r="E181" s="167">
        <v>12238</v>
      </c>
      <c r="F181" s="23">
        <f>+IFERROR(SUMIFS('PAC Weights'!F:F,'PAC Weights'!$C:$C,Allocation!$B181,'PAC Weights'!$B:$B,Allocation!$A181),"NEW")</f>
        <v>9.2708231811789929E-2</v>
      </c>
      <c r="G181" s="23">
        <f>+IFERROR(SUMIFS('PAC Weights'!G:G,'PAC Weights'!$C:$C,Allocation!$B181,'PAC Weights'!$B:$B,Allocation!$A181),"NEW")</f>
        <v>0.90729176818821011</v>
      </c>
      <c r="H181" s="167">
        <f t="shared" si="20"/>
        <v>14540.055921443109</v>
      </c>
      <c r="I181" s="56">
        <f t="shared" si="21"/>
        <v>142296.67407855691</v>
      </c>
      <c r="J181" s="56">
        <f t="shared" si="22"/>
        <v>1134.5633409126851</v>
      </c>
      <c r="K181" s="56">
        <f t="shared" si="23"/>
        <v>11103.436659087314</v>
      </c>
      <c r="L181" t="str">
        <f>IFERROR(IF(_xlfn.XMATCH(A181&amp;B181,'PAC Weights'!A:A),"OK"),"CHECK")</f>
        <v>OK</v>
      </c>
      <c r="M181" t="str">
        <f>+_xlfn.XLOOKUP(B181,'PAC Weights'!C:C,'PAC Weights'!E:E)</f>
        <v>Conductors</v>
      </c>
    </row>
    <row r="182" spans="1:13" x14ac:dyDescent="0.25">
      <c r="A182" s="6">
        <v>367</v>
      </c>
      <c r="B182" s="6" t="s">
        <v>431</v>
      </c>
      <c r="C182" t="s">
        <v>432</v>
      </c>
      <c r="D182" s="167">
        <v>239754.5</v>
      </c>
      <c r="E182" s="167">
        <v>2100</v>
      </c>
      <c r="F182" s="23">
        <f>+IFERROR(SUMIFS('PAC Weights'!F:F,'PAC Weights'!$C:$C,Allocation!$B182,'PAC Weights'!$B:$B,Allocation!$A182),"NEW")</f>
        <v>9.2708231811789929E-2</v>
      </c>
      <c r="G182" s="23">
        <f>+IFERROR(SUMIFS('PAC Weights'!G:G,'PAC Weights'!$C:$C,Allocation!$B182,'PAC Weights'!$B:$B,Allocation!$A182),"NEW")</f>
        <v>0.90729176818821011</v>
      </c>
      <c r="H182" s="167">
        <f t="shared" si="20"/>
        <v>22227.21576391979</v>
      </c>
      <c r="I182" s="56">
        <f t="shared" si="21"/>
        <v>217527.28423608022</v>
      </c>
      <c r="J182" s="56">
        <f t="shared" si="22"/>
        <v>194.68728680475886</v>
      </c>
      <c r="K182" s="56">
        <f t="shared" si="23"/>
        <v>1905.312713195241</v>
      </c>
      <c r="L182" t="str">
        <f>IFERROR(IF(_xlfn.XMATCH(A182&amp;B182,'PAC Weights'!A:A),"OK"),"CHECK")</f>
        <v>OK</v>
      </c>
      <c r="M182" t="str">
        <f>+_xlfn.XLOOKUP(B182,'PAC Weights'!C:C,'PAC Weights'!E:E)</f>
        <v>Conductors</v>
      </c>
    </row>
    <row r="183" spans="1:13" x14ac:dyDescent="0.25">
      <c r="A183" s="6">
        <v>367</v>
      </c>
      <c r="B183" s="6" t="s">
        <v>437</v>
      </c>
      <c r="C183" t="s">
        <v>438</v>
      </c>
      <c r="D183" s="167">
        <v>62539.16</v>
      </c>
      <c r="E183" s="167">
        <v>12207</v>
      </c>
      <c r="F183" s="23">
        <f>+IFERROR(SUMIFS('PAC Weights'!F:F,'PAC Weights'!$C:$C,Allocation!$B183,'PAC Weights'!$B:$B,Allocation!$A183),"NEW")</f>
        <v>1</v>
      </c>
      <c r="G183" s="23">
        <f>+IFERROR(SUMIFS('PAC Weights'!G:G,'PAC Weights'!$C:$C,Allocation!$B183,'PAC Weights'!$B:$B,Allocation!$A183),"NEW")</f>
        <v>0</v>
      </c>
      <c r="H183" s="167">
        <f t="shared" si="20"/>
        <v>62539.16</v>
      </c>
      <c r="I183" s="56">
        <f t="shared" si="21"/>
        <v>0</v>
      </c>
      <c r="J183" s="56">
        <f t="shared" si="22"/>
        <v>12207</v>
      </c>
      <c r="K183" s="56">
        <f t="shared" si="23"/>
        <v>0</v>
      </c>
      <c r="L183" t="str">
        <f>IFERROR(IF(_xlfn.XMATCH(A183&amp;B183,'PAC Weights'!A:A),"OK"),"CHECK")</f>
        <v>OK</v>
      </c>
      <c r="M183" t="str">
        <f>+_xlfn.XLOOKUP(B183,'PAC Weights'!C:C,'PAC Weights'!E:E)</f>
        <v>Conductors</v>
      </c>
    </row>
    <row r="184" spans="1:13" x14ac:dyDescent="0.25">
      <c r="A184" s="6">
        <v>367</v>
      </c>
      <c r="B184" s="6" t="s">
        <v>447</v>
      </c>
      <c r="C184" t="s">
        <v>448</v>
      </c>
      <c r="D184" s="167">
        <v>67625019.410000011</v>
      </c>
      <c r="E184" s="167">
        <v>25502472.91</v>
      </c>
      <c r="F184" s="23">
        <f>+IFERROR(SUMIFS('PAC Weights'!F:F,'PAC Weights'!$C:$C,Allocation!$B184,'PAC Weights'!$B:$B,Allocation!$A184),"NEW")</f>
        <v>0</v>
      </c>
      <c r="G184" s="23">
        <f>+IFERROR(SUMIFS('PAC Weights'!G:G,'PAC Weights'!$C:$C,Allocation!$B184,'PAC Weights'!$B:$B,Allocation!$A184),"NEW")</f>
        <v>1</v>
      </c>
      <c r="H184" s="167">
        <f t="shared" si="20"/>
        <v>0</v>
      </c>
      <c r="I184" s="56">
        <f t="shared" si="21"/>
        <v>67625019.410000011</v>
      </c>
      <c r="J184" s="56">
        <f t="shared" si="22"/>
        <v>0</v>
      </c>
      <c r="K184" s="56">
        <f t="shared" si="23"/>
        <v>25502472.91</v>
      </c>
      <c r="L184" t="str">
        <f>IFERROR(IF(_xlfn.XMATCH(A184&amp;B184,'PAC Weights'!A:A),"OK"),"CHECK")</f>
        <v>OK</v>
      </c>
      <c r="M184" t="str">
        <f>+_xlfn.XLOOKUP(B184,'PAC Weights'!C:C,'PAC Weights'!E:E)</f>
        <v>Conductors</v>
      </c>
    </row>
    <row r="185" spans="1:13" x14ac:dyDescent="0.25">
      <c r="A185" s="6">
        <v>367</v>
      </c>
      <c r="B185" s="6" t="s">
        <v>455</v>
      </c>
      <c r="C185" t="s">
        <v>456</v>
      </c>
      <c r="D185" s="167">
        <v>867132.18000000017</v>
      </c>
      <c r="E185" s="167">
        <v>567231.80000000005</v>
      </c>
      <c r="F185" s="23">
        <f>+IFERROR(SUMIFS('PAC Weights'!F:F,'PAC Weights'!$C:$C,Allocation!$B185,'PAC Weights'!$B:$B,Allocation!$A185),"NEW")</f>
        <v>0</v>
      </c>
      <c r="G185" s="23">
        <f>+IFERROR(SUMIFS('PAC Weights'!G:G,'PAC Weights'!$C:$C,Allocation!$B185,'PAC Weights'!$B:$B,Allocation!$A185),"NEW")</f>
        <v>1</v>
      </c>
      <c r="H185" s="167">
        <f t="shared" si="20"/>
        <v>0</v>
      </c>
      <c r="I185" s="56">
        <f t="shared" si="21"/>
        <v>867132.18000000017</v>
      </c>
      <c r="J185" s="56">
        <f t="shared" si="22"/>
        <v>0</v>
      </c>
      <c r="K185" s="56">
        <f t="shared" si="23"/>
        <v>567231.80000000005</v>
      </c>
      <c r="L185" t="str">
        <f>IFERROR(IF(_xlfn.XMATCH(A185&amp;B185,'PAC Weights'!A:A),"OK"),"CHECK")</f>
        <v>OK</v>
      </c>
      <c r="M185" t="str">
        <f>+_xlfn.XLOOKUP(B185,'PAC Weights'!C:C,'PAC Weights'!E:E)</f>
        <v>Conductors</v>
      </c>
    </row>
    <row r="186" spans="1:13" x14ac:dyDescent="0.25">
      <c r="A186" s="6">
        <v>367</v>
      </c>
      <c r="B186" s="6" t="s">
        <v>465</v>
      </c>
      <c r="C186" t="s">
        <v>466</v>
      </c>
      <c r="D186" s="167">
        <v>3892.36</v>
      </c>
      <c r="E186" s="167">
        <v>9211</v>
      </c>
      <c r="F186" s="23">
        <f>+IFERROR(SUMIFS('PAC Weights'!F:F,'PAC Weights'!$C:$C,Allocation!$B186,'PAC Weights'!$B:$B,Allocation!$A186),"NEW")</f>
        <v>0</v>
      </c>
      <c r="G186" s="23">
        <f>+IFERROR(SUMIFS('PAC Weights'!G:G,'PAC Weights'!$C:$C,Allocation!$B186,'PAC Weights'!$B:$B,Allocation!$A186),"NEW")</f>
        <v>1</v>
      </c>
      <c r="H186" s="167">
        <f t="shared" si="20"/>
        <v>0</v>
      </c>
      <c r="I186" s="56">
        <f t="shared" si="21"/>
        <v>3892.36</v>
      </c>
      <c r="J186" s="56">
        <f t="shared" si="22"/>
        <v>0</v>
      </c>
      <c r="K186" s="56">
        <f t="shared" si="23"/>
        <v>9211</v>
      </c>
      <c r="L186" t="str">
        <f>IFERROR(IF(_xlfn.XMATCH(A186&amp;B186,'PAC Weights'!A:A),"OK"),"CHECK")</f>
        <v>OK</v>
      </c>
      <c r="M186" t="str">
        <f>+_xlfn.XLOOKUP(B186,'PAC Weights'!C:C,'PAC Weights'!E:E)</f>
        <v>Conductors</v>
      </c>
    </row>
    <row r="187" spans="1:13" x14ac:dyDescent="0.25">
      <c r="A187" s="6">
        <v>367</v>
      </c>
      <c r="B187" s="6" t="s">
        <v>475</v>
      </c>
      <c r="C187" t="s">
        <v>476</v>
      </c>
      <c r="D187" s="167">
        <v>27429108.179999992</v>
      </c>
      <c r="E187" s="167">
        <v>3287550.88</v>
      </c>
      <c r="F187" s="23">
        <f>+IFERROR(SUMIFS('PAC Weights'!F:F,'PAC Weights'!$C:$C,Allocation!$B187,'PAC Weights'!$B:$B,Allocation!$A187),"NEW")</f>
        <v>0</v>
      </c>
      <c r="G187" s="23">
        <f>+IFERROR(SUMIFS('PAC Weights'!G:G,'PAC Weights'!$C:$C,Allocation!$B187,'PAC Weights'!$B:$B,Allocation!$A187),"NEW")</f>
        <v>1</v>
      </c>
      <c r="H187" s="167">
        <f t="shared" si="20"/>
        <v>0</v>
      </c>
      <c r="I187" s="56">
        <f t="shared" si="21"/>
        <v>27429108.179999992</v>
      </c>
      <c r="J187" s="56">
        <f t="shared" si="22"/>
        <v>0</v>
      </c>
      <c r="K187" s="56">
        <f t="shared" si="23"/>
        <v>3287550.88</v>
      </c>
      <c r="L187" t="str">
        <f>IFERROR(IF(_xlfn.XMATCH(A187&amp;B187,'PAC Weights'!A:A),"OK"),"CHECK")</f>
        <v>OK</v>
      </c>
      <c r="M187" t="str">
        <f>+_xlfn.XLOOKUP(B187,'PAC Weights'!C:C,'PAC Weights'!E:E)</f>
        <v>Conductors</v>
      </c>
    </row>
    <row r="188" spans="1:13" x14ac:dyDescent="0.25">
      <c r="A188" s="6">
        <v>367</v>
      </c>
      <c r="B188" s="6" t="s">
        <v>485</v>
      </c>
      <c r="C188" t="s">
        <v>486</v>
      </c>
      <c r="D188" s="167">
        <v>172413.22000000003</v>
      </c>
      <c r="E188" s="167">
        <v>52291.100000000006</v>
      </c>
      <c r="F188" s="23">
        <f>+IFERROR(SUMIFS('PAC Weights'!F:F,'PAC Weights'!$C:$C,Allocation!$B188,'PAC Weights'!$B:$B,Allocation!$A188),"NEW")</f>
        <v>9.2708231811789929E-2</v>
      </c>
      <c r="G188" s="23">
        <f>+IFERROR(SUMIFS('PAC Weights'!G:G,'PAC Weights'!$C:$C,Allocation!$B188,'PAC Weights'!$B:$B,Allocation!$A188),"NEW")</f>
        <v>0.90729176818821011</v>
      </c>
      <c r="H188" s="167">
        <f t="shared" si="20"/>
        <v>15984.124767177138</v>
      </c>
      <c r="I188" s="56">
        <f t="shared" si="21"/>
        <v>156429.0952328229</v>
      </c>
      <c r="J188" s="56">
        <f t="shared" si="22"/>
        <v>4847.815420493489</v>
      </c>
      <c r="K188" s="56">
        <f t="shared" si="23"/>
        <v>47443.284579506515</v>
      </c>
      <c r="L188" t="str">
        <f>IFERROR(IF(_xlfn.XMATCH(A188&amp;B188,'PAC Weights'!A:A),"OK"),"CHECK")</f>
        <v>OK</v>
      </c>
      <c r="M188" t="str">
        <f>+_xlfn.XLOOKUP(B188,'PAC Weights'!C:C,'PAC Weights'!E:E)</f>
        <v>Conductors</v>
      </c>
    </row>
    <row r="189" spans="1:13" x14ac:dyDescent="0.25">
      <c r="A189" s="6">
        <v>367</v>
      </c>
      <c r="B189" s="6" t="s">
        <v>493</v>
      </c>
      <c r="C189" t="s">
        <v>494</v>
      </c>
      <c r="D189" s="167">
        <v>15018585.759999998</v>
      </c>
      <c r="E189" s="167">
        <v>2629795.3000000003</v>
      </c>
      <c r="F189" s="23">
        <f>+IFERROR(SUMIFS('PAC Weights'!F:F,'PAC Weights'!$C:$C,Allocation!$B189,'PAC Weights'!$B:$B,Allocation!$A189),"NEW")</f>
        <v>9.2708231811789929E-2</v>
      </c>
      <c r="G189" s="23">
        <f>+IFERROR(SUMIFS('PAC Weights'!G:G,'PAC Weights'!$C:$C,Allocation!$B189,'PAC Weights'!$B:$B,Allocation!$A189),"NEW")</f>
        <v>0.90729176818821011</v>
      </c>
      <c r="H189" s="167">
        <f t="shared" si="20"/>
        <v>1392346.5301233269</v>
      </c>
      <c r="I189" s="56">
        <f t="shared" si="21"/>
        <v>13626239.229876671</v>
      </c>
      <c r="J189" s="56">
        <f t="shared" si="22"/>
        <v>243803.67228995566</v>
      </c>
      <c r="K189" s="56">
        <f t="shared" si="23"/>
        <v>2385991.6277100444</v>
      </c>
      <c r="L189" t="str">
        <f>IFERROR(IF(_xlfn.XMATCH(A189&amp;B189,'PAC Weights'!A:A),"OK"),"CHECK")</f>
        <v>OK</v>
      </c>
      <c r="M189" t="str">
        <f>+_xlfn.XLOOKUP(B189,'PAC Weights'!C:C,'PAC Weights'!E:E)</f>
        <v>Conductors</v>
      </c>
    </row>
    <row r="190" spans="1:13" x14ac:dyDescent="0.25">
      <c r="A190" s="6">
        <v>367</v>
      </c>
      <c r="B190" s="6" t="s">
        <v>499</v>
      </c>
      <c r="C190" t="s">
        <v>500</v>
      </c>
      <c r="D190" s="167">
        <v>450408.0799999999</v>
      </c>
      <c r="E190" s="167">
        <v>118579.40000000002</v>
      </c>
      <c r="F190" s="23">
        <f>+IFERROR(SUMIFS('PAC Weights'!F:F,'PAC Weights'!$C:$C,Allocation!$B190,'PAC Weights'!$B:$B,Allocation!$A190),"NEW")</f>
        <v>1</v>
      </c>
      <c r="G190" s="23">
        <f>+IFERROR(SUMIFS('PAC Weights'!G:G,'PAC Weights'!$C:$C,Allocation!$B190,'PAC Weights'!$B:$B,Allocation!$A190),"NEW")</f>
        <v>0</v>
      </c>
      <c r="H190" s="167">
        <f t="shared" si="20"/>
        <v>450408.0799999999</v>
      </c>
      <c r="I190" s="56">
        <f t="shared" si="21"/>
        <v>0</v>
      </c>
      <c r="J190" s="56">
        <f t="shared" si="22"/>
        <v>118579.40000000002</v>
      </c>
      <c r="K190" s="56">
        <f t="shared" si="23"/>
        <v>0</v>
      </c>
      <c r="L190" t="str">
        <f>IFERROR(IF(_xlfn.XMATCH(A190&amp;B190,'PAC Weights'!A:A),"OK"),"CHECK")</f>
        <v>OK</v>
      </c>
      <c r="M190" t="str">
        <f>+_xlfn.XLOOKUP(B190,'PAC Weights'!C:C,'PAC Weights'!E:E)</f>
        <v>Conductors</v>
      </c>
    </row>
    <row r="191" spans="1:13" x14ac:dyDescent="0.25">
      <c r="A191" s="6">
        <v>367</v>
      </c>
      <c r="B191" s="6" t="s">
        <v>505</v>
      </c>
      <c r="C191" t="s">
        <v>506</v>
      </c>
      <c r="D191" s="167">
        <v>8722744.1099999994</v>
      </c>
      <c r="E191" s="167">
        <v>1692637</v>
      </c>
      <c r="F191" s="23">
        <f>+IFERROR(SUMIFS('PAC Weights'!F:F,'PAC Weights'!$C:$C,Allocation!$B191,'PAC Weights'!$B:$B,Allocation!$A191),"NEW")</f>
        <v>1</v>
      </c>
      <c r="G191" s="23">
        <f>+IFERROR(SUMIFS('PAC Weights'!G:G,'PAC Weights'!$C:$C,Allocation!$B191,'PAC Weights'!$B:$B,Allocation!$A191),"NEW")</f>
        <v>0</v>
      </c>
      <c r="H191" s="167">
        <f t="shared" si="20"/>
        <v>8722744.1099999994</v>
      </c>
      <c r="I191" s="56">
        <f t="shared" si="21"/>
        <v>0</v>
      </c>
      <c r="J191" s="56">
        <f t="shared" si="22"/>
        <v>1692637</v>
      </c>
      <c r="K191" s="56">
        <f t="shared" si="23"/>
        <v>0</v>
      </c>
      <c r="L191" t="str">
        <f>IFERROR(IF(_xlfn.XMATCH(A191&amp;B191,'PAC Weights'!A:A),"OK"),"CHECK")</f>
        <v>OK</v>
      </c>
      <c r="M191" t="str">
        <f>+_xlfn.XLOOKUP(B191,'PAC Weights'!C:C,'PAC Weights'!E:E)</f>
        <v>Conductors</v>
      </c>
    </row>
    <row r="192" spans="1:13" x14ac:dyDescent="0.25">
      <c r="A192" s="6">
        <v>367</v>
      </c>
      <c r="B192" s="6" t="s">
        <v>511</v>
      </c>
      <c r="C192" t="s">
        <v>512</v>
      </c>
      <c r="D192" s="167">
        <v>29891.38</v>
      </c>
      <c r="E192" s="167">
        <v>3940</v>
      </c>
      <c r="F192" s="23">
        <f>+IFERROR(SUMIFS('PAC Weights'!F:F,'PAC Weights'!$C:$C,Allocation!$B192,'PAC Weights'!$B:$B,Allocation!$A192),"NEW")</f>
        <v>9.2708231811789929E-2</v>
      </c>
      <c r="G192" s="23">
        <f>+IFERROR(SUMIFS('PAC Weights'!G:G,'PAC Weights'!$C:$C,Allocation!$B192,'PAC Weights'!$B:$B,Allocation!$A192),"NEW")</f>
        <v>0.90729176818821011</v>
      </c>
      <c r="H192" s="167">
        <f t="shared" si="20"/>
        <v>2771.1769862143015</v>
      </c>
      <c r="I192" s="56">
        <f t="shared" si="21"/>
        <v>27120.2030137857</v>
      </c>
      <c r="J192" s="56">
        <f t="shared" si="22"/>
        <v>365.27043333845234</v>
      </c>
      <c r="K192" s="56">
        <f t="shared" si="23"/>
        <v>3574.7295666615478</v>
      </c>
      <c r="L192" t="str">
        <f>IFERROR(IF(_xlfn.XMATCH(A192&amp;B192,'PAC Weights'!A:A),"OK"),"CHECK")</f>
        <v>OK</v>
      </c>
      <c r="M192" t="str">
        <f>+_xlfn.XLOOKUP(B192,'PAC Weights'!C:C,'PAC Weights'!E:E)</f>
        <v>Conductors</v>
      </c>
    </row>
    <row r="193" spans="1:13" x14ac:dyDescent="0.25">
      <c r="A193" s="6">
        <v>367</v>
      </c>
      <c r="B193" s="6" t="s">
        <v>519</v>
      </c>
      <c r="C193" t="s">
        <v>520</v>
      </c>
      <c r="D193" s="167">
        <v>71161707.920000017</v>
      </c>
      <c r="E193" s="167">
        <v>3479313.46</v>
      </c>
      <c r="F193" s="23">
        <f>+IFERROR(SUMIFS('PAC Weights'!F:F,'PAC Weights'!$C:$C,Allocation!$B193,'PAC Weights'!$B:$B,Allocation!$A193),"NEW")</f>
        <v>0</v>
      </c>
      <c r="G193" s="23">
        <f>+IFERROR(SUMIFS('PAC Weights'!G:G,'PAC Weights'!$C:$C,Allocation!$B193,'PAC Weights'!$B:$B,Allocation!$A193),"NEW")</f>
        <v>1</v>
      </c>
      <c r="H193" s="167">
        <f t="shared" si="20"/>
        <v>0</v>
      </c>
      <c r="I193" s="56">
        <f t="shared" si="21"/>
        <v>71161707.920000017</v>
      </c>
      <c r="J193" s="56">
        <f t="shared" si="22"/>
        <v>0</v>
      </c>
      <c r="K193" s="56">
        <f t="shared" si="23"/>
        <v>3479313.46</v>
      </c>
      <c r="L193" t="str">
        <f>IFERROR(IF(_xlfn.XMATCH(A193&amp;B193,'PAC Weights'!A:A),"OK"),"CHECK")</f>
        <v>OK</v>
      </c>
      <c r="M193" t="str">
        <f>+_xlfn.XLOOKUP(B193,'PAC Weights'!C:C,'PAC Weights'!E:E)</f>
        <v>Conductors</v>
      </c>
    </row>
    <row r="194" spans="1:13" x14ac:dyDescent="0.25">
      <c r="A194" s="6">
        <v>367</v>
      </c>
      <c r="B194" s="6" t="s">
        <v>527</v>
      </c>
      <c r="C194" t="s">
        <v>528</v>
      </c>
      <c r="D194" s="167">
        <v>7650161.8500000024</v>
      </c>
      <c r="E194" s="167">
        <v>1557623.0799999998</v>
      </c>
      <c r="F194" s="23">
        <f>+IFERROR(SUMIFS('PAC Weights'!F:F,'PAC Weights'!$C:$C,Allocation!$B194,'PAC Weights'!$B:$B,Allocation!$A194),"NEW")</f>
        <v>1</v>
      </c>
      <c r="G194" s="23">
        <f>+IFERROR(SUMIFS('PAC Weights'!G:G,'PAC Weights'!$C:$C,Allocation!$B194,'PAC Weights'!$B:$B,Allocation!$A194),"NEW")</f>
        <v>0</v>
      </c>
      <c r="H194" s="167">
        <f t="shared" si="20"/>
        <v>7650161.8500000024</v>
      </c>
      <c r="I194" s="56">
        <f t="shared" si="21"/>
        <v>0</v>
      </c>
      <c r="J194" s="56">
        <f t="shared" si="22"/>
        <v>1557623.0799999998</v>
      </c>
      <c r="K194" s="56">
        <f t="shared" si="23"/>
        <v>0</v>
      </c>
      <c r="L194" t="str">
        <f>IFERROR(IF(_xlfn.XMATCH(A194&amp;B194,'PAC Weights'!A:A),"OK"),"CHECK")</f>
        <v>OK</v>
      </c>
      <c r="M194" t="str">
        <f>+_xlfn.XLOOKUP(B194,'PAC Weights'!C:C,'PAC Weights'!E:E)</f>
        <v>Conductors</v>
      </c>
    </row>
    <row r="195" spans="1:13" x14ac:dyDescent="0.25">
      <c r="A195" s="6">
        <v>367</v>
      </c>
      <c r="B195" s="6" t="s">
        <v>533</v>
      </c>
      <c r="C195" t="s">
        <v>534</v>
      </c>
      <c r="D195" s="167">
        <v>150775.28</v>
      </c>
      <c r="E195" s="167">
        <v>98052</v>
      </c>
      <c r="F195" s="23">
        <f>+IFERROR(SUMIFS('PAC Weights'!F:F,'PAC Weights'!$C:$C,Allocation!$B195,'PAC Weights'!$B:$B,Allocation!$A195),"NEW")</f>
        <v>1</v>
      </c>
      <c r="G195" s="23">
        <f>+IFERROR(SUMIFS('PAC Weights'!G:G,'PAC Weights'!$C:$C,Allocation!$B195,'PAC Weights'!$B:$B,Allocation!$A195),"NEW")</f>
        <v>0</v>
      </c>
      <c r="H195" s="167">
        <f t="shared" si="20"/>
        <v>150775.28</v>
      </c>
      <c r="I195" s="56">
        <f t="shared" si="21"/>
        <v>0</v>
      </c>
      <c r="J195" s="56">
        <f t="shared" si="22"/>
        <v>98052</v>
      </c>
      <c r="K195" s="56">
        <f t="shared" si="23"/>
        <v>0</v>
      </c>
      <c r="L195" t="str">
        <f>IFERROR(IF(_xlfn.XMATCH(A195&amp;B195,'PAC Weights'!A:A),"OK"),"CHECK")</f>
        <v>OK</v>
      </c>
      <c r="M195" t="str">
        <f>+_xlfn.XLOOKUP(B195,'PAC Weights'!C:C,'PAC Weights'!E:E)</f>
        <v>Conductors</v>
      </c>
    </row>
    <row r="196" spans="1:13" x14ac:dyDescent="0.25">
      <c r="A196" s="6">
        <v>367</v>
      </c>
      <c r="B196" s="6" t="s">
        <v>541</v>
      </c>
      <c r="C196" t="s">
        <v>542</v>
      </c>
      <c r="D196" s="167">
        <v>4396.1400000000003</v>
      </c>
      <c r="E196" s="167">
        <v>3100</v>
      </c>
      <c r="F196" s="23">
        <f>+IFERROR(SUMIFS('PAC Weights'!F:F,'PAC Weights'!$C:$C,Allocation!$B196,'PAC Weights'!$B:$B,Allocation!$A196),"NEW")</f>
        <v>9.2708231811789929E-2</v>
      </c>
      <c r="G196" s="23">
        <f>+IFERROR(SUMIFS('PAC Weights'!G:G,'PAC Weights'!$C:$C,Allocation!$B196,'PAC Weights'!$B:$B,Allocation!$A196),"NEW")</f>
        <v>0.90729176818821011</v>
      </c>
      <c r="H196" s="167">
        <f t="shared" si="20"/>
        <v>407.55836619708219</v>
      </c>
      <c r="I196" s="56">
        <f t="shared" si="21"/>
        <v>3988.5816338029181</v>
      </c>
      <c r="J196" s="56">
        <f t="shared" si="22"/>
        <v>287.39551861654877</v>
      </c>
      <c r="K196" s="56">
        <f t="shared" si="23"/>
        <v>2812.6044813834515</v>
      </c>
      <c r="L196" t="str">
        <f>IFERROR(IF(_xlfn.XMATCH(A196&amp;B196,'PAC Weights'!A:A),"OK"),"CHECK")</f>
        <v>OK</v>
      </c>
      <c r="M196" t="str">
        <f>+_xlfn.XLOOKUP(B196,'PAC Weights'!C:C,'PAC Weights'!E:E)</f>
        <v>Conductors</v>
      </c>
    </row>
    <row r="197" spans="1:13" x14ac:dyDescent="0.25">
      <c r="A197" s="6">
        <v>367</v>
      </c>
      <c r="B197" s="6" t="s">
        <v>549</v>
      </c>
      <c r="C197" t="s">
        <v>550</v>
      </c>
      <c r="D197" s="167">
        <v>36520.31</v>
      </c>
      <c r="E197" s="167">
        <v>15149</v>
      </c>
      <c r="F197" s="23">
        <f>+IFERROR(SUMIFS('PAC Weights'!F:F,'PAC Weights'!$C:$C,Allocation!$B197,'PAC Weights'!$B:$B,Allocation!$A197),"NEW")</f>
        <v>1</v>
      </c>
      <c r="G197" s="23">
        <f>+IFERROR(SUMIFS('PAC Weights'!G:G,'PAC Weights'!$C:$C,Allocation!$B197,'PAC Weights'!$B:$B,Allocation!$A197),"NEW")</f>
        <v>0</v>
      </c>
      <c r="H197" s="167">
        <f t="shared" si="20"/>
        <v>36520.31</v>
      </c>
      <c r="I197" s="56">
        <f t="shared" si="21"/>
        <v>0</v>
      </c>
      <c r="J197" s="56">
        <f t="shared" si="22"/>
        <v>15149</v>
      </c>
      <c r="K197" s="56">
        <f t="shared" si="23"/>
        <v>0</v>
      </c>
      <c r="L197" t="str">
        <f>IFERROR(IF(_xlfn.XMATCH(A197&amp;B197,'PAC Weights'!A:A),"OK"),"CHECK")</f>
        <v>OK</v>
      </c>
      <c r="M197" t="str">
        <f>+_xlfn.XLOOKUP(B197,'PAC Weights'!C:C,'PAC Weights'!E:E)</f>
        <v>Conductors</v>
      </c>
    </row>
    <row r="198" spans="1:13" x14ac:dyDescent="0.25">
      <c r="A198" s="6">
        <v>367</v>
      </c>
      <c r="B198" s="6" t="s">
        <v>557</v>
      </c>
      <c r="C198" t="s">
        <v>558</v>
      </c>
      <c r="D198" s="167">
        <v>23888.68</v>
      </c>
      <c r="E198" s="167">
        <v>232</v>
      </c>
      <c r="F198" s="23">
        <f>+IFERROR(SUMIFS('PAC Weights'!F:F,'PAC Weights'!$C:$C,Allocation!$B198,'PAC Weights'!$B:$B,Allocation!$A198),"NEW")</f>
        <v>0</v>
      </c>
      <c r="G198" s="23">
        <f>+IFERROR(SUMIFS('PAC Weights'!G:G,'PAC Weights'!$C:$C,Allocation!$B198,'PAC Weights'!$B:$B,Allocation!$A198),"NEW")</f>
        <v>1</v>
      </c>
      <c r="H198" s="167">
        <f t="shared" si="20"/>
        <v>0</v>
      </c>
      <c r="I198" s="56">
        <f t="shared" si="21"/>
        <v>23888.68</v>
      </c>
      <c r="J198" s="56">
        <f t="shared" si="22"/>
        <v>0</v>
      </c>
      <c r="K198" s="56">
        <f t="shared" si="23"/>
        <v>232</v>
      </c>
      <c r="L198" t="str">
        <f>IFERROR(IF(_xlfn.XMATCH(A198&amp;B198,'PAC Weights'!A:A),"OK"),"CHECK")</f>
        <v>OK</v>
      </c>
      <c r="M198" t="str">
        <f>+_xlfn.XLOOKUP(B198,'PAC Weights'!C:C,'PAC Weights'!E:E)</f>
        <v>Switches</v>
      </c>
    </row>
    <row r="199" spans="1:13" x14ac:dyDescent="0.25">
      <c r="A199" s="6">
        <v>367</v>
      </c>
      <c r="B199" s="6" t="s">
        <v>565</v>
      </c>
      <c r="C199" t="s">
        <v>566</v>
      </c>
      <c r="D199" s="167">
        <v>180975.66</v>
      </c>
      <c r="E199" s="167">
        <v>29</v>
      </c>
      <c r="F199" s="23">
        <f>+IFERROR(SUMIFS('PAC Weights'!F:F,'PAC Weights'!$C:$C,Allocation!$B199,'PAC Weights'!$B:$B,Allocation!$A199),"NEW")</f>
        <v>0</v>
      </c>
      <c r="G199" s="23">
        <f>+IFERROR(SUMIFS('PAC Weights'!G:G,'PAC Weights'!$C:$C,Allocation!$B199,'PAC Weights'!$B:$B,Allocation!$A199),"NEW")</f>
        <v>1</v>
      </c>
      <c r="H199" s="167">
        <f t="shared" si="20"/>
        <v>0</v>
      </c>
      <c r="I199" s="56">
        <f t="shared" si="21"/>
        <v>180975.66</v>
      </c>
      <c r="J199" s="56">
        <f t="shared" si="22"/>
        <v>0</v>
      </c>
      <c r="K199" s="56">
        <f t="shared" si="23"/>
        <v>29</v>
      </c>
      <c r="L199" t="str">
        <f>IFERROR(IF(_xlfn.XMATCH(A199&amp;B199,'PAC Weights'!A:A),"OK"),"CHECK")</f>
        <v>OK</v>
      </c>
      <c r="M199" t="str">
        <f>+_xlfn.XLOOKUP(B199,'PAC Weights'!C:C,'PAC Weights'!E:E)</f>
        <v>Switches</v>
      </c>
    </row>
    <row r="200" spans="1:13" x14ac:dyDescent="0.25">
      <c r="A200" s="6">
        <v>367</v>
      </c>
      <c r="B200" s="6" t="s">
        <v>573</v>
      </c>
      <c r="C200" t="s">
        <v>574</v>
      </c>
      <c r="D200" s="167">
        <v>12730722.169999998</v>
      </c>
      <c r="E200" s="167">
        <v>532</v>
      </c>
      <c r="F200" s="23">
        <f>+IFERROR(SUMIFS('PAC Weights'!F:F,'PAC Weights'!$C:$C,Allocation!$B200,'PAC Weights'!$B:$B,Allocation!$A200),"NEW")</f>
        <v>0</v>
      </c>
      <c r="G200" s="23">
        <f>+IFERROR(SUMIFS('PAC Weights'!G:G,'PAC Weights'!$C:$C,Allocation!$B200,'PAC Weights'!$B:$B,Allocation!$A200),"NEW")</f>
        <v>1</v>
      </c>
      <c r="H200" s="167">
        <f t="shared" si="20"/>
        <v>0</v>
      </c>
      <c r="I200" s="56">
        <f t="shared" si="21"/>
        <v>12730722.169999998</v>
      </c>
      <c r="J200" s="56">
        <f t="shared" si="22"/>
        <v>0</v>
      </c>
      <c r="K200" s="56">
        <f t="shared" si="23"/>
        <v>532</v>
      </c>
      <c r="L200" t="str">
        <f>IFERROR(IF(_xlfn.XMATCH(A200&amp;B200,'PAC Weights'!A:A),"OK"),"CHECK")</f>
        <v>OK</v>
      </c>
      <c r="M200" t="str">
        <f>+_xlfn.XLOOKUP(B200,'PAC Weights'!C:C,'PAC Weights'!E:E)</f>
        <v>Switches</v>
      </c>
    </row>
    <row r="201" spans="1:13" x14ac:dyDescent="0.25">
      <c r="A201" s="6">
        <v>367</v>
      </c>
      <c r="B201" s="6" t="s">
        <v>579</v>
      </c>
      <c r="C201" t="s">
        <v>580</v>
      </c>
      <c r="D201" s="167">
        <v>78592972.590000004</v>
      </c>
      <c r="E201" s="167">
        <v>5292</v>
      </c>
      <c r="F201" s="23">
        <f>+IFERROR(SUMIFS('PAC Weights'!F:F,'PAC Weights'!$C:$C,Allocation!$B201,'PAC Weights'!$B:$B,Allocation!$A201),"NEW")</f>
        <v>0</v>
      </c>
      <c r="G201" s="23">
        <f>+IFERROR(SUMIFS('PAC Weights'!G:G,'PAC Weights'!$C:$C,Allocation!$B201,'PAC Weights'!$B:$B,Allocation!$A201),"NEW")</f>
        <v>1</v>
      </c>
      <c r="H201" s="167">
        <f t="shared" si="20"/>
        <v>0</v>
      </c>
      <c r="I201" s="56">
        <f t="shared" si="21"/>
        <v>78592972.590000004</v>
      </c>
      <c r="J201" s="56">
        <f t="shared" si="22"/>
        <v>0</v>
      </c>
      <c r="K201" s="56">
        <f t="shared" si="23"/>
        <v>5292</v>
      </c>
      <c r="L201" t="str">
        <f>IFERROR(IF(_xlfn.XMATCH(A201&amp;B201,'PAC Weights'!A:A),"OK"),"CHECK")</f>
        <v>OK</v>
      </c>
      <c r="M201" t="str">
        <f>+_xlfn.XLOOKUP(B201,'PAC Weights'!C:C,'PAC Weights'!E:E)</f>
        <v>Switches</v>
      </c>
    </row>
    <row r="202" spans="1:13" x14ac:dyDescent="0.25">
      <c r="A202" s="6">
        <v>367</v>
      </c>
      <c r="B202" s="6" t="s">
        <v>585</v>
      </c>
      <c r="C202" t="s">
        <v>586</v>
      </c>
      <c r="D202" s="167">
        <v>334615.76</v>
      </c>
      <c r="E202" s="167">
        <v>11</v>
      </c>
      <c r="F202" s="23">
        <f>+IFERROR(SUMIFS('PAC Weights'!F:F,'PAC Weights'!$C:$C,Allocation!$B202,'PAC Weights'!$B:$B,Allocation!$A202),"NEW")</f>
        <v>0</v>
      </c>
      <c r="G202" s="23">
        <f>+IFERROR(SUMIFS('PAC Weights'!G:G,'PAC Weights'!$C:$C,Allocation!$B202,'PAC Weights'!$B:$B,Allocation!$A202),"NEW")</f>
        <v>1</v>
      </c>
      <c r="H202" s="167">
        <f t="shared" si="20"/>
        <v>0</v>
      </c>
      <c r="I202" s="56">
        <f t="shared" si="21"/>
        <v>334615.76</v>
      </c>
      <c r="J202" s="56">
        <f t="shared" si="22"/>
        <v>0</v>
      </c>
      <c r="K202" s="56">
        <f t="shared" si="23"/>
        <v>11</v>
      </c>
      <c r="L202" t="str">
        <f>IFERROR(IF(_xlfn.XMATCH(A202&amp;B202,'PAC Weights'!A:A),"OK"),"CHECK")</f>
        <v>OK</v>
      </c>
      <c r="M202" t="str">
        <f>+_xlfn.XLOOKUP(B202,'PAC Weights'!C:C,'PAC Weights'!E:E)</f>
        <v>Switches</v>
      </c>
    </row>
    <row r="203" spans="1:13" x14ac:dyDescent="0.25">
      <c r="A203" s="6">
        <v>367</v>
      </c>
      <c r="B203" s="6" t="s">
        <v>591</v>
      </c>
      <c r="C203" t="s">
        <v>592</v>
      </c>
      <c r="D203" s="167">
        <v>51788829.230000027</v>
      </c>
      <c r="E203" s="167">
        <v>138616</v>
      </c>
      <c r="F203" s="23">
        <f>+IFERROR(SUMIFS('PAC Weights'!F:F,'PAC Weights'!$C:$C,Allocation!$B203,'PAC Weights'!$B:$B,Allocation!$A203),"NEW")</f>
        <v>0</v>
      </c>
      <c r="G203" s="23">
        <f>+IFERROR(SUMIFS('PAC Weights'!G:G,'PAC Weights'!$C:$C,Allocation!$B203,'PAC Weights'!$B:$B,Allocation!$A203),"NEW")</f>
        <v>1</v>
      </c>
      <c r="H203" s="167">
        <f t="shared" si="20"/>
        <v>0</v>
      </c>
      <c r="I203" s="56">
        <f t="shared" si="21"/>
        <v>51788829.230000027</v>
      </c>
      <c r="J203" s="56">
        <f t="shared" si="22"/>
        <v>0</v>
      </c>
      <c r="K203" s="56">
        <f t="shared" si="23"/>
        <v>138616</v>
      </c>
      <c r="L203" t="str">
        <f>IFERROR(IF(_xlfn.XMATCH(A203&amp;B203,'PAC Weights'!A:A),"OK"),"CHECK")</f>
        <v>OK</v>
      </c>
      <c r="M203" t="str">
        <f>+_xlfn.XLOOKUP(B203,'PAC Weights'!C:C,'PAC Weights'!E:E)</f>
        <v>Potheads</v>
      </c>
    </row>
    <row r="204" spans="1:13" x14ac:dyDescent="0.25">
      <c r="A204" s="6">
        <v>367</v>
      </c>
      <c r="B204" s="6" t="s">
        <v>597</v>
      </c>
      <c r="C204" t="s">
        <v>598</v>
      </c>
      <c r="D204" s="167">
        <v>109375.08</v>
      </c>
      <c r="E204" s="167">
        <v>87</v>
      </c>
      <c r="F204" s="23">
        <f>+IFERROR(SUMIFS('PAC Weights'!F:F,'PAC Weights'!$C:$C,Allocation!$B204,'PAC Weights'!$B:$B,Allocation!$A204),"NEW")</f>
        <v>0</v>
      </c>
      <c r="G204" s="23">
        <f>+IFERROR(SUMIFS('PAC Weights'!G:G,'PAC Weights'!$C:$C,Allocation!$B204,'PAC Weights'!$B:$B,Allocation!$A204),"NEW")</f>
        <v>1</v>
      </c>
      <c r="H204" s="167">
        <f t="shared" si="20"/>
        <v>0</v>
      </c>
      <c r="I204" s="56">
        <f t="shared" si="21"/>
        <v>109375.08</v>
      </c>
      <c r="J204" s="56">
        <f t="shared" si="22"/>
        <v>0</v>
      </c>
      <c r="K204" s="56">
        <f t="shared" si="23"/>
        <v>87</v>
      </c>
      <c r="L204" t="str">
        <f>IFERROR(IF(_xlfn.XMATCH(A204&amp;B204,'PAC Weights'!A:A),"OK"),"CHECK")</f>
        <v>OK</v>
      </c>
      <c r="M204" t="str">
        <f>+_xlfn.XLOOKUP(B204,'PAC Weights'!C:C,'PAC Weights'!E:E)</f>
        <v>Potheads</v>
      </c>
    </row>
    <row r="205" spans="1:13" x14ac:dyDescent="0.25">
      <c r="A205" s="6">
        <v>367</v>
      </c>
      <c r="B205" s="6" t="s">
        <v>605</v>
      </c>
      <c r="C205" t="s">
        <v>606</v>
      </c>
      <c r="D205" s="167">
        <v>27706.850000000002</v>
      </c>
      <c r="E205" s="167">
        <v>55</v>
      </c>
      <c r="F205" s="23">
        <f>+IFERROR(SUMIFS('PAC Weights'!F:F,'PAC Weights'!$C:$C,Allocation!$B205,'PAC Weights'!$B:$B,Allocation!$A205),"NEW")</f>
        <v>0</v>
      </c>
      <c r="G205" s="23">
        <f>+IFERROR(SUMIFS('PAC Weights'!G:G,'PAC Weights'!$C:$C,Allocation!$B205,'PAC Weights'!$B:$B,Allocation!$A205),"NEW")</f>
        <v>1</v>
      </c>
      <c r="H205" s="167">
        <f t="shared" si="20"/>
        <v>0</v>
      </c>
      <c r="I205" s="56">
        <f t="shared" si="21"/>
        <v>27706.850000000002</v>
      </c>
      <c r="J205" s="56">
        <f t="shared" si="22"/>
        <v>0</v>
      </c>
      <c r="K205" s="56">
        <f t="shared" si="23"/>
        <v>55</v>
      </c>
      <c r="L205" t="str">
        <f>IFERROR(IF(_xlfn.XMATCH(A205&amp;B205,'PAC Weights'!A:A),"OK"),"CHECK")</f>
        <v>OK</v>
      </c>
      <c r="M205" t="str">
        <f>+_xlfn.XLOOKUP(B205,'PAC Weights'!C:C,'PAC Weights'!E:E)</f>
        <v>Potheads</v>
      </c>
    </row>
    <row r="206" spans="1:13" x14ac:dyDescent="0.25">
      <c r="A206" s="6">
        <v>367</v>
      </c>
      <c r="B206" s="6" t="s">
        <v>613</v>
      </c>
      <c r="C206" t="s">
        <v>614</v>
      </c>
      <c r="D206" s="167">
        <v>3096874.32</v>
      </c>
      <c r="E206" s="167">
        <v>164</v>
      </c>
      <c r="F206" s="23">
        <f>+IFERROR(SUMIFS('PAC Weights'!F:F,'PAC Weights'!$C:$C,Allocation!$B206,'PAC Weights'!$B:$B,Allocation!$A206),"NEW")</f>
        <v>0</v>
      </c>
      <c r="G206" s="23">
        <f>+IFERROR(SUMIFS('PAC Weights'!G:G,'PAC Weights'!$C:$C,Allocation!$B206,'PAC Weights'!$B:$B,Allocation!$A206),"NEW")</f>
        <v>1</v>
      </c>
      <c r="H206" s="167">
        <f t="shared" si="20"/>
        <v>0</v>
      </c>
      <c r="I206" s="56">
        <f t="shared" si="21"/>
        <v>3096874.32</v>
      </c>
      <c r="J206" s="56">
        <f t="shared" si="22"/>
        <v>0</v>
      </c>
      <c r="K206" s="56">
        <f t="shared" si="23"/>
        <v>164</v>
      </c>
      <c r="L206" t="str">
        <f>IFERROR(IF(_xlfn.XMATCH(A206&amp;B206,'PAC Weights'!A:A),"OK"),"CHECK")</f>
        <v>OK</v>
      </c>
      <c r="M206" t="str">
        <f>+_xlfn.XLOOKUP(B206,'PAC Weights'!C:C,'PAC Weights'!E:E)</f>
        <v>Potheads</v>
      </c>
    </row>
    <row r="207" spans="1:13" x14ac:dyDescent="0.25">
      <c r="A207" s="6">
        <v>367</v>
      </c>
      <c r="B207" s="6" t="s">
        <v>621</v>
      </c>
      <c r="C207" t="s">
        <v>622</v>
      </c>
      <c r="D207" s="167">
        <v>4114.2</v>
      </c>
      <c r="E207" s="167">
        <v>15</v>
      </c>
      <c r="F207" s="23">
        <f>+IFERROR(SUMIFS('PAC Weights'!F:F,'PAC Weights'!$C:$C,Allocation!$B207,'PAC Weights'!$B:$B,Allocation!$A207),"NEW")</f>
        <v>0</v>
      </c>
      <c r="G207" s="23">
        <f>+IFERROR(SUMIFS('PAC Weights'!G:G,'PAC Weights'!$C:$C,Allocation!$B207,'PAC Weights'!$B:$B,Allocation!$A207),"NEW")</f>
        <v>0</v>
      </c>
      <c r="H207" s="167">
        <f t="shared" si="20"/>
        <v>0</v>
      </c>
      <c r="I207" s="56">
        <f t="shared" si="21"/>
        <v>0</v>
      </c>
      <c r="J207" s="56">
        <f t="shared" si="22"/>
        <v>0</v>
      </c>
      <c r="K207" s="56">
        <f t="shared" si="23"/>
        <v>0</v>
      </c>
      <c r="L207" t="str">
        <f>IFERROR(IF(_xlfn.XMATCH(A207&amp;B207,'PAC Weights'!A:A),"OK"),"CHECK")</f>
        <v>OK</v>
      </c>
      <c r="M207" t="str">
        <f>+_xlfn.XLOOKUP(B207,'PAC Weights'!C:C,'PAC Weights'!E:E)</f>
        <v>N/A</v>
      </c>
    </row>
    <row r="208" spans="1:13" x14ac:dyDescent="0.25">
      <c r="A208" s="6">
        <v>367</v>
      </c>
      <c r="B208" s="6" t="s">
        <v>629</v>
      </c>
      <c r="C208" t="s">
        <v>630</v>
      </c>
      <c r="D208" s="167">
        <v>18739.899999999998</v>
      </c>
      <c r="E208" s="167">
        <v>19727</v>
      </c>
      <c r="F208" s="23">
        <f>+IFERROR(SUMIFS('PAC Weights'!F:F,'PAC Weights'!$C:$C,Allocation!$B208,'PAC Weights'!$B:$B,Allocation!$A208),"NEW")</f>
        <v>0</v>
      </c>
      <c r="G208" s="23">
        <f>+IFERROR(SUMIFS('PAC Weights'!G:G,'PAC Weights'!$C:$C,Allocation!$B208,'PAC Weights'!$B:$B,Allocation!$A208),"NEW")</f>
        <v>0</v>
      </c>
      <c r="H208" s="167">
        <f t="shared" si="20"/>
        <v>0</v>
      </c>
      <c r="I208" s="56">
        <f t="shared" si="21"/>
        <v>0</v>
      </c>
      <c r="J208" s="56">
        <f t="shared" si="22"/>
        <v>0</v>
      </c>
      <c r="K208" s="56">
        <f t="shared" si="23"/>
        <v>0</v>
      </c>
      <c r="L208" t="str">
        <f>IFERROR(IF(_xlfn.XMATCH(A208&amp;B208,'PAC Weights'!A:A),"OK"),"CHECK")</f>
        <v>OK</v>
      </c>
      <c r="M208" t="str">
        <f>+_xlfn.XLOOKUP(B208,'PAC Weights'!C:C,'PAC Weights'!E:E)</f>
        <v>N/A</v>
      </c>
    </row>
    <row r="209" spans="1:13" x14ac:dyDescent="0.25">
      <c r="A209" s="6">
        <v>368</v>
      </c>
      <c r="B209" t="s">
        <v>113</v>
      </c>
      <c r="C209" t="s">
        <v>114</v>
      </c>
      <c r="D209" s="167">
        <v>43947.990000000005</v>
      </c>
      <c r="E209" s="167">
        <v>42</v>
      </c>
      <c r="F209" s="23">
        <f>+IFERROR(SUMIFS('PAC Weights'!F:F,'PAC Weights'!$C:$C,Allocation!$B209,'PAC Weights'!$B:$B,Allocation!$A209),"NEW")</f>
        <v>0</v>
      </c>
      <c r="G209" s="23">
        <f>+IFERROR(SUMIFS('PAC Weights'!G:G,'PAC Weights'!$C:$C,Allocation!$B209,'PAC Weights'!$B:$B,Allocation!$A209),"NEW")</f>
        <v>1</v>
      </c>
      <c r="H209" s="167">
        <f t="shared" si="20"/>
        <v>0</v>
      </c>
      <c r="I209" s="56">
        <f t="shared" si="21"/>
        <v>43947.990000000005</v>
      </c>
      <c r="J209" s="56">
        <f t="shared" si="22"/>
        <v>0</v>
      </c>
      <c r="K209" s="56">
        <f t="shared" si="23"/>
        <v>42</v>
      </c>
      <c r="L209" t="str">
        <f>IFERROR(IF(_xlfn.XMATCH(A209&amp;B209,'PAC Weights'!A:A),"OK"),"CHECK")</f>
        <v>OK</v>
      </c>
      <c r="M209" t="str">
        <f>+_xlfn.XLOOKUP(B209,'PAC Weights'!C:C,'PAC Weights'!E:E)</f>
        <v>Switches</v>
      </c>
    </row>
    <row r="210" spans="1:13" x14ac:dyDescent="0.25">
      <c r="A210" s="6">
        <v>368</v>
      </c>
      <c r="B210" t="s">
        <v>119</v>
      </c>
      <c r="C210" t="s">
        <v>120</v>
      </c>
      <c r="D210" s="167">
        <v>52504.15</v>
      </c>
      <c r="E210" s="167">
        <v>1794</v>
      </c>
      <c r="F210" s="23">
        <f>+IFERROR(SUMIFS('PAC Weights'!F:F,'PAC Weights'!$C:$C,Allocation!$B210,'PAC Weights'!$B:$B,Allocation!$A210),"NEW")</f>
        <v>0.39692427632787231</v>
      </c>
      <c r="G210" s="23">
        <f>+IFERROR(SUMIFS('PAC Weights'!G:G,'PAC Weights'!$C:$C,Allocation!$B210,'PAC Weights'!$B:$B,Allocation!$A210),"NEW")</f>
        <v>0.60307572367212769</v>
      </c>
      <c r="H210" s="167">
        <f t="shared" si="20"/>
        <v>20840.171742960058</v>
      </c>
      <c r="I210" s="56">
        <f t="shared" si="21"/>
        <v>31663.978257039944</v>
      </c>
      <c r="J210" s="56">
        <f t="shared" si="22"/>
        <v>712.08215173220287</v>
      </c>
      <c r="K210" s="56">
        <f t="shared" si="23"/>
        <v>1081.9178482677971</v>
      </c>
      <c r="L210" t="str">
        <f>IFERROR(IF(_xlfn.XMATCH(A210&amp;B210,'PAC Weights'!A:A),"OK"),"CHECK")</f>
        <v>OK</v>
      </c>
      <c r="M210" t="str">
        <f>+_xlfn.XLOOKUP(B210,'PAC Weights'!C:C,'PAC Weights'!E:E)</f>
        <v>Lightning Arresters</v>
      </c>
    </row>
    <row r="211" spans="1:13" x14ac:dyDescent="0.25">
      <c r="A211" s="6">
        <v>368</v>
      </c>
      <c r="B211" t="s">
        <v>129</v>
      </c>
      <c r="C211" t="s">
        <v>130</v>
      </c>
      <c r="D211" s="167">
        <v>58982.400000000001</v>
      </c>
      <c r="E211" s="167">
        <v>2972</v>
      </c>
      <c r="F211" s="23">
        <f>+IFERROR(SUMIFS('PAC Weights'!F:F,'PAC Weights'!$C:$C,Allocation!$B211,'PAC Weights'!$B:$B,Allocation!$A211),"NEW")</f>
        <v>0.39692427632787231</v>
      </c>
      <c r="G211" s="23">
        <f>+IFERROR(SUMIFS('PAC Weights'!G:G,'PAC Weights'!$C:$C,Allocation!$B211,'PAC Weights'!$B:$B,Allocation!$A211),"NEW")</f>
        <v>0.60307572367212769</v>
      </c>
      <c r="H211" s="167">
        <f t="shared" si="20"/>
        <v>23411.546436081095</v>
      </c>
      <c r="I211" s="56">
        <f t="shared" si="21"/>
        <v>35570.853563918907</v>
      </c>
      <c r="J211" s="56">
        <f t="shared" si="22"/>
        <v>1179.6589492464366</v>
      </c>
      <c r="K211" s="56">
        <f t="shared" si="23"/>
        <v>1792.3410507535634</v>
      </c>
      <c r="L211" t="str">
        <f>IFERROR(IF(_xlfn.XMATCH(A211&amp;B211,'PAC Weights'!A:A),"OK"),"CHECK")</f>
        <v>OK</v>
      </c>
      <c r="M211" t="str">
        <f>+_xlfn.XLOOKUP(B211,'PAC Weights'!C:C,'PAC Weights'!E:E)</f>
        <v>Lightning Arresters</v>
      </c>
    </row>
    <row r="212" spans="1:13" x14ac:dyDescent="0.25">
      <c r="A212" s="6">
        <v>368</v>
      </c>
      <c r="B212" t="s">
        <v>137</v>
      </c>
      <c r="C212" t="s">
        <v>138</v>
      </c>
      <c r="D212" s="167">
        <v>113594452.78999999</v>
      </c>
      <c r="E212" s="167">
        <v>261992</v>
      </c>
      <c r="F212" s="23">
        <f>+IFERROR(SUMIFS('PAC Weights'!F:F,'PAC Weights'!$C:$C,Allocation!$B212,'PAC Weights'!$B:$B,Allocation!$A212),"NEW")</f>
        <v>0.39692427632787231</v>
      </c>
      <c r="G212" s="23">
        <f>+IFERROR(SUMIFS('PAC Weights'!G:G,'PAC Weights'!$C:$C,Allocation!$B212,'PAC Weights'!$B:$B,Allocation!$A212),"NEW")</f>
        <v>0.60307572367212769</v>
      </c>
      <c r="H212" s="167">
        <f t="shared" ref="H212:H275" si="24">+F212*D212</f>
        <v>45088395.9685314</v>
      </c>
      <c r="I212" s="56">
        <f t="shared" ref="I212:I275" si="25">+IF(F212+G212=0,0,D212-H212)</f>
        <v>68506056.821468592</v>
      </c>
      <c r="J212" s="56">
        <f t="shared" ref="J212:J275" si="26">+E212*F212</f>
        <v>103990.98500369192</v>
      </c>
      <c r="K212" s="56">
        <f t="shared" ref="K212:K275" si="27">+IF(F212+G212=0,0,E212-J212)</f>
        <v>158001.01499630808</v>
      </c>
      <c r="L212" t="str">
        <f>IFERROR(IF(_xlfn.XMATCH(A212&amp;B212,'PAC Weights'!A:A),"OK"),"CHECK")</f>
        <v>OK</v>
      </c>
      <c r="M212" t="str">
        <f>+_xlfn.XLOOKUP(B212,'PAC Weights'!C:C,'PAC Weights'!E:E)</f>
        <v>Lightning Arresters</v>
      </c>
    </row>
    <row r="213" spans="1:13" x14ac:dyDescent="0.25">
      <c r="A213" s="6">
        <v>368</v>
      </c>
      <c r="B213" t="s">
        <v>145</v>
      </c>
      <c r="C213" t="s">
        <v>146</v>
      </c>
      <c r="D213" s="167">
        <v>24234.190000000002</v>
      </c>
      <c r="E213" s="167">
        <v>41</v>
      </c>
      <c r="F213" s="23">
        <f>+IFERROR(SUMIFS('PAC Weights'!F:F,'PAC Weights'!$C:$C,Allocation!$B213,'PAC Weights'!$B:$B,Allocation!$A213),"NEW")</f>
        <v>0.39692427632787231</v>
      </c>
      <c r="G213" s="23">
        <f>+IFERROR(SUMIFS('PAC Weights'!G:G,'PAC Weights'!$C:$C,Allocation!$B213,'PAC Weights'!$B:$B,Allocation!$A213),"NEW")</f>
        <v>0.60307572367212769</v>
      </c>
      <c r="H213" s="167">
        <f t="shared" si="24"/>
        <v>9619.1383281421604</v>
      </c>
      <c r="I213" s="56">
        <f t="shared" si="25"/>
        <v>14615.051671857842</v>
      </c>
      <c r="J213" s="56">
        <f t="shared" si="26"/>
        <v>16.273895329442766</v>
      </c>
      <c r="K213" s="56">
        <f t="shared" si="27"/>
        <v>24.726104670557234</v>
      </c>
      <c r="L213" t="str">
        <f>IFERROR(IF(_xlfn.XMATCH(A213&amp;B213,'PAC Weights'!A:A),"OK"),"CHECK")</f>
        <v>OK</v>
      </c>
      <c r="M213" t="str">
        <f>+_xlfn.XLOOKUP(B213,'PAC Weights'!C:C,'PAC Weights'!E:E)</f>
        <v>Lightning Arresters</v>
      </c>
    </row>
    <row r="214" spans="1:13" x14ac:dyDescent="0.25">
      <c r="A214" s="6">
        <v>368</v>
      </c>
      <c r="B214" t="s">
        <v>155</v>
      </c>
      <c r="C214" t="s">
        <v>156</v>
      </c>
      <c r="D214" s="167">
        <v>33728.050000000003</v>
      </c>
      <c r="E214" s="167">
        <v>2086</v>
      </c>
      <c r="F214" s="23">
        <f>+IFERROR(SUMIFS('PAC Weights'!F:F,'PAC Weights'!$C:$C,Allocation!$B214,'PAC Weights'!$B:$B,Allocation!$A214),"NEW")</f>
        <v>0.56457184897693713</v>
      </c>
      <c r="G214" s="23">
        <f>+IFERROR(SUMIFS('PAC Weights'!G:G,'PAC Weights'!$C:$C,Allocation!$B214,'PAC Weights'!$B:$B,Allocation!$A214),"NEW")</f>
        <v>0.43542815102306287</v>
      </c>
      <c r="H214" s="167">
        <f t="shared" si="24"/>
        <v>19041.907550886586</v>
      </c>
      <c r="I214" s="56">
        <f t="shared" si="25"/>
        <v>14686.142449113417</v>
      </c>
      <c r="J214" s="56">
        <f t="shared" si="26"/>
        <v>1177.6968769658909</v>
      </c>
      <c r="K214" s="56">
        <f t="shared" si="27"/>
        <v>908.30312303410915</v>
      </c>
      <c r="L214" t="str">
        <f>IFERROR(IF(_xlfn.XMATCH(A214&amp;B214,'PAC Weights'!A:A),"OK"),"CHECK")</f>
        <v>OK</v>
      </c>
      <c r="M214" t="str">
        <f>+_xlfn.XLOOKUP(B214,'PAC Weights'!C:C,'PAC Weights'!E:E)</f>
        <v>Cutouts</v>
      </c>
    </row>
    <row r="215" spans="1:13" x14ac:dyDescent="0.25">
      <c r="A215" s="6">
        <v>368</v>
      </c>
      <c r="B215" t="s">
        <v>165</v>
      </c>
      <c r="C215" t="s">
        <v>166</v>
      </c>
      <c r="D215" s="167">
        <v>1302.4399999999998</v>
      </c>
      <c r="E215" s="167">
        <v>0</v>
      </c>
      <c r="F215" s="23">
        <f>+IFERROR(SUMIFS('PAC Weights'!F:F,'PAC Weights'!$C:$C,Allocation!$B215,'PAC Weights'!$B:$B,Allocation!$A215),"NEW")</f>
        <v>0.56457184897693713</v>
      </c>
      <c r="G215" s="23">
        <f>+IFERROR(SUMIFS('PAC Weights'!G:G,'PAC Weights'!$C:$C,Allocation!$B215,'PAC Weights'!$B:$B,Allocation!$A215),"NEW")</f>
        <v>0.43542815102306287</v>
      </c>
      <c r="H215" s="167">
        <f t="shared" si="24"/>
        <v>735.32095898152193</v>
      </c>
      <c r="I215" s="56">
        <f t="shared" si="25"/>
        <v>567.1190410184779</v>
      </c>
      <c r="J215" s="56">
        <f t="shared" si="26"/>
        <v>0</v>
      </c>
      <c r="K215" s="56">
        <f t="shared" si="27"/>
        <v>0</v>
      </c>
      <c r="L215" t="str">
        <f>IFERROR(IF(_xlfn.XMATCH(A215&amp;B215,'PAC Weights'!A:A),"OK"),"CHECK")</f>
        <v>OK</v>
      </c>
      <c r="M215" t="str">
        <f>+_xlfn.XLOOKUP(B215,'PAC Weights'!C:C,'PAC Weights'!E:E)</f>
        <v>Cutouts</v>
      </c>
    </row>
    <row r="216" spans="1:13" x14ac:dyDescent="0.25">
      <c r="A216" s="6">
        <v>368</v>
      </c>
      <c r="B216" t="s">
        <v>173</v>
      </c>
      <c r="C216" t="s">
        <v>174</v>
      </c>
      <c r="D216" s="167">
        <v>73634301.579999968</v>
      </c>
      <c r="E216" s="167">
        <v>179127</v>
      </c>
      <c r="F216" s="23">
        <f>+IFERROR(SUMIFS('PAC Weights'!F:F,'PAC Weights'!$C:$C,Allocation!$B216,'PAC Weights'!$B:$B,Allocation!$A216),"NEW")</f>
        <v>0.56457184897693713</v>
      </c>
      <c r="G216" s="23">
        <f>+IFERROR(SUMIFS('PAC Weights'!G:G,'PAC Weights'!$C:$C,Allocation!$B216,'PAC Weights'!$B:$B,Allocation!$A216),"NEW")</f>
        <v>0.43542815102306287</v>
      </c>
      <c r="H216" s="167">
        <f t="shared" si="24"/>
        <v>41571853.791145988</v>
      </c>
      <c r="I216" s="56">
        <f t="shared" si="25"/>
        <v>32062447.788853981</v>
      </c>
      <c r="J216" s="56">
        <f t="shared" si="26"/>
        <v>101130.06159169182</v>
      </c>
      <c r="K216" s="56">
        <f t="shared" si="27"/>
        <v>77996.938408308182</v>
      </c>
      <c r="L216" t="str">
        <f>IFERROR(IF(_xlfn.XMATCH(A216&amp;B216,'PAC Weights'!A:A),"OK"),"CHECK")</f>
        <v>OK</v>
      </c>
      <c r="M216" t="str">
        <f>+_xlfn.XLOOKUP(B216,'PAC Weights'!C:C,'PAC Weights'!E:E)</f>
        <v>Cutouts</v>
      </c>
    </row>
    <row r="217" spans="1:13" x14ac:dyDescent="0.25">
      <c r="A217" s="6">
        <v>368</v>
      </c>
      <c r="B217" t="s">
        <v>181</v>
      </c>
      <c r="C217" t="s">
        <v>182</v>
      </c>
      <c r="D217" s="167">
        <v>2699586.9700000007</v>
      </c>
      <c r="E217" s="167">
        <v>6361</v>
      </c>
      <c r="F217" s="23">
        <f>+IFERROR(SUMIFS('PAC Weights'!F:F,'PAC Weights'!$C:$C,Allocation!$B217,'PAC Weights'!$B:$B,Allocation!$A217),"NEW")</f>
        <v>0.56457184897693713</v>
      </c>
      <c r="G217" s="23">
        <f>+IFERROR(SUMIFS('PAC Weights'!G:G,'PAC Weights'!$C:$C,Allocation!$B217,'PAC Weights'!$B:$B,Allocation!$A217),"NEW")</f>
        <v>0.43542815102306287</v>
      </c>
      <c r="H217" s="167">
        <f t="shared" si="24"/>
        <v>1524110.8071269477</v>
      </c>
      <c r="I217" s="56">
        <f t="shared" si="25"/>
        <v>1175476.162873053</v>
      </c>
      <c r="J217" s="56">
        <f t="shared" si="26"/>
        <v>3591.2415313422971</v>
      </c>
      <c r="K217" s="56">
        <f t="shared" si="27"/>
        <v>2769.7584686577029</v>
      </c>
      <c r="L217" t="str">
        <f>IFERROR(IF(_xlfn.XMATCH(A217&amp;B217,'PAC Weights'!A:A),"OK"),"CHECK")</f>
        <v>OK</v>
      </c>
      <c r="M217" t="str">
        <f>+_xlfn.XLOOKUP(B217,'PAC Weights'!C:C,'PAC Weights'!E:E)</f>
        <v>Cutouts</v>
      </c>
    </row>
    <row r="218" spans="1:13" x14ac:dyDescent="0.25">
      <c r="A218" s="6">
        <v>368</v>
      </c>
      <c r="B218" t="s">
        <v>191</v>
      </c>
      <c r="C218" t="s">
        <v>192</v>
      </c>
      <c r="D218" s="167">
        <v>1505.75</v>
      </c>
      <c r="E218" s="167">
        <v>29</v>
      </c>
      <c r="F218" s="23">
        <f>+IFERROR(SUMIFS('PAC Weights'!F:F,'PAC Weights'!$C:$C,Allocation!$B218,'PAC Weights'!$B:$B,Allocation!$A218),"NEW")</f>
        <v>1</v>
      </c>
      <c r="G218" s="23">
        <f>+IFERROR(SUMIFS('PAC Weights'!G:G,'PAC Weights'!$C:$C,Allocation!$B218,'PAC Weights'!$B:$B,Allocation!$A218),"NEW")</f>
        <v>0</v>
      </c>
      <c r="H218" s="167">
        <f t="shared" si="24"/>
        <v>1505.75</v>
      </c>
      <c r="I218" s="56">
        <f t="shared" si="25"/>
        <v>0</v>
      </c>
      <c r="J218" s="56">
        <f t="shared" si="26"/>
        <v>29</v>
      </c>
      <c r="K218" s="56">
        <f t="shared" si="27"/>
        <v>0</v>
      </c>
      <c r="L218" t="str">
        <f>IFERROR(IF(_xlfn.XMATCH(A218&amp;B218,'PAC Weights'!A:A),"OK"),"CHECK")</f>
        <v>OK</v>
      </c>
      <c r="M218" t="str">
        <f>+_xlfn.XLOOKUP(B218,'PAC Weights'!C:C,'PAC Weights'!E:E)</f>
        <v>Combined C/O Arr</v>
      </c>
    </row>
    <row r="219" spans="1:13" x14ac:dyDescent="0.25">
      <c r="A219" s="6">
        <v>368</v>
      </c>
      <c r="B219" t="s">
        <v>201</v>
      </c>
      <c r="C219" t="s">
        <v>202</v>
      </c>
      <c r="D219" s="167">
        <v>637.32000000000005</v>
      </c>
      <c r="E219" s="167">
        <v>1</v>
      </c>
      <c r="F219" s="23">
        <f>+IFERROR(SUMIFS('PAC Weights'!F:F,'PAC Weights'!$C:$C,Allocation!$B219,'PAC Weights'!$B:$B,Allocation!$A219),"NEW")</f>
        <v>0</v>
      </c>
      <c r="G219" s="23">
        <f>+IFERROR(SUMIFS('PAC Weights'!G:G,'PAC Weights'!$C:$C,Allocation!$B219,'PAC Weights'!$B:$B,Allocation!$A219),"NEW")</f>
        <v>1</v>
      </c>
      <c r="H219" s="167">
        <f t="shared" si="24"/>
        <v>0</v>
      </c>
      <c r="I219" s="56">
        <f t="shared" si="25"/>
        <v>637.32000000000005</v>
      </c>
      <c r="J219" s="56">
        <f t="shared" si="26"/>
        <v>0</v>
      </c>
      <c r="K219" s="56">
        <f t="shared" si="27"/>
        <v>1</v>
      </c>
      <c r="L219" t="str">
        <f>IFERROR(IF(_xlfn.XMATCH(A219&amp;B219,'PAC Weights'!A:A),"OK"),"CHECK")</f>
        <v>OK</v>
      </c>
      <c r="M219" t="str">
        <f>+_xlfn.XLOOKUP(B219,'PAC Weights'!C:C,'PAC Weights'!E:E)</f>
        <v>Capacitors (3-Phase Banks)</v>
      </c>
    </row>
    <row r="220" spans="1:13" x14ac:dyDescent="0.25">
      <c r="A220" s="6">
        <v>368</v>
      </c>
      <c r="B220" t="s">
        <v>211</v>
      </c>
      <c r="C220" t="s">
        <v>212</v>
      </c>
      <c r="D220" s="167">
        <v>72459.87</v>
      </c>
      <c r="E220" s="167">
        <v>1625</v>
      </c>
      <c r="F220" s="23">
        <f>+IFERROR(SUMIFS('PAC Weights'!F:F,'PAC Weights'!$C:$C,Allocation!$B220,'PAC Weights'!$B:$B,Allocation!$A220),"NEW")</f>
        <v>0</v>
      </c>
      <c r="G220" s="23">
        <f>+IFERROR(SUMIFS('PAC Weights'!G:G,'PAC Weights'!$C:$C,Allocation!$B220,'PAC Weights'!$B:$B,Allocation!$A220),"NEW")</f>
        <v>1</v>
      </c>
      <c r="H220" s="167">
        <f t="shared" si="24"/>
        <v>0</v>
      </c>
      <c r="I220" s="56">
        <f t="shared" si="25"/>
        <v>72459.87</v>
      </c>
      <c r="J220" s="56">
        <f t="shared" si="26"/>
        <v>0</v>
      </c>
      <c r="K220" s="56">
        <f t="shared" si="27"/>
        <v>1625</v>
      </c>
      <c r="L220" t="str">
        <f>IFERROR(IF(_xlfn.XMATCH(A220&amp;B220,'PAC Weights'!A:A),"OK"),"CHECK")</f>
        <v>OK</v>
      </c>
      <c r="M220" t="str">
        <f>+_xlfn.XLOOKUP(B220,'PAC Weights'!C:C,'PAC Weights'!E:E)</f>
        <v>Capacitors (3-Phase Banks)</v>
      </c>
    </row>
    <row r="221" spans="1:13" x14ac:dyDescent="0.25">
      <c r="A221" s="6">
        <v>368</v>
      </c>
      <c r="B221" t="s">
        <v>221</v>
      </c>
      <c r="C221" t="s">
        <v>222</v>
      </c>
      <c r="D221" s="167">
        <v>22740.959999999999</v>
      </c>
      <c r="E221" s="167">
        <v>333</v>
      </c>
      <c r="F221" s="23">
        <f>+IFERROR(SUMIFS('PAC Weights'!F:F,'PAC Weights'!$C:$C,Allocation!$B221,'PAC Weights'!$B:$B,Allocation!$A221),"NEW")</f>
        <v>0</v>
      </c>
      <c r="G221" s="23">
        <f>+IFERROR(SUMIFS('PAC Weights'!G:G,'PAC Weights'!$C:$C,Allocation!$B221,'PAC Weights'!$B:$B,Allocation!$A221),"NEW")</f>
        <v>1</v>
      </c>
      <c r="H221" s="167">
        <f t="shared" si="24"/>
        <v>0</v>
      </c>
      <c r="I221" s="56">
        <f t="shared" si="25"/>
        <v>22740.959999999999</v>
      </c>
      <c r="J221" s="56">
        <f t="shared" si="26"/>
        <v>0</v>
      </c>
      <c r="K221" s="56">
        <f t="shared" si="27"/>
        <v>333</v>
      </c>
      <c r="L221" t="str">
        <f>IFERROR(IF(_xlfn.XMATCH(A221&amp;B221,'PAC Weights'!A:A),"OK"),"CHECK")</f>
        <v>OK</v>
      </c>
      <c r="M221" t="str">
        <f>+_xlfn.XLOOKUP(B221,'PAC Weights'!C:C,'PAC Weights'!E:E)</f>
        <v>Capacitors (3-Phase Banks)</v>
      </c>
    </row>
    <row r="222" spans="1:13" x14ac:dyDescent="0.25">
      <c r="A222" s="6">
        <v>368</v>
      </c>
      <c r="B222" t="s">
        <v>233</v>
      </c>
      <c r="C222" t="s">
        <v>234</v>
      </c>
      <c r="D222" s="167">
        <v>322.52</v>
      </c>
      <c r="E222" s="167">
        <v>3</v>
      </c>
      <c r="F222" s="23">
        <f>+IFERROR(SUMIFS('PAC Weights'!F:F,'PAC Weights'!$C:$C,Allocation!$B222,'PAC Weights'!$B:$B,Allocation!$A222),"NEW")</f>
        <v>0</v>
      </c>
      <c r="G222" s="23">
        <f>+IFERROR(SUMIFS('PAC Weights'!G:G,'PAC Weights'!$C:$C,Allocation!$B222,'PAC Weights'!$B:$B,Allocation!$A222),"NEW")</f>
        <v>1</v>
      </c>
      <c r="H222" s="167">
        <f t="shared" si="24"/>
        <v>0</v>
      </c>
      <c r="I222" s="56">
        <f t="shared" si="25"/>
        <v>322.52</v>
      </c>
      <c r="J222" s="56">
        <f t="shared" si="26"/>
        <v>0</v>
      </c>
      <c r="K222" s="56">
        <f t="shared" si="27"/>
        <v>3</v>
      </c>
      <c r="L222" t="str">
        <f>IFERROR(IF(_xlfn.XMATCH(A222&amp;B222,'PAC Weights'!A:A),"OK"),"CHECK")</f>
        <v>OK</v>
      </c>
      <c r="M222" t="str">
        <f>+_xlfn.XLOOKUP(B222,'PAC Weights'!C:C,'PAC Weights'!E:E)</f>
        <v>Capacitors (3-Phase Banks)</v>
      </c>
    </row>
    <row r="223" spans="1:13" x14ac:dyDescent="0.25">
      <c r="A223" s="6">
        <v>368</v>
      </c>
      <c r="B223" t="s">
        <v>245</v>
      </c>
      <c r="C223" t="s">
        <v>246</v>
      </c>
      <c r="D223" s="167">
        <v>44620.25</v>
      </c>
      <c r="E223" s="167">
        <v>597</v>
      </c>
      <c r="F223" s="23">
        <f>+IFERROR(SUMIFS('PAC Weights'!F:F,'PAC Weights'!$C:$C,Allocation!$B223,'PAC Weights'!$B:$B,Allocation!$A223),"NEW")</f>
        <v>0</v>
      </c>
      <c r="G223" s="23">
        <f>+IFERROR(SUMIFS('PAC Weights'!G:G,'PAC Weights'!$C:$C,Allocation!$B223,'PAC Weights'!$B:$B,Allocation!$A223),"NEW")</f>
        <v>1</v>
      </c>
      <c r="H223" s="167">
        <f t="shared" si="24"/>
        <v>0</v>
      </c>
      <c r="I223" s="56">
        <f t="shared" si="25"/>
        <v>44620.25</v>
      </c>
      <c r="J223" s="56">
        <f t="shared" si="26"/>
        <v>0</v>
      </c>
      <c r="K223" s="56">
        <f t="shared" si="27"/>
        <v>597</v>
      </c>
      <c r="L223" t="str">
        <f>IFERROR(IF(_xlfn.XMATCH(A223&amp;B223,'PAC Weights'!A:A),"OK"),"CHECK")</f>
        <v>OK</v>
      </c>
      <c r="M223" t="str">
        <f>+_xlfn.XLOOKUP(B223,'PAC Weights'!C:C,'PAC Weights'!E:E)</f>
        <v>Capacitors (3-Phase Banks)</v>
      </c>
    </row>
    <row r="224" spans="1:13" x14ac:dyDescent="0.25">
      <c r="A224" s="6">
        <v>368</v>
      </c>
      <c r="B224" t="s">
        <v>257</v>
      </c>
      <c r="C224" t="s">
        <v>258</v>
      </c>
      <c r="D224" s="167">
        <v>72505.37</v>
      </c>
      <c r="E224" s="167">
        <v>566</v>
      </c>
      <c r="F224" s="23">
        <f>+IFERROR(SUMIFS('PAC Weights'!F:F,'PAC Weights'!$C:$C,Allocation!$B224,'PAC Weights'!$B:$B,Allocation!$A224),"NEW")</f>
        <v>0</v>
      </c>
      <c r="G224" s="23">
        <f>+IFERROR(SUMIFS('PAC Weights'!G:G,'PAC Weights'!$C:$C,Allocation!$B224,'PAC Weights'!$B:$B,Allocation!$A224),"NEW")</f>
        <v>1</v>
      </c>
      <c r="H224" s="167">
        <f t="shared" si="24"/>
        <v>0</v>
      </c>
      <c r="I224" s="56">
        <f t="shared" si="25"/>
        <v>72505.37</v>
      </c>
      <c r="J224" s="56">
        <f t="shared" si="26"/>
        <v>0</v>
      </c>
      <c r="K224" s="56">
        <f t="shared" si="27"/>
        <v>566</v>
      </c>
      <c r="L224" t="str">
        <f>IFERROR(IF(_xlfn.XMATCH(A224&amp;B224,'PAC Weights'!A:A),"OK"),"CHECK")</f>
        <v>OK</v>
      </c>
      <c r="M224" t="str">
        <f>+_xlfn.XLOOKUP(B224,'PAC Weights'!C:C,'PAC Weights'!E:E)</f>
        <v>Capacitors (3-Phase Banks)</v>
      </c>
    </row>
    <row r="225" spans="1:13" x14ac:dyDescent="0.25">
      <c r="A225" s="6">
        <v>368</v>
      </c>
      <c r="B225" t="s">
        <v>269</v>
      </c>
      <c r="C225" t="s">
        <v>270</v>
      </c>
      <c r="D225" s="167">
        <v>46928.49</v>
      </c>
      <c r="E225" s="167">
        <v>151</v>
      </c>
      <c r="F225" s="23">
        <f>+IFERROR(SUMIFS('PAC Weights'!F:F,'PAC Weights'!$C:$C,Allocation!$B225,'PAC Weights'!$B:$B,Allocation!$A225),"NEW")</f>
        <v>0</v>
      </c>
      <c r="G225" s="23">
        <f>+IFERROR(SUMIFS('PAC Weights'!G:G,'PAC Weights'!$C:$C,Allocation!$B225,'PAC Weights'!$B:$B,Allocation!$A225),"NEW")</f>
        <v>1</v>
      </c>
      <c r="H225" s="167">
        <f t="shared" si="24"/>
        <v>0</v>
      </c>
      <c r="I225" s="56">
        <f t="shared" si="25"/>
        <v>46928.49</v>
      </c>
      <c r="J225" s="56">
        <f t="shared" si="26"/>
        <v>0</v>
      </c>
      <c r="K225" s="56">
        <f t="shared" si="27"/>
        <v>151</v>
      </c>
      <c r="L225" t="str">
        <f>IFERROR(IF(_xlfn.XMATCH(A225&amp;B225,'PAC Weights'!A:A),"OK"),"CHECK")</f>
        <v>OK</v>
      </c>
      <c r="M225" t="str">
        <f>+_xlfn.XLOOKUP(B225,'PAC Weights'!C:C,'PAC Weights'!E:E)</f>
        <v>Capacitors (3-Phase Banks)</v>
      </c>
    </row>
    <row r="226" spans="1:13" x14ac:dyDescent="0.25">
      <c r="A226" s="6">
        <v>368</v>
      </c>
      <c r="B226" t="s">
        <v>277</v>
      </c>
      <c r="C226" t="s">
        <v>278</v>
      </c>
      <c r="D226" s="167">
        <v>-90915.680000000008</v>
      </c>
      <c r="E226" s="167">
        <v>-6</v>
      </c>
      <c r="F226" s="23">
        <f>+IFERROR(SUMIFS('PAC Weights'!F:F,'PAC Weights'!$C:$C,Allocation!$B226,'PAC Weights'!$B:$B,Allocation!$A226),"NEW")</f>
        <v>0</v>
      </c>
      <c r="G226" s="23">
        <f>+IFERROR(SUMIFS('PAC Weights'!G:G,'PAC Weights'!$C:$C,Allocation!$B226,'PAC Weights'!$B:$B,Allocation!$A226),"NEW")</f>
        <v>1</v>
      </c>
      <c r="H226" s="167">
        <f t="shared" si="24"/>
        <v>0</v>
      </c>
      <c r="I226" s="56">
        <f t="shared" si="25"/>
        <v>-90915.680000000008</v>
      </c>
      <c r="J226" s="56">
        <f t="shared" si="26"/>
        <v>0</v>
      </c>
      <c r="K226" s="56">
        <f t="shared" si="27"/>
        <v>-6</v>
      </c>
      <c r="L226" t="str">
        <f>IFERROR(IF(_xlfn.XMATCH(A226&amp;B226,'PAC Weights'!A:A),"OK"),"CHECK")</f>
        <v>OK</v>
      </c>
      <c r="M226" t="str">
        <f>+_xlfn.XLOOKUP(B226,'PAC Weights'!C:C,'PAC Weights'!E:E)</f>
        <v>Capacitors (3-Phase Banks)</v>
      </c>
    </row>
    <row r="227" spans="1:13" x14ac:dyDescent="0.25">
      <c r="A227" s="6">
        <v>368</v>
      </c>
      <c r="B227" t="s">
        <v>289</v>
      </c>
      <c r="C227" t="s">
        <v>290</v>
      </c>
      <c r="D227" s="167">
        <v>28798426.31000001</v>
      </c>
      <c r="E227" s="167">
        <v>22096</v>
      </c>
      <c r="F227" s="23">
        <f>+IFERROR(SUMIFS('PAC Weights'!F:F,'PAC Weights'!$C:$C,Allocation!$B227,'PAC Weights'!$B:$B,Allocation!$A227),"NEW")</f>
        <v>0</v>
      </c>
      <c r="G227" s="23">
        <f>+IFERROR(SUMIFS('PAC Weights'!G:G,'PAC Weights'!$C:$C,Allocation!$B227,'PAC Weights'!$B:$B,Allocation!$A227),"NEW")</f>
        <v>1</v>
      </c>
      <c r="H227" s="167">
        <f t="shared" si="24"/>
        <v>0</v>
      </c>
      <c r="I227" s="56">
        <f t="shared" si="25"/>
        <v>28798426.31000001</v>
      </c>
      <c r="J227" s="56">
        <f t="shared" si="26"/>
        <v>0</v>
      </c>
      <c r="K227" s="56">
        <f t="shared" si="27"/>
        <v>22096</v>
      </c>
      <c r="L227" t="str">
        <f>IFERROR(IF(_xlfn.XMATCH(A227&amp;B227,'PAC Weights'!A:A),"OK"),"CHECK")</f>
        <v>OK</v>
      </c>
      <c r="M227" t="str">
        <f>+_xlfn.XLOOKUP(B227,'PAC Weights'!C:C,'PAC Weights'!E:E)</f>
        <v>Capacitors (3-Phase Banks)</v>
      </c>
    </row>
    <row r="228" spans="1:13" x14ac:dyDescent="0.25">
      <c r="A228" s="6">
        <v>368</v>
      </c>
      <c r="B228" t="s">
        <v>299</v>
      </c>
      <c r="C228" t="s">
        <v>300</v>
      </c>
      <c r="D228" s="167">
        <v>1486205.0899999994</v>
      </c>
      <c r="E228" s="167">
        <v>50</v>
      </c>
      <c r="F228" s="23">
        <f>+IFERROR(SUMIFS('PAC Weights'!F:F,'PAC Weights'!$C:$C,Allocation!$B228,'PAC Weights'!$B:$B,Allocation!$A228),"NEW")</f>
        <v>0</v>
      </c>
      <c r="G228" s="23">
        <f>+IFERROR(SUMIFS('PAC Weights'!G:G,'PAC Weights'!$C:$C,Allocation!$B228,'PAC Weights'!$B:$B,Allocation!$A228),"NEW")</f>
        <v>1</v>
      </c>
      <c r="H228" s="167">
        <f t="shared" si="24"/>
        <v>0</v>
      </c>
      <c r="I228" s="56">
        <f t="shared" si="25"/>
        <v>1486205.0899999994</v>
      </c>
      <c r="J228" s="56">
        <f t="shared" si="26"/>
        <v>0</v>
      </c>
      <c r="K228" s="56">
        <f t="shared" si="27"/>
        <v>50</v>
      </c>
      <c r="L228" t="str">
        <f>IFERROR(IF(_xlfn.XMATCH(A228&amp;B228,'PAC Weights'!A:A),"OK"),"CHECK")</f>
        <v>OK</v>
      </c>
      <c r="M228" t="str">
        <f>+_xlfn.XLOOKUP(B228,'PAC Weights'!C:C,'PAC Weights'!E:E)</f>
        <v>Capacitors (Padmount)</v>
      </c>
    </row>
    <row r="229" spans="1:13" x14ac:dyDescent="0.25">
      <c r="A229" s="6">
        <v>368</v>
      </c>
      <c r="B229" t="s">
        <v>261</v>
      </c>
      <c r="C229" t="s">
        <v>262</v>
      </c>
      <c r="D229" s="167">
        <v>2383391.8900000006</v>
      </c>
      <c r="E229" s="167">
        <v>956</v>
      </c>
      <c r="F229" s="23">
        <f>+IFERROR(SUMIFS('PAC Weights'!F:F,'PAC Weights'!$C:$C,Allocation!$B229,'PAC Weights'!$B:$B,Allocation!$A229),"NEW")</f>
        <v>0</v>
      </c>
      <c r="G229" s="23">
        <f>+IFERROR(SUMIFS('PAC Weights'!G:G,'PAC Weights'!$C:$C,Allocation!$B229,'PAC Weights'!$B:$B,Allocation!$A229),"NEW")</f>
        <v>1</v>
      </c>
      <c r="H229" s="167">
        <f t="shared" si="24"/>
        <v>0</v>
      </c>
      <c r="I229" s="56">
        <f t="shared" si="25"/>
        <v>2383391.8900000006</v>
      </c>
      <c r="J229" s="56">
        <f t="shared" si="26"/>
        <v>0</v>
      </c>
      <c r="K229" s="56">
        <f t="shared" si="27"/>
        <v>956</v>
      </c>
      <c r="L229" t="str">
        <f>IFERROR(IF(_xlfn.XMATCH(A229&amp;B229,'PAC Weights'!A:A),"OK"),"CHECK")</f>
        <v>OK</v>
      </c>
      <c r="M229" t="str">
        <f>+_xlfn.XLOOKUP(B229,'PAC Weights'!C:C,'PAC Weights'!E:E)</f>
        <v>Cap Bank Switches</v>
      </c>
    </row>
    <row r="230" spans="1:13" x14ac:dyDescent="0.25">
      <c r="A230" s="6">
        <v>368</v>
      </c>
      <c r="B230" t="s">
        <v>315</v>
      </c>
      <c r="C230" t="s">
        <v>316</v>
      </c>
      <c r="D230" s="167">
        <v>40909.64</v>
      </c>
      <c r="E230" s="167">
        <v>68</v>
      </c>
      <c r="F230" s="23">
        <f>+IFERROR(SUMIFS('PAC Weights'!F:F,'PAC Weights'!$C:$C,Allocation!$B230,'PAC Weights'!$B:$B,Allocation!$A230),"NEW")</f>
        <v>0</v>
      </c>
      <c r="G230" s="23">
        <f>+IFERROR(SUMIFS('PAC Weights'!G:G,'PAC Weights'!$C:$C,Allocation!$B230,'PAC Weights'!$B:$B,Allocation!$A230),"NEW")</f>
        <v>1</v>
      </c>
      <c r="H230" s="167">
        <f t="shared" si="24"/>
        <v>0</v>
      </c>
      <c r="I230" s="56">
        <f t="shared" si="25"/>
        <v>40909.64</v>
      </c>
      <c r="J230" s="56">
        <f t="shared" si="26"/>
        <v>0</v>
      </c>
      <c r="K230" s="56">
        <f t="shared" si="27"/>
        <v>68</v>
      </c>
      <c r="L230" t="str">
        <f>IFERROR(IF(_xlfn.XMATCH(A230&amp;B230,'PAC Weights'!A:A),"OK"),"CHECK")</f>
        <v>OK</v>
      </c>
      <c r="M230" t="str">
        <f>+_xlfn.XLOOKUP(B230,'PAC Weights'!C:C,'PAC Weights'!E:E)</f>
        <v>Cap Bank Switches</v>
      </c>
    </row>
    <row r="231" spans="1:13" x14ac:dyDescent="0.25">
      <c r="A231" s="6">
        <v>368</v>
      </c>
      <c r="B231" t="s">
        <v>325</v>
      </c>
      <c r="C231" t="s">
        <v>326</v>
      </c>
      <c r="D231" s="167">
        <v>4919.46</v>
      </c>
      <c r="E231" s="167">
        <v>20</v>
      </c>
      <c r="F231" s="23">
        <f>+IFERROR(SUMIFS('PAC Weights'!F:F,'PAC Weights'!$C:$C,Allocation!$B231,'PAC Weights'!$B:$B,Allocation!$A231),"NEW")</f>
        <v>0</v>
      </c>
      <c r="G231" s="23">
        <f>+IFERROR(SUMIFS('PAC Weights'!G:G,'PAC Weights'!$C:$C,Allocation!$B231,'PAC Weights'!$B:$B,Allocation!$A231),"NEW")</f>
        <v>1</v>
      </c>
      <c r="H231" s="167">
        <f t="shared" si="24"/>
        <v>0</v>
      </c>
      <c r="I231" s="56">
        <f t="shared" si="25"/>
        <v>4919.46</v>
      </c>
      <c r="J231" s="56">
        <f t="shared" si="26"/>
        <v>0</v>
      </c>
      <c r="K231" s="56">
        <f t="shared" si="27"/>
        <v>20</v>
      </c>
      <c r="L231" t="str">
        <f>IFERROR(IF(_xlfn.XMATCH(A231&amp;B231,'PAC Weights'!A:A),"OK"),"CHECK")</f>
        <v>OK</v>
      </c>
      <c r="M231" t="str">
        <f>+_xlfn.XLOOKUP(B231,'PAC Weights'!C:C,'PAC Weights'!E:E)</f>
        <v>Voltage Regulators</v>
      </c>
    </row>
    <row r="232" spans="1:13" x14ac:dyDescent="0.25">
      <c r="A232" s="6">
        <v>368</v>
      </c>
      <c r="B232" t="s">
        <v>333</v>
      </c>
      <c r="C232" t="s">
        <v>334</v>
      </c>
      <c r="D232" s="167">
        <v>1191.81</v>
      </c>
      <c r="E232" s="167">
        <v>2</v>
      </c>
      <c r="F232" s="23">
        <f>+IFERROR(SUMIFS('PAC Weights'!F:F,'PAC Weights'!$C:$C,Allocation!$B232,'PAC Weights'!$B:$B,Allocation!$A232),"NEW")</f>
        <v>0</v>
      </c>
      <c r="G232" s="23">
        <f>+IFERROR(SUMIFS('PAC Weights'!G:G,'PAC Weights'!$C:$C,Allocation!$B232,'PAC Weights'!$B:$B,Allocation!$A232),"NEW")</f>
        <v>1</v>
      </c>
      <c r="H232" s="167">
        <f t="shared" si="24"/>
        <v>0</v>
      </c>
      <c r="I232" s="56">
        <f t="shared" si="25"/>
        <v>1191.81</v>
      </c>
      <c r="J232" s="56">
        <f t="shared" si="26"/>
        <v>0</v>
      </c>
      <c r="K232" s="56">
        <f t="shared" si="27"/>
        <v>2</v>
      </c>
      <c r="L232" t="str">
        <f>IFERROR(IF(_xlfn.XMATCH(A232&amp;B232,'PAC Weights'!A:A),"OK"),"CHECK")</f>
        <v>OK</v>
      </c>
      <c r="M232" t="str">
        <f>+_xlfn.XLOOKUP(B232,'PAC Weights'!C:C,'PAC Weights'!E:E)</f>
        <v>Voltage Regulators</v>
      </c>
    </row>
    <row r="233" spans="1:13" x14ac:dyDescent="0.25">
      <c r="A233" s="6">
        <v>368</v>
      </c>
      <c r="B233" t="s">
        <v>341</v>
      </c>
      <c r="C233" t="s">
        <v>342</v>
      </c>
      <c r="D233" s="167">
        <v>35254.92</v>
      </c>
      <c r="E233" s="167">
        <v>28</v>
      </c>
      <c r="F233" s="23">
        <f>+IFERROR(SUMIFS('PAC Weights'!F:F,'PAC Weights'!$C:$C,Allocation!$B233,'PAC Weights'!$B:$B,Allocation!$A233),"NEW")</f>
        <v>0</v>
      </c>
      <c r="G233" s="23">
        <f>+IFERROR(SUMIFS('PAC Weights'!G:G,'PAC Weights'!$C:$C,Allocation!$B233,'PAC Weights'!$B:$B,Allocation!$A233),"NEW")</f>
        <v>1</v>
      </c>
      <c r="H233" s="167">
        <f t="shared" si="24"/>
        <v>0</v>
      </c>
      <c r="I233" s="56">
        <f t="shared" si="25"/>
        <v>35254.92</v>
      </c>
      <c r="J233" s="56">
        <f t="shared" si="26"/>
        <v>0</v>
      </c>
      <c r="K233" s="56">
        <f t="shared" si="27"/>
        <v>28</v>
      </c>
      <c r="L233" t="str">
        <f>IFERROR(IF(_xlfn.XMATCH(A233&amp;B233,'PAC Weights'!A:A),"OK"),"CHECK")</f>
        <v>OK</v>
      </c>
      <c r="M233" t="str">
        <f>+_xlfn.XLOOKUP(B233,'PAC Weights'!C:C,'PAC Weights'!E:E)</f>
        <v>Voltage Regulators</v>
      </c>
    </row>
    <row r="234" spans="1:13" x14ac:dyDescent="0.25">
      <c r="A234" s="6">
        <v>368</v>
      </c>
      <c r="B234" t="s">
        <v>351</v>
      </c>
      <c r="C234" t="s">
        <v>352</v>
      </c>
      <c r="D234" s="167">
        <v>6071.63</v>
      </c>
      <c r="E234" s="167">
        <v>3</v>
      </c>
      <c r="F234" s="23">
        <f>+IFERROR(SUMIFS('PAC Weights'!F:F,'PAC Weights'!$C:$C,Allocation!$B234,'PAC Weights'!$B:$B,Allocation!$A234),"NEW")</f>
        <v>0</v>
      </c>
      <c r="G234" s="23">
        <f>+IFERROR(SUMIFS('PAC Weights'!G:G,'PAC Weights'!$C:$C,Allocation!$B234,'PAC Weights'!$B:$B,Allocation!$A234),"NEW")</f>
        <v>1</v>
      </c>
      <c r="H234" s="167">
        <f t="shared" si="24"/>
        <v>0</v>
      </c>
      <c r="I234" s="56">
        <f t="shared" si="25"/>
        <v>6071.63</v>
      </c>
      <c r="J234" s="56">
        <f t="shared" si="26"/>
        <v>0</v>
      </c>
      <c r="K234" s="56">
        <f t="shared" si="27"/>
        <v>3</v>
      </c>
      <c r="L234" t="str">
        <f>IFERROR(IF(_xlfn.XMATCH(A234&amp;B234,'PAC Weights'!A:A),"OK"),"CHECK")</f>
        <v>OK</v>
      </c>
      <c r="M234" t="str">
        <f>+_xlfn.XLOOKUP(B234,'PAC Weights'!C:C,'PAC Weights'!E:E)</f>
        <v>Voltage Regulators</v>
      </c>
    </row>
    <row r="235" spans="1:13" x14ac:dyDescent="0.25">
      <c r="A235" s="6">
        <v>368</v>
      </c>
      <c r="B235" t="s">
        <v>361</v>
      </c>
      <c r="C235" t="s">
        <v>362</v>
      </c>
      <c r="D235" s="167">
        <v>3255734.9500000007</v>
      </c>
      <c r="E235" s="167">
        <v>113</v>
      </c>
      <c r="F235" s="23">
        <f>+IFERROR(SUMIFS('PAC Weights'!F:F,'PAC Weights'!$C:$C,Allocation!$B235,'PAC Weights'!$B:$B,Allocation!$A235),"NEW")</f>
        <v>0</v>
      </c>
      <c r="G235" s="23">
        <f>+IFERROR(SUMIFS('PAC Weights'!G:G,'PAC Weights'!$C:$C,Allocation!$B235,'PAC Weights'!$B:$B,Allocation!$A235),"NEW")</f>
        <v>1</v>
      </c>
      <c r="H235" s="167">
        <f t="shared" si="24"/>
        <v>0</v>
      </c>
      <c r="I235" s="56">
        <f t="shared" si="25"/>
        <v>3255734.9500000007</v>
      </c>
      <c r="J235" s="56">
        <f t="shared" si="26"/>
        <v>0</v>
      </c>
      <c r="K235" s="56">
        <f t="shared" si="27"/>
        <v>113</v>
      </c>
      <c r="L235" t="str">
        <f>IFERROR(IF(_xlfn.XMATCH(A235&amp;B235,'PAC Weights'!A:A),"OK"),"CHECK")</f>
        <v>OK</v>
      </c>
      <c r="M235" t="str">
        <f>+_xlfn.XLOOKUP(B235,'PAC Weights'!C:C,'PAC Weights'!E:E)</f>
        <v>Voltage Regulators</v>
      </c>
    </row>
    <row r="236" spans="1:13" x14ac:dyDescent="0.25">
      <c r="A236" s="6">
        <v>368</v>
      </c>
      <c r="B236" t="s">
        <v>371</v>
      </c>
      <c r="C236" t="s">
        <v>372</v>
      </c>
      <c r="D236" s="167">
        <v>31594.3</v>
      </c>
      <c r="E236" s="167">
        <v>9</v>
      </c>
      <c r="F236" s="23">
        <f>+IFERROR(SUMIFS('PAC Weights'!F:F,'PAC Weights'!$C:$C,Allocation!$B236,'PAC Weights'!$B:$B,Allocation!$A236),"NEW")</f>
        <v>0</v>
      </c>
      <c r="G236" s="23">
        <f>+IFERROR(SUMIFS('PAC Weights'!G:G,'PAC Weights'!$C:$C,Allocation!$B236,'PAC Weights'!$B:$B,Allocation!$A236),"NEW")</f>
        <v>1</v>
      </c>
      <c r="H236" s="167">
        <f t="shared" si="24"/>
        <v>0</v>
      </c>
      <c r="I236" s="56">
        <f t="shared" si="25"/>
        <v>31594.3</v>
      </c>
      <c r="J236" s="56">
        <f t="shared" si="26"/>
        <v>0</v>
      </c>
      <c r="K236" s="56">
        <f t="shared" si="27"/>
        <v>9</v>
      </c>
      <c r="L236" t="str">
        <f>IFERROR(IF(_xlfn.XMATCH(A236&amp;B236,'PAC Weights'!A:A),"OK"),"CHECK")</f>
        <v>OK</v>
      </c>
      <c r="M236" t="str">
        <f>+_xlfn.XLOOKUP(B236,'PAC Weights'!C:C,'PAC Weights'!E:E)</f>
        <v>Voltage Regulators</v>
      </c>
    </row>
    <row r="237" spans="1:13" x14ac:dyDescent="0.25">
      <c r="A237" s="6">
        <v>368</v>
      </c>
      <c r="B237" t="s">
        <v>379</v>
      </c>
      <c r="C237" t="s">
        <v>380</v>
      </c>
      <c r="D237" s="167">
        <v>16022.26</v>
      </c>
      <c r="E237" s="167">
        <v>4</v>
      </c>
      <c r="F237" s="23">
        <f>+IFERROR(SUMIFS('PAC Weights'!F:F,'PAC Weights'!$C:$C,Allocation!$B237,'PAC Weights'!$B:$B,Allocation!$A237),"NEW")</f>
        <v>0</v>
      </c>
      <c r="G237" s="23">
        <f>+IFERROR(SUMIFS('PAC Weights'!G:G,'PAC Weights'!$C:$C,Allocation!$B237,'PAC Weights'!$B:$B,Allocation!$A237),"NEW")</f>
        <v>1</v>
      </c>
      <c r="H237" s="167">
        <f t="shared" si="24"/>
        <v>0</v>
      </c>
      <c r="I237" s="56">
        <f t="shared" si="25"/>
        <v>16022.26</v>
      </c>
      <c r="J237" s="56">
        <f t="shared" si="26"/>
        <v>0</v>
      </c>
      <c r="K237" s="56">
        <f t="shared" si="27"/>
        <v>4</v>
      </c>
      <c r="L237" t="str">
        <f>IFERROR(IF(_xlfn.XMATCH(A237&amp;B237,'PAC Weights'!A:A),"OK"),"CHECK")</f>
        <v>OK</v>
      </c>
      <c r="M237" t="str">
        <f>+_xlfn.XLOOKUP(B237,'PAC Weights'!C:C,'PAC Weights'!E:E)</f>
        <v>Sub Arresters</v>
      </c>
    </row>
    <row r="238" spans="1:13" x14ac:dyDescent="0.25">
      <c r="A238" s="6">
        <v>368</v>
      </c>
      <c r="B238" t="s">
        <v>389</v>
      </c>
      <c r="C238" t="s">
        <v>390</v>
      </c>
      <c r="D238" s="167">
        <v>52489.07</v>
      </c>
      <c r="E238" s="167">
        <v>129</v>
      </c>
      <c r="F238" s="23">
        <f>+IFERROR(SUMIFS('PAC Weights'!F:F,'PAC Weights'!$C:$C,Allocation!$B238,'PAC Weights'!$B:$B,Allocation!$A238),"NEW")</f>
        <v>1</v>
      </c>
      <c r="G238" s="23">
        <f>+IFERROR(SUMIFS('PAC Weights'!G:G,'PAC Weights'!$C:$C,Allocation!$B238,'PAC Weights'!$B:$B,Allocation!$A238),"NEW")</f>
        <v>0</v>
      </c>
      <c r="H238" s="167">
        <f t="shared" si="24"/>
        <v>52489.07</v>
      </c>
      <c r="I238" s="56">
        <f t="shared" si="25"/>
        <v>0</v>
      </c>
      <c r="J238" s="56">
        <f t="shared" si="26"/>
        <v>129</v>
      </c>
      <c r="K238" s="56">
        <f t="shared" si="27"/>
        <v>0</v>
      </c>
      <c r="L238" t="str">
        <f>IFERROR(IF(_xlfn.XMATCH(A238&amp;B238,'PAC Weights'!A:A),"OK"),"CHECK")</f>
        <v>OK</v>
      </c>
      <c r="M238" t="str">
        <f>+_xlfn.XLOOKUP(B238,'PAC Weights'!C:C,'PAC Weights'!E:E)</f>
        <v>Transclosures</v>
      </c>
    </row>
    <row r="239" spans="1:13" x14ac:dyDescent="0.25">
      <c r="A239" s="6">
        <v>368</v>
      </c>
      <c r="B239" t="s">
        <v>399</v>
      </c>
      <c r="C239" t="s">
        <v>400</v>
      </c>
      <c r="D239" s="167">
        <v>206293.34000000003</v>
      </c>
      <c r="E239" s="167">
        <v>127</v>
      </c>
      <c r="F239" s="23">
        <f>+IFERROR(SUMIFS('PAC Weights'!F:F,'PAC Weights'!$C:$C,Allocation!$B239,'PAC Weights'!$B:$B,Allocation!$A239),"NEW")</f>
        <v>1</v>
      </c>
      <c r="G239" s="23">
        <f>+IFERROR(SUMIFS('PAC Weights'!G:G,'PAC Weights'!$C:$C,Allocation!$B239,'PAC Weights'!$B:$B,Allocation!$A239),"NEW")</f>
        <v>0</v>
      </c>
      <c r="H239" s="167">
        <f t="shared" si="24"/>
        <v>206293.34000000003</v>
      </c>
      <c r="I239" s="56">
        <f t="shared" si="25"/>
        <v>0</v>
      </c>
      <c r="J239" s="56">
        <f t="shared" si="26"/>
        <v>127</v>
      </c>
      <c r="K239" s="56">
        <f t="shared" si="27"/>
        <v>0</v>
      </c>
      <c r="L239" t="str">
        <f>IFERROR(IF(_xlfn.XMATCH(A239&amp;B239,'PAC Weights'!A:A),"OK"),"CHECK")</f>
        <v>OK</v>
      </c>
      <c r="M239" t="str">
        <f>+_xlfn.XLOOKUP(B239,'PAC Weights'!C:C,'PAC Weights'!E:E)</f>
        <v>Transclosures</v>
      </c>
    </row>
    <row r="240" spans="1:13" x14ac:dyDescent="0.25">
      <c r="A240" s="6">
        <v>368</v>
      </c>
      <c r="B240" t="s">
        <v>409</v>
      </c>
      <c r="C240" t="s">
        <v>410</v>
      </c>
      <c r="D240" s="167">
        <v>126789.71</v>
      </c>
      <c r="E240" s="167">
        <v>56</v>
      </c>
      <c r="F240" s="23">
        <f>+IFERROR(SUMIFS('PAC Weights'!F:F,'PAC Weights'!$C:$C,Allocation!$B240,'PAC Weights'!$B:$B,Allocation!$A240),"NEW")</f>
        <v>1</v>
      </c>
      <c r="G240" s="23">
        <f>+IFERROR(SUMIFS('PAC Weights'!G:G,'PAC Weights'!$C:$C,Allocation!$B240,'PAC Weights'!$B:$B,Allocation!$A240),"NEW")</f>
        <v>0</v>
      </c>
      <c r="H240" s="167">
        <f t="shared" si="24"/>
        <v>126789.71</v>
      </c>
      <c r="I240" s="56">
        <f t="shared" si="25"/>
        <v>0</v>
      </c>
      <c r="J240" s="56">
        <f t="shared" si="26"/>
        <v>56</v>
      </c>
      <c r="K240" s="56">
        <f t="shared" si="27"/>
        <v>0</v>
      </c>
      <c r="L240" t="str">
        <f>IFERROR(IF(_xlfn.XMATCH(A240&amp;B240,'PAC Weights'!A:A),"OK"),"CHECK")</f>
        <v>OK</v>
      </c>
      <c r="M240" t="str">
        <f>+_xlfn.XLOOKUP(B240,'PAC Weights'!C:C,'PAC Weights'!E:E)</f>
        <v>Transclosures</v>
      </c>
    </row>
    <row r="241" spans="1:13" x14ac:dyDescent="0.25">
      <c r="A241" s="6">
        <v>368</v>
      </c>
      <c r="B241" t="s">
        <v>419</v>
      </c>
      <c r="C241" t="s">
        <v>420</v>
      </c>
      <c r="D241" s="167">
        <v>52212.35</v>
      </c>
      <c r="E241" s="167">
        <v>12</v>
      </c>
      <c r="F241" s="23">
        <f>+IFERROR(SUMIFS('PAC Weights'!F:F,'PAC Weights'!$C:$C,Allocation!$B241,'PAC Weights'!$B:$B,Allocation!$A241),"NEW")</f>
        <v>1</v>
      </c>
      <c r="G241" s="23">
        <f>+IFERROR(SUMIFS('PAC Weights'!G:G,'PAC Weights'!$C:$C,Allocation!$B241,'PAC Weights'!$B:$B,Allocation!$A241),"NEW")</f>
        <v>0</v>
      </c>
      <c r="H241" s="167">
        <f t="shared" si="24"/>
        <v>52212.35</v>
      </c>
      <c r="I241" s="56">
        <f t="shared" si="25"/>
        <v>0</v>
      </c>
      <c r="J241" s="56">
        <f t="shared" si="26"/>
        <v>12</v>
      </c>
      <c r="K241" s="56">
        <f t="shared" si="27"/>
        <v>0</v>
      </c>
      <c r="L241" t="str">
        <f>IFERROR(IF(_xlfn.XMATCH(A241&amp;B241,'PAC Weights'!A:A),"OK"),"CHECK")</f>
        <v>OK</v>
      </c>
      <c r="M241" t="str">
        <f>+_xlfn.XLOOKUP(B241,'PAC Weights'!C:C,'PAC Weights'!E:E)</f>
        <v>Transclosures</v>
      </c>
    </row>
    <row r="242" spans="1:13" x14ac:dyDescent="0.25">
      <c r="A242" s="6">
        <v>368</v>
      </c>
      <c r="B242" t="s">
        <v>95</v>
      </c>
      <c r="C242" t="s">
        <v>96</v>
      </c>
      <c r="D242" s="167">
        <v>12368875.760000009</v>
      </c>
      <c r="E242" s="167">
        <v>11294</v>
      </c>
      <c r="F242" s="23">
        <f>+IFERROR(SUMIFS('PAC Weights'!F:F,'PAC Weights'!$C:$C,Allocation!$B242,'PAC Weights'!$B:$B,Allocation!$A242),"NEW")</f>
        <v>0</v>
      </c>
      <c r="G242" s="23">
        <f>+IFERROR(SUMIFS('PAC Weights'!G:G,'PAC Weights'!$C:$C,Allocation!$B242,'PAC Weights'!$B:$B,Allocation!$A242),"NEW")</f>
        <v>0</v>
      </c>
      <c r="H242" s="167">
        <f t="shared" si="24"/>
        <v>0</v>
      </c>
      <c r="I242" s="56">
        <f t="shared" si="25"/>
        <v>0</v>
      </c>
      <c r="J242" s="56">
        <f t="shared" si="26"/>
        <v>0</v>
      </c>
      <c r="K242" s="56">
        <f t="shared" si="27"/>
        <v>0</v>
      </c>
      <c r="L242" t="str">
        <f>IFERROR(IF(_xlfn.XMATCH(A242&amp;B242,'PAC Weights'!A:A),"OK"),"CHECK")</f>
        <v>OK</v>
      </c>
      <c r="M242" t="str">
        <f>+_xlfn.XLOOKUP(B242,'PAC Weights'!C:C,'PAC Weights'!E:E)</f>
        <v>N/A</v>
      </c>
    </row>
    <row r="243" spans="1:13" x14ac:dyDescent="0.25">
      <c r="A243" s="6">
        <v>368</v>
      </c>
      <c r="B243" t="s">
        <v>283</v>
      </c>
      <c r="C243" t="s">
        <v>284</v>
      </c>
      <c r="D243" s="167">
        <v>469.94</v>
      </c>
      <c r="E243" s="167">
        <v>40</v>
      </c>
      <c r="F243" s="23">
        <f>+IFERROR(SUMIFS('PAC Weights'!F:F,'PAC Weights'!$C:$C,Allocation!$B243,'PAC Weights'!$B:$B,Allocation!$A243),"NEW")</f>
        <v>9.2708231811789929E-2</v>
      </c>
      <c r="G243" s="23">
        <f>+IFERROR(SUMIFS('PAC Weights'!G:G,'PAC Weights'!$C:$C,Allocation!$B243,'PAC Weights'!$B:$B,Allocation!$A243),"NEW")</f>
        <v>0.90729176818821011</v>
      </c>
      <c r="H243" s="167">
        <f t="shared" si="24"/>
        <v>43.567306457632561</v>
      </c>
      <c r="I243" s="56">
        <f t="shared" si="25"/>
        <v>426.37269354236741</v>
      </c>
      <c r="J243" s="56">
        <f t="shared" si="26"/>
        <v>3.7083292724715973</v>
      </c>
      <c r="K243" s="56">
        <f t="shared" si="27"/>
        <v>36.291670727528405</v>
      </c>
      <c r="L243" t="str">
        <f>IFERROR(IF(_xlfn.XMATCH(A243&amp;B243,'PAC Weights'!A:A),"OK"),"CHECK")</f>
        <v>OK</v>
      </c>
      <c r="M243" t="str">
        <f>+_xlfn.XLOOKUP(B243,'PAC Weights'!C:C,'PAC Weights'!E:E)</f>
        <v>Conduit</v>
      </c>
    </row>
    <row r="244" spans="1:13" x14ac:dyDescent="0.25">
      <c r="A244" s="6">
        <v>368</v>
      </c>
      <c r="B244" t="s">
        <v>439</v>
      </c>
      <c r="C244" t="s">
        <v>440</v>
      </c>
      <c r="D244" s="167">
        <v>31754.9</v>
      </c>
      <c r="E244" s="167">
        <v>8</v>
      </c>
      <c r="F244" s="23">
        <f>+IFERROR(SUMIFS('PAC Weights'!F:F,'PAC Weights'!$C:$C,Allocation!$B244,'PAC Weights'!$B:$B,Allocation!$A244),"NEW")</f>
        <v>1</v>
      </c>
      <c r="G244" s="23">
        <f>+IFERROR(SUMIFS('PAC Weights'!G:G,'PAC Weights'!$C:$C,Allocation!$B244,'PAC Weights'!$B:$B,Allocation!$A244),"NEW")</f>
        <v>0</v>
      </c>
      <c r="H244" s="167">
        <f t="shared" si="24"/>
        <v>31754.9</v>
      </c>
      <c r="I244" s="56">
        <f t="shared" si="25"/>
        <v>0</v>
      </c>
      <c r="J244" s="56">
        <f t="shared" si="26"/>
        <v>8</v>
      </c>
      <c r="K244" s="56">
        <f t="shared" si="27"/>
        <v>0</v>
      </c>
      <c r="L244" t="str">
        <f>IFERROR(IF(_xlfn.XMATCH(A244&amp;B244,'PAC Weights'!A:A),"OK"),"CHECK")</f>
        <v>OK</v>
      </c>
      <c r="M244" t="str">
        <f>+_xlfn.XLOOKUP(B244,'PAC Weights'!C:C,'PAC Weights'!E:E)</f>
        <v>OH Transformers</v>
      </c>
    </row>
    <row r="245" spans="1:13" x14ac:dyDescent="0.25">
      <c r="A245" s="6">
        <v>368</v>
      </c>
      <c r="B245" t="s">
        <v>449</v>
      </c>
      <c r="C245" t="s">
        <v>450</v>
      </c>
      <c r="D245" s="167">
        <v>146744.51999999999</v>
      </c>
      <c r="E245" s="167">
        <v>399</v>
      </c>
      <c r="F245" s="23">
        <f>+IFERROR(SUMIFS('PAC Weights'!F:F,'PAC Weights'!$C:$C,Allocation!$B245,'PAC Weights'!$B:$B,Allocation!$A245),"NEW")</f>
        <v>1</v>
      </c>
      <c r="G245" s="23">
        <f>+IFERROR(SUMIFS('PAC Weights'!G:G,'PAC Weights'!$C:$C,Allocation!$B245,'PAC Weights'!$B:$B,Allocation!$A245),"NEW")</f>
        <v>0</v>
      </c>
      <c r="H245" s="167">
        <f t="shared" si="24"/>
        <v>146744.51999999999</v>
      </c>
      <c r="I245" s="56">
        <f t="shared" si="25"/>
        <v>0</v>
      </c>
      <c r="J245" s="56">
        <f t="shared" si="26"/>
        <v>399</v>
      </c>
      <c r="K245" s="56">
        <f t="shared" si="27"/>
        <v>0</v>
      </c>
      <c r="L245" t="str">
        <f>IFERROR(IF(_xlfn.XMATCH(A245&amp;B245,'PAC Weights'!A:A),"OK"),"CHECK")</f>
        <v>OK</v>
      </c>
      <c r="M245" t="str">
        <f>+_xlfn.XLOOKUP(B245,'PAC Weights'!C:C,'PAC Weights'!E:E)</f>
        <v>OH Transformers</v>
      </c>
    </row>
    <row r="246" spans="1:13" x14ac:dyDescent="0.25">
      <c r="A246" s="6">
        <v>368</v>
      </c>
      <c r="B246" t="s">
        <v>457</v>
      </c>
      <c r="C246" t="s">
        <v>458</v>
      </c>
      <c r="D246" s="167">
        <v>1305.72</v>
      </c>
      <c r="E246" s="167">
        <v>7</v>
      </c>
      <c r="F246" s="23">
        <f>+IFERROR(SUMIFS('PAC Weights'!F:F,'PAC Weights'!$C:$C,Allocation!$B246,'PAC Weights'!$B:$B,Allocation!$A246),"NEW")</f>
        <v>1</v>
      </c>
      <c r="G246" s="23">
        <f>+IFERROR(SUMIFS('PAC Weights'!G:G,'PAC Weights'!$C:$C,Allocation!$B246,'PAC Weights'!$B:$B,Allocation!$A246),"NEW")</f>
        <v>0</v>
      </c>
      <c r="H246" s="167">
        <f t="shared" si="24"/>
        <v>1305.72</v>
      </c>
      <c r="I246" s="56">
        <f t="shared" si="25"/>
        <v>0</v>
      </c>
      <c r="J246" s="56">
        <f t="shared" si="26"/>
        <v>7</v>
      </c>
      <c r="K246" s="56">
        <f t="shared" si="27"/>
        <v>0</v>
      </c>
      <c r="L246" t="str">
        <f>IFERROR(IF(_xlfn.XMATCH(A246&amp;B246,'PAC Weights'!A:A),"OK"),"CHECK")</f>
        <v>OK</v>
      </c>
      <c r="M246" t="str">
        <f>+_xlfn.XLOOKUP(B246,'PAC Weights'!C:C,'PAC Weights'!E:E)</f>
        <v>OH Transformers</v>
      </c>
    </row>
    <row r="247" spans="1:13" x14ac:dyDescent="0.25">
      <c r="A247" s="6">
        <v>368</v>
      </c>
      <c r="B247" t="s">
        <v>467</v>
      </c>
      <c r="C247" t="s">
        <v>468</v>
      </c>
      <c r="D247" s="167">
        <v>12260404.439999996</v>
      </c>
      <c r="E247" s="167">
        <v>7360</v>
      </c>
      <c r="F247" s="23">
        <f>+IFERROR(SUMIFS('PAC Weights'!F:F,'PAC Weights'!$C:$C,Allocation!$B247,'PAC Weights'!$B:$B,Allocation!$A247),"NEW")</f>
        <v>1</v>
      </c>
      <c r="G247" s="23">
        <f>+IFERROR(SUMIFS('PAC Weights'!G:G,'PAC Weights'!$C:$C,Allocation!$B247,'PAC Weights'!$B:$B,Allocation!$A247),"NEW")</f>
        <v>0</v>
      </c>
      <c r="H247" s="167">
        <f t="shared" si="24"/>
        <v>12260404.439999996</v>
      </c>
      <c r="I247" s="56">
        <f t="shared" si="25"/>
        <v>0</v>
      </c>
      <c r="J247" s="56">
        <f t="shared" si="26"/>
        <v>7360</v>
      </c>
      <c r="K247" s="56">
        <f t="shared" si="27"/>
        <v>0</v>
      </c>
      <c r="L247" t="str">
        <f>IFERROR(IF(_xlfn.XMATCH(A247&amp;B247,'PAC Weights'!A:A),"OK"),"CHECK")</f>
        <v>OK</v>
      </c>
      <c r="M247" t="str">
        <f>+_xlfn.XLOOKUP(B247,'PAC Weights'!C:C,'PAC Weights'!E:E)</f>
        <v>OH Transformers</v>
      </c>
    </row>
    <row r="248" spans="1:13" x14ac:dyDescent="0.25">
      <c r="A248" s="6">
        <v>368</v>
      </c>
      <c r="B248" t="s">
        <v>477</v>
      </c>
      <c r="C248" t="s">
        <v>478</v>
      </c>
      <c r="D248" s="167">
        <v>25069371.469999988</v>
      </c>
      <c r="E248" s="167">
        <v>14330</v>
      </c>
      <c r="F248" s="23">
        <f>+IFERROR(SUMIFS('PAC Weights'!F:F,'PAC Weights'!$C:$C,Allocation!$B248,'PAC Weights'!$B:$B,Allocation!$A248),"NEW")</f>
        <v>1</v>
      </c>
      <c r="G248" s="23">
        <f>+IFERROR(SUMIFS('PAC Weights'!G:G,'PAC Weights'!$C:$C,Allocation!$B248,'PAC Weights'!$B:$B,Allocation!$A248),"NEW")</f>
        <v>0</v>
      </c>
      <c r="H248" s="167">
        <f t="shared" si="24"/>
        <v>25069371.469999988</v>
      </c>
      <c r="I248" s="56">
        <f t="shared" si="25"/>
        <v>0</v>
      </c>
      <c r="J248" s="56">
        <f t="shared" si="26"/>
        <v>14330</v>
      </c>
      <c r="K248" s="56">
        <f t="shared" si="27"/>
        <v>0</v>
      </c>
      <c r="L248" t="str">
        <f>IFERROR(IF(_xlfn.XMATCH(A248&amp;B248,'PAC Weights'!A:A),"OK"),"CHECK")</f>
        <v>OK</v>
      </c>
      <c r="M248" t="str">
        <f>+_xlfn.XLOOKUP(B248,'PAC Weights'!C:C,'PAC Weights'!E:E)</f>
        <v>OH Transformers</v>
      </c>
    </row>
    <row r="249" spans="1:13" x14ac:dyDescent="0.25">
      <c r="A249" s="6">
        <v>368</v>
      </c>
      <c r="B249" t="s">
        <v>487</v>
      </c>
      <c r="C249" t="s">
        <v>488</v>
      </c>
      <c r="D249" s="167">
        <v>80687981.24999997</v>
      </c>
      <c r="E249" s="167">
        <v>34351</v>
      </c>
      <c r="F249" s="23">
        <f>+IFERROR(SUMIFS('PAC Weights'!F:F,'PAC Weights'!$C:$C,Allocation!$B249,'PAC Weights'!$B:$B,Allocation!$A249),"NEW")</f>
        <v>1</v>
      </c>
      <c r="G249" s="23">
        <f>+IFERROR(SUMIFS('PAC Weights'!G:G,'PAC Weights'!$C:$C,Allocation!$B249,'PAC Weights'!$B:$B,Allocation!$A249),"NEW")</f>
        <v>0</v>
      </c>
      <c r="H249" s="167">
        <f t="shared" si="24"/>
        <v>80687981.24999997</v>
      </c>
      <c r="I249" s="56">
        <f t="shared" si="25"/>
        <v>0</v>
      </c>
      <c r="J249" s="56">
        <f t="shared" si="26"/>
        <v>34351</v>
      </c>
      <c r="K249" s="56">
        <f t="shared" si="27"/>
        <v>0</v>
      </c>
      <c r="L249" t="str">
        <f>IFERROR(IF(_xlfn.XMATCH(A249&amp;B249,'PAC Weights'!A:A),"OK"),"CHECK")</f>
        <v>OK</v>
      </c>
      <c r="M249" t="str">
        <f>+_xlfn.XLOOKUP(B249,'PAC Weights'!C:C,'PAC Weights'!E:E)</f>
        <v>OH Transformers</v>
      </c>
    </row>
    <row r="250" spans="1:13" x14ac:dyDescent="0.25">
      <c r="A250" s="6">
        <v>368</v>
      </c>
      <c r="B250" t="s">
        <v>495</v>
      </c>
      <c r="C250" t="s">
        <v>496</v>
      </c>
      <c r="D250" s="167">
        <v>70844053.980000019</v>
      </c>
      <c r="E250" s="167">
        <v>24434</v>
      </c>
      <c r="F250" s="23">
        <f>+IFERROR(SUMIFS('PAC Weights'!F:F,'PAC Weights'!$C:$C,Allocation!$B250,'PAC Weights'!$B:$B,Allocation!$A250),"NEW")</f>
        <v>1</v>
      </c>
      <c r="G250" s="23">
        <f>+IFERROR(SUMIFS('PAC Weights'!G:G,'PAC Weights'!$C:$C,Allocation!$B250,'PAC Weights'!$B:$B,Allocation!$A250),"NEW")</f>
        <v>0</v>
      </c>
      <c r="H250" s="167">
        <f t="shared" si="24"/>
        <v>70844053.980000019</v>
      </c>
      <c r="I250" s="56">
        <f t="shared" si="25"/>
        <v>0</v>
      </c>
      <c r="J250" s="56">
        <f t="shared" si="26"/>
        <v>24434</v>
      </c>
      <c r="K250" s="56">
        <f t="shared" si="27"/>
        <v>0</v>
      </c>
      <c r="L250" t="str">
        <f>IFERROR(IF(_xlfn.XMATCH(A250&amp;B250,'PAC Weights'!A:A),"OK"),"CHECK")</f>
        <v>OK</v>
      </c>
      <c r="M250" t="str">
        <f>+_xlfn.XLOOKUP(B250,'PAC Weights'!C:C,'PAC Weights'!E:E)</f>
        <v>OH Transformers</v>
      </c>
    </row>
    <row r="251" spans="1:13" x14ac:dyDescent="0.25">
      <c r="A251" s="6">
        <v>368</v>
      </c>
      <c r="B251" t="s">
        <v>501</v>
      </c>
      <c r="C251" t="s">
        <v>502</v>
      </c>
      <c r="D251" s="167">
        <v>61552809.350000016</v>
      </c>
      <c r="E251" s="167">
        <v>17349</v>
      </c>
      <c r="F251" s="23">
        <f>+IFERROR(SUMIFS('PAC Weights'!F:F,'PAC Weights'!$C:$C,Allocation!$B251,'PAC Weights'!$B:$B,Allocation!$A251),"NEW")</f>
        <v>1</v>
      </c>
      <c r="G251" s="23">
        <f>+IFERROR(SUMIFS('PAC Weights'!G:G,'PAC Weights'!$C:$C,Allocation!$B251,'PAC Weights'!$B:$B,Allocation!$A251),"NEW")</f>
        <v>0</v>
      </c>
      <c r="H251" s="167">
        <f t="shared" si="24"/>
        <v>61552809.350000016</v>
      </c>
      <c r="I251" s="56">
        <f t="shared" si="25"/>
        <v>0</v>
      </c>
      <c r="J251" s="56">
        <f t="shared" si="26"/>
        <v>17349</v>
      </c>
      <c r="K251" s="56">
        <f t="shared" si="27"/>
        <v>0</v>
      </c>
      <c r="L251" t="str">
        <f>IFERROR(IF(_xlfn.XMATCH(A251&amp;B251,'PAC Weights'!A:A),"OK"),"CHECK")</f>
        <v>OK</v>
      </c>
      <c r="M251" t="str">
        <f>+_xlfn.XLOOKUP(B251,'PAC Weights'!C:C,'PAC Weights'!E:E)</f>
        <v>OH Transformers</v>
      </c>
    </row>
    <row r="252" spans="1:13" x14ac:dyDescent="0.25">
      <c r="A252" s="6">
        <v>368</v>
      </c>
      <c r="B252" t="s">
        <v>507</v>
      </c>
      <c r="C252" t="s">
        <v>508</v>
      </c>
      <c r="D252" s="167">
        <v>20486691.729999997</v>
      </c>
      <c r="E252" s="167">
        <v>4850</v>
      </c>
      <c r="F252" s="23">
        <f>+IFERROR(SUMIFS('PAC Weights'!F:F,'PAC Weights'!$C:$C,Allocation!$B252,'PAC Weights'!$B:$B,Allocation!$A252),"NEW")</f>
        <v>1</v>
      </c>
      <c r="G252" s="23">
        <f>+IFERROR(SUMIFS('PAC Weights'!G:G,'PAC Weights'!$C:$C,Allocation!$B252,'PAC Weights'!$B:$B,Allocation!$A252),"NEW")</f>
        <v>0</v>
      </c>
      <c r="H252" s="167">
        <f t="shared" si="24"/>
        <v>20486691.729999997</v>
      </c>
      <c r="I252" s="56">
        <f t="shared" si="25"/>
        <v>0</v>
      </c>
      <c r="J252" s="56">
        <f t="shared" si="26"/>
        <v>4850</v>
      </c>
      <c r="K252" s="56">
        <f t="shared" si="27"/>
        <v>0</v>
      </c>
      <c r="L252" t="str">
        <f>IFERROR(IF(_xlfn.XMATCH(A252&amp;B252,'PAC Weights'!A:A),"OK"),"CHECK")</f>
        <v>OK</v>
      </c>
      <c r="M252" t="str">
        <f>+_xlfn.XLOOKUP(B252,'PAC Weights'!C:C,'PAC Weights'!E:E)</f>
        <v>OH Transformers</v>
      </c>
    </row>
    <row r="253" spans="1:13" x14ac:dyDescent="0.25">
      <c r="A253" s="6">
        <v>368</v>
      </c>
      <c r="B253" t="s">
        <v>513</v>
      </c>
      <c r="C253" t="s">
        <v>514</v>
      </c>
      <c r="D253" s="167">
        <v>9558512.5700000003</v>
      </c>
      <c r="E253" s="167">
        <v>1878</v>
      </c>
      <c r="F253" s="23">
        <f>+IFERROR(SUMIFS('PAC Weights'!F:F,'PAC Weights'!$C:$C,Allocation!$B253,'PAC Weights'!$B:$B,Allocation!$A253),"NEW")</f>
        <v>1</v>
      </c>
      <c r="G253" s="23">
        <f>+IFERROR(SUMIFS('PAC Weights'!G:G,'PAC Weights'!$C:$C,Allocation!$B253,'PAC Weights'!$B:$B,Allocation!$A253),"NEW")</f>
        <v>0</v>
      </c>
      <c r="H253" s="167">
        <f t="shared" si="24"/>
        <v>9558512.5700000003</v>
      </c>
      <c r="I253" s="56">
        <f t="shared" si="25"/>
        <v>0</v>
      </c>
      <c r="J253" s="56">
        <f t="shared" si="26"/>
        <v>1878</v>
      </c>
      <c r="K253" s="56">
        <f t="shared" si="27"/>
        <v>0</v>
      </c>
      <c r="L253" t="str">
        <f>IFERROR(IF(_xlfn.XMATCH(A253&amp;B253,'PAC Weights'!A:A),"OK"),"CHECK")</f>
        <v>OK</v>
      </c>
      <c r="M253" t="str">
        <f>+_xlfn.XLOOKUP(B253,'PAC Weights'!C:C,'PAC Weights'!E:E)</f>
        <v>OH Transformers</v>
      </c>
    </row>
    <row r="254" spans="1:13" x14ac:dyDescent="0.25">
      <c r="A254" s="6">
        <v>368</v>
      </c>
      <c r="B254" t="s">
        <v>521</v>
      </c>
      <c r="C254" t="s">
        <v>522</v>
      </c>
      <c r="D254" s="167">
        <v>14999.84</v>
      </c>
      <c r="E254" s="167">
        <v>7</v>
      </c>
      <c r="F254" s="23">
        <f>+IFERROR(SUMIFS('PAC Weights'!F:F,'PAC Weights'!$C:$C,Allocation!$B254,'PAC Weights'!$B:$B,Allocation!$A254),"NEW")</f>
        <v>1</v>
      </c>
      <c r="G254" s="23">
        <f>+IFERROR(SUMIFS('PAC Weights'!G:G,'PAC Weights'!$C:$C,Allocation!$B254,'PAC Weights'!$B:$B,Allocation!$A254),"NEW")</f>
        <v>0</v>
      </c>
      <c r="H254" s="167">
        <f t="shared" si="24"/>
        <v>14999.84</v>
      </c>
      <c r="I254" s="56">
        <f t="shared" si="25"/>
        <v>0</v>
      </c>
      <c r="J254" s="56">
        <f t="shared" si="26"/>
        <v>7</v>
      </c>
      <c r="K254" s="56">
        <f t="shared" si="27"/>
        <v>0</v>
      </c>
      <c r="L254" t="str">
        <f>IFERROR(IF(_xlfn.XMATCH(A254&amp;B254,'PAC Weights'!A:A),"OK"),"CHECK")</f>
        <v>OK</v>
      </c>
      <c r="M254" t="str">
        <f>+_xlfn.XLOOKUP(B254,'PAC Weights'!C:C,'PAC Weights'!E:E)</f>
        <v>OH Transformers</v>
      </c>
    </row>
    <row r="255" spans="1:13" x14ac:dyDescent="0.25">
      <c r="A255" s="6">
        <v>368</v>
      </c>
      <c r="B255" t="s">
        <v>529</v>
      </c>
      <c r="C255" t="s">
        <v>530</v>
      </c>
      <c r="D255" s="167">
        <v>4577698.2400000021</v>
      </c>
      <c r="E255" s="167">
        <v>740</v>
      </c>
      <c r="F255" s="23">
        <f>+IFERROR(SUMIFS('PAC Weights'!F:F,'PAC Weights'!$C:$C,Allocation!$B255,'PAC Weights'!$B:$B,Allocation!$A255),"NEW")</f>
        <v>1</v>
      </c>
      <c r="G255" s="23">
        <f>+IFERROR(SUMIFS('PAC Weights'!G:G,'PAC Weights'!$C:$C,Allocation!$B255,'PAC Weights'!$B:$B,Allocation!$A255),"NEW")</f>
        <v>0</v>
      </c>
      <c r="H255" s="167">
        <f t="shared" si="24"/>
        <v>4577698.2400000021</v>
      </c>
      <c r="I255" s="56">
        <f t="shared" si="25"/>
        <v>0</v>
      </c>
      <c r="J255" s="56">
        <f t="shared" si="26"/>
        <v>740</v>
      </c>
      <c r="K255" s="56">
        <f t="shared" si="27"/>
        <v>0</v>
      </c>
      <c r="L255" t="str">
        <f>IFERROR(IF(_xlfn.XMATCH(A255&amp;B255,'PAC Weights'!A:A),"OK"),"CHECK")</f>
        <v>OK</v>
      </c>
      <c r="M255" t="str">
        <f>+_xlfn.XLOOKUP(B255,'PAC Weights'!C:C,'PAC Weights'!E:E)</f>
        <v>OH Transformers</v>
      </c>
    </row>
    <row r="256" spans="1:13" x14ac:dyDescent="0.25">
      <c r="A256" s="6">
        <v>368</v>
      </c>
      <c r="B256" t="s">
        <v>535</v>
      </c>
      <c r="C256" t="s">
        <v>536</v>
      </c>
      <c r="D256" s="167">
        <v>1226.1400000000001</v>
      </c>
      <c r="E256" s="167">
        <v>1</v>
      </c>
      <c r="F256" s="23">
        <f>+IFERROR(SUMIFS('PAC Weights'!F:F,'PAC Weights'!$C:$C,Allocation!$B256,'PAC Weights'!$B:$B,Allocation!$A256),"NEW")</f>
        <v>1</v>
      </c>
      <c r="G256" s="23">
        <f>+IFERROR(SUMIFS('PAC Weights'!G:G,'PAC Weights'!$C:$C,Allocation!$B256,'PAC Weights'!$B:$B,Allocation!$A256),"NEW")</f>
        <v>0</v>
      </c>
      <c r="H256" s="167">
        <f t="shared" si="24"/>
        <v>1226.1400000000001</v>
      </c>
      <c r="I256" s="56">
        <f t="shared" si="25"/>
        <v>0</v>
      </c>
      <c r="J256" s="56">
        <f t="shared" si="26"/>
        <v>1</v>
      </c>
      <c r="K256" s="56">
        <f t="shared" si="27"/>
        <v>0</v>
      </c>
      <c r="L256" t="str">
        <f>IFERROR(IF(_xlfn.XMATCH(A256&amp;B256,'PAC Weights'!A:A),"OK"),"CHECK")</f>
        <v>OK</v>
      </c>
      <c r="M256" t="str">
        <f>+_xlfn.XLOOKUP(B256,'PAC Weights'!C:C,'PAC Weights'!E:E)</f>
        <v>OH Transformers</v>
      </c>
    </row>
    <row r="257" spans="1:13" x14ac:dyDescent="0.25">
      <c r="A257" s="6">
        <v>368</v>
      </c>
      <c r="B257" t="s">
        <v>543</v>
      </c>
      <c r="C257" t="s">
        <v>544</v>
      </c>
      <c r="D257" s="167">
        <v>1419.97</v>
      </c>
      <c r="E257" s="167">
        <v>1</v>
      </c>
      <c r="F257" s="23">
        <f>+IFERROR(SUMIFS('PAC Weights'!F:F,'PAC Weights'!$C:$C,Allocation!$B257,'PAC Weights'!$B:$B,Allocation!$A257),"NEW")</f>
        <v>1</v>
      </c>
      <c r="G257" s="23">
        <f>+IFERROR(SUMIFS('PAC Weights'!G:G,'PAC Weights'!$C:$C,Allocation!$B257,'PAC Weights'!$B:$B,Allocation!$A257),"NEW")</f>
        <v>0</v>
      </c>
      <c r="H257" s="167">
        <f t="shared" si="24"/>
        <v>1419.97</v>
      </c>
      <c r="I257" s="56">
        <f t="shared" si="25"/>
        <v>0</v>
      </c>
      <c r="J257" s="56">
        <f t="shared" si="26"/>
        <v>1</v>
      </c>
      <c r="K257" s="56">
        <f t="shared" si="27"/>
        <v>0</v>
      </c>
      <c r="L257" t="str">
        <f>IFERROR(IF(_xlfn.XMATCH(A257&amp;B257,'PAC Weights'!A:A),"OK"),"CHECK")</f>
        <v>OK</v>
      </c>
      <c r="M257" t="str">
        <f>+_xlfn.XLOOKUP(B257,'PAC Weights'!C:C,'PAC Weights'!E:E)</f>
        <v>OH Transformers</v>
      </c>
    </row>
    <row r="258" spans="1:13" x14ac:dyDescent="0.25">
      <c r="A258" s="6">
        <v>368</v>
      </c>
      <c r="B258" t="s">
        <v>551</v>
      </c>
      <c r="C258" t="s">
        <v>552</v>
      </c>
      <c r="D258" s="167">
        <v>5146.3500000000004</v>
      </c>
      <c r="E258" s="167">
        <v>2</v>
      </c>
      <c r="F258" s="23">
        <f>+IFERROR(SUMIFS('PAC Weights'!F:F,'PAC Weights'!$C:$C,Allocation!$B258,'PAC Weights'!$B:$B,Allocation!$A258),"NEW")</f>
        <v>1</v>
      </c>
      <c r="G258" s="23">
        <f>+IFERROR(SUMIFS('PAC Weights'!G:G,'PAC Weights'!$C:$C,Allocation!$B258,'PAC Weights'!$B:$B,Allocation!$A258),"NEW")</f>
        <v>0</v>
      </c>
      <c r="H258" s="167">
        <f t="shared" si="24"/>
        <v>5146.3500000000004</v>
      </c>
      <c r="I258" s="56">
        <f t="shared" si="25"/>
        <v>0</v>
      </c>
      <c r="J258" s="56">
        <f t="shared" si="26"/>
        <v>2</v>
      </c>
      <c r="K258" s="56">
        <f t="shared" si="27"/>
        <v>0</v>
      </c>
      <c r="L258" t="str">
        <f>IFERROR(IF(_xlfn.XMATCH(A258&amp;B258,'PAC Weights'!A:A),"OK"),"CHECK")</f>
        <v>OK</v>
      </c>
      <c r="M258" t="str">
        <f>+_xlfn.XLOOKUP(B258,'PAC Weights'!C:C,'PAC Weights'!E:E)</f>
        <v>OH Transformers</v>
      </c>
    </row>
    <row r="259" spans="1:13" x14ac:dyDescent="0.25">
      <c r="A259" s="6">
        <v>368</v>
      </c>
      <c r="B259" t="s">
        <v>559</v>
      </c>
      <c r="C259" t="s">
        <v>560</v>
      </c>
      <c r="D259" s="167">
        <v>844536.62999999977</v>
      </c>
      <c r="E259" s="167">
        <v>97</v>
      </c>
      <c r="F259" s="23">
        <f>+IFERROR(SUMIFS('PAC Weights'!F:F,'PAC Weights'!$C:$C,Allocation!$B259,'PAC Weights'!$B:$B,Allocation!$A259),"NEW")</f>
        <v>1</v>
      </c>
      <c r="G259" s="23">
        <f>+IFERROR(SUMIFS('PAC Weights'!G:G,'PAC Weights'!$C:$C,Allocation!$B259,'PAC Weights'!$B:$B,Allocation!$A259),"NEW")</f>
        <v>0</v>
      </c>
      <c r="H259" s="167">
        <f t="shared" si="24"/>
        <v>844536.62999999977</v>
      </c>
      <c r="I259" s="56">
        <f t="shared" si="25"/>
        <v>0</v>
      </c>
      <c r="J259" s="56">
        <f t="shared" si="26"/>
        <v>97</v>
      </c>
      <c r="K259" s="56">
        <f t="shared" si="27"/>
        <v>0</v>
      </c>
      <c r="L259" t="str">
        <f>IFERROR(IF(_xlfn.XMATCH(A259&amp;B259,'PAC Weights'!A:A),"OK"),"CHECK")</f>
        <v>OK</v>
      </c>
      <c r="M259" t="str">
        <f>+_xlfn.XLOOKUP(B259,'PAC Weights'!C:C,'PAC Weights'!E:E)</f>
        <v>OH Transformers</v>
      </c>
    </row>
    <row r="260" spans="1:13" x14ac:dyDescent="0.25">
      <c r="A260" s="6">
        <v>368</v>
      </c>
      <c r="B260" t="s">
        <v>567</v>
      </c>
      <c r="C260" t="s">
        <v>568</v>
      </c>
      <c r="D260" s="167">
        <v>18913.61</v>
      </c>
      <c r="E260" s="167">
        <v>7</v>
      </c>
      <c r="F260" s="23">
        <f>+IFERROR(SUMIFS('PAC Weights'!F:F,'PAC Weights'!$C:$C,Allocation!$B260,'PAC Weights'!$B:$B,Allocation!$A260),"NEW")</f>
        <v>1</v>
      </c>
      <c r="G260" s="23">
        <f>+IFERROR(SUMIFS('PAC Weights'!G:G,'PAC Weights'!$C:$C,Allocation!$B260,'PAC Weights'!$B:$B,Allocation!$A260),"NEW")</f>
        <v>0</v>
      </c>
      <c r="H260" s="167">
        <f t="shared" si="24"/>
        <v>18913.61</v>
      </c>
      <c r="I260" s="56">
        <f t="shared" si="25"/>
        <v>0</v>
      </c>
      <c r="J260" s="56">
        <f t="shared" si="26"/>
        <v>7</v>
      </c>
      <c r="K260" s="56">
        <f t="shared" si="27"/>
        <v>0</v>
      </c>
      <c r="L260" t="str">
        <f>IFERROR(IF(_xlfn.XMATCH(A260&amp;B260,'PAC Weights'!A:A),"OK"),"CHECK")</f>
        <v>OK</v>
      </c>
      <c r="M260" t="str">
        <f>+_xlfn.XLOOKUP(B260,'PAC Weights'!C:C,'PAC Weights'!E:E)</f>
        <v>OH Transformers</v>
      </c>
    </row>
    <row r="261" spans="1:13" x14ac:dyDescent="0.25">
      <c r="A261" s="6">
        <v>368</v>
      </c>
      <c r="B261" t="s">
        <v>575</v>
      </c>
      <c r="C261" t="s">
        <v>576</v>
      </c>
      <c r="D261" s="167">
        <v>3817.61</v>
      </c>
      <c r="E261" s="167">
        <v>2</v>
      </c>
      <c r="F261" s="23">
        <f>+IFERROR(SUMIFS('PAC Weights'!F:F,'PAC Weights'!$C:$C,Allocation!$B261,'PAC Weights'!$B:$B,Allocation!$A261),"NEW")</f>
        <v>1</v>
      </c>
      <c r="G261" s="23">
        <f>+IFERROR(SUMIFS('PAC Weights'!G:G,'PAC Weights'!$C:$C,Allocation!$B261,'PAC Weights'!$B:$B,Allocation!$A261),"NEW")</f>
        <v>0</v>
      </c>
      <c r="H261" s="167">
        <f t="shared" si="24"/>
        <v>3817.61</v>
      </c>
      <c r="I261" s="56">
        <f t="shared" si="25"/>
        <v>0</v>
      </c>
      <c r="J261" s="56">
        <f t="shared" si="26"/>
        <v>2</v>
      </c>
      <c r="K261" s="56">
        <f t="shared" si="27"/>
        <v>0</v>
      </c>
      <c r="L261" t="str">
        <f>IFERROR(IF(_xlfn.XMATCH(A261&amp;B261,'PAC Weights'!A:A),"OK"),"CHECK")</f>
        <v>OK</v>
      </c>
      <c r="M261" t="str">
        <f>+_xlfn.XLOOKUP(B261,'PAC Weights'!C:C,'PAC Weights'!E:E)</f>
        <v>OH Transformers</v>
      </c>
    </row>
    <row r="262" spans="1:13" x14ac:dyDescent="0.25">
      <c r="A262" s="6">
        <v>368</v>
      </c>
      <c r="B262" t="s">
        <v>581</v>
      </c>
      <c r="C262" t="s">
        <v>582</v>
      </c>
      <c r="D262" s="167">
        <v>365170.91</v>
      </c>
      <c r="E262" s="167">
        <v>49</v>
      </c>
      <c r="F262" s="23">
        <f>+IFERROR(SUMIFS('PAC Weights'!F:F,'PAC Weights'!$C:$C,Allocation!$B262,'PAC Weights'!$B:$B,Allocation!$A262),"NEW")</f>
        <v>1</v>
      </c>
      <c r="G262" s="23">
        <f>+IFERROR(SUMIFS('PAC Weights'!G:G,'PAC Weights'!$C:$C,Allocation!$B262,'PAC Weights'!$B:$B,Allocation!$A262),"NEW")</f>
        <v>0</v>
      </c>
      <c r="H262" s="167">
        <f t="shared" si="24"/>
        <v>365170.91</v>
      </c>
      <c r="I262" s="56">
        <f t="shared" si="25"/>
        <v>0</v>
      </c>
      <c r="J262" s="56">
        <f t="shared" si="26"/>
        <v>49</v>
      </c>
      <c r="K262" s="56">
        <f t="shared" si="27"/>
        <v>0</v>
      </c>
      <c r="L262" t="str">
        <f>IFERROR(IF(_xlfn.XMATCH(A262&amp;B262,'PAC Weights'!A:A),"OK"),"CHECK")</f>
        <v>OK</v>
      </c>
      <c r="M262" t="str">
        <f>+_xlfn.XLOOKUP(B262,'PAC Weights'!C:C,'PAC Weights'!E:E)</f>
        <v>OH Transformers</v>
      </c>
    </row>
    <row r="263" spans="1:13" x14ac:dyDescent="0.25">
      <c r="A263" s="6">
        <v>368</v>
      </c>
      <c r="B263" t="s">
        <v>587</v>
      </c>
      <c r="C263" t="s">
        <v>588</v>
      </c>
      <c r="D263" s="167">
        <v>117869.59</v>
      </c>
      <c r="E263" s="167">
        <v>23</v>
      </c>
      <c r="F263" s="23">
        <f>+IFERROR(SUMIFS('PAC Weights'!F:F,'PAC Weights'!$C:$C,Allocation!$B263,'PAC Weights'!$B:$B,Allocation!$A263),"NEW")</f>
        <v>1</v>
      </c>
      <c r="G263" s="23">
        <f>+IFERROR(SUMIFS('PAC Weights'!G:G,'PAC Weights'!$C:$C,Allocation!$B263,'PAC Weights'!$B:$B,Allocation!$A263),"NEW")</f>
        <v>0</v>
      </c>
      <c r="H263" s="167">
        <f t="shared" si="24"/>
        <v>117869.59</v>
      </c>
      <c r="I263" s="56">
        <f t="shared" si="25"/>
        <v>0</v>
      </c>
      <c r="J263" s="56">
        <f t="shared" si="26"/>
        <v>23</v>
      </c>
      <c r="K263" s="56">
        <f t="shared" si="27"/>
        <v>0</v>
      </c>
      <c r="L263" t="str">
        <f>IFERROR(IF(_xlfn.XMATCH(A263&amp;B263,'PAC Weights'!A:A),"OK"),"CHECK")</f>
        <v>OK</v>
      </c>
      <c r="M263" t="str">
        <f>+_xlfn.XLOOKUP(B263,'PAC Weights'!C:C,'PAC Weights'!E:E)</f>
        <v>OH Transformers</v>
      </c>
    </row>
    <row r="264" spans="1:13" x14ac:dyDescent="0.25">
      <c r="A264" s="6">
        <v>368</v>
      </c>
      <c r="B264" t="s">
        <v>593</v>
      </c>
      <c r="C264" t="s">
        <v>594</v>
      </c>
      <c r="D264" s="167">
        <v>18973.91</v>
      </c>
      <c r="E264" s="167">
        <v>4</v>
      </c>
      <c r="F264" s="23">
        <f>+IFERROR(SUMIFS('PAC Weights'!F:F,'PAC Weights'!$C:$C,Allocation!$B264,'PAC Weights'!$B:$B,Allocation!$A264),"NEW")</f>
        <v>1</v>
      </c>
      <c r="G264" s="23">
        <f>+IFERROR(SUMIFS('PAC Weights'!G:G,'PAC Weights'!$C:$C,Allocation!$B264,'PAC Weights'!$B:$B,Allocation!$A264),"NEW")</f>
        <v>0</v>
      </c>
      <c r="H264" s="167">
        <f t="shared" si="24"/>
        <v>18973.91</v>
      </c>
      <c r="I264" s="56">
        <f t="shared" si="25"/>
        <v>0</v>
      </c>
      <c r="J264" s="56">
        <f t="shared" si="26"/>
        <v>4</v>
      </c>
      <c r="K264" s="56">
        <f t="shared" si="27"/>
        <v>0</v>
      </c>
      <c r="L264" t="str">
        <f>IFERROR(IF(_xlfn.XMATCH(A264&amp;B264,'PAC Weights'!A:A),"OK"),"CHECK")</f>
        <v>OK</v>
      </c>
      <c r="M264" t="str">
        <f>+_xlfn.XLOOKUP(B264,'PAC Weights'!C:C,'PAC Weights'!E:E)</f>
        <v>OH Transformers</v>
      </c>
    </row>
    <row r="265" spans="1:13" x14ac:dyDescent="0.25">
      <c r="A265" s="6">
        <v>368</v>
      </c>
      <c r="B265" t="s">
        <v>599</v>
      </c>
      <c r="C265" t="s">
        <v>600</v>
      </c>
      <c r="D265" s="167">
        <v>116314.90000000001</v>
      </c>
      <c r="E265" s="167">
        <v>18</v>
      </c>
      <c r="F265" s="23">
        <f>+IFERROR(SUMIFS('PAC Weights'!F:F,'PAC Weights'!$C:$C,Allocation!$B265,'PAC Weights'!$B:$B,Allocation!$A265),"NEW")</f>
        <v>1</v>
      </c>
      <c r="G265" s="23">
        <f>+IFERROR(SUMIFS('PAC Weights'!G:G,'PAC Weights'!$C:$C,Allocation!$B265,'PAC Weights'!$B:$B,Allocation!$A265),"NEW")</f>
        <v>0</v>
      </c>
      <c r="H265" s="167">
        <f t="shared" si="24"/>
        <v>116314.90000000001</v>
      </c>
      <c r="I265" s="56">
        <f t="shared" si="25"/>
        <v>0</v>
      </c>
      <c r="J265" s="56">
        <f t="shared" si="26"/>
        <v>18</v>
      </c>
      <c r="K265" s="56">
        <f t="shared" si="27"/>
        <v>0</v>
      </c>
      <c r="L265" t="str">
        <f>IFERROR(IF(_xlfn.XMATCH(A265&amp;B265,'PAC Weights'!A:A),"OK"),"CHECK")</f>
        <v>OK</v>
      </c>
      <c r="M265" t="str">
        <f>+_xlfn.XLOOKUP(B265,'PAC Weights'!C:C,'PAC Weights'!E:E)</f>
        <v>OH Transformers</v>
      </c>
    </row>
    <row r="266" spans="1:13" x14ac:dyDescent="0.25">
      <c r="A266" s="6">
        <v>368</v>
      </c>
      <c r="B266" t="s">
        <v>607</v>
      </c>
      <c r="C266" t="s">
        <v>608</v>
      </c>
      <c r="D266" s="167">
        <v>14203.800000000001</v>
      </c>
      <c r="E266" s="167">
        <v>2</v>
      </c>
      <c r="F266" s="23">
        <f>+IFERROR(SUMIFS('PAC Weights'!F:F,'PAC Weights'!$C:$C,Allocation!$B266,'PAC Weights'!$B:$B,Allocation!$A266),"NEW")</f>
        <v>1</v>
      </c>
      <c r="G266" s="23">
        <f>+IFERROR(SUMIFS('PAC Weights'!G:G,'PAC Weights'!$C:$C,Allocation!$B266,'PAC Weights'!$B:$B,Allocation!$A266),"NEW")</f>
        <v>0</v>
      </c>
      <c r="H266" s="167">
        <f t="shared" si="24"/>
        <v>14203.800000000001</v>
      </c>
      <c r="I266" s="56">
        <f t="shared" si="25"/>
        <v>0</v>
      </c>
      <c r="J266" s="56">
        <f t="shared" si="26"/>
        <v>2</v>
      </c>
      <c r="K266" s="56">
        <f t="shared" si="27"/>
        <v>0</v>
      </c>
      <c r="L266" t="str">
        <f>IFERROR(IF(_xlfn.XMATCH(A266&amp;B266,'PAC Weights'!A:A),"OK"),"CHECK")</f>
        <v>OK</v>
      </c>
      <c r="M266" t="str">
        <f>+_xlfn.XLOOKUP(B266,'PAC Weights'!C:C,'PAC Weights'!E:E)</f>
        <v>OH Transformers</v>
      </c>
    </row>
    <row r="267" spans="1:13" x14ac:dyDescent="0.25">
      <c r="A267" s="6">
        <v>368</v>
      </c>
      <c r="B267" t="s">
        <v>615</v>
      </c>
      <c r="C267" t="s">
        <v>616</v>
      </c>
      <c r="D267" s="167">
        <v>75216.639999999999</v>
      </c>
      <c r="E267" s="167">
        <v>6</v>
      </c>
      <c r="F267" s="23">
        <f>+IFERROR(SUMIFS('PAC Weights'!F:F,'PAC Weights'!$C:$C,Allocation!$B267,'PAC Weights'!$B:$B,Allocation!$A267),"NEW")</f>
        <v>1</v>
      </c>
      <c r="G267" s="23">
        <f>+IFERROR(SUMIFS('PAC Weights'!G:G,'PAC Weights'!$C:$C,Allocation!$B267,'PAC Weights'!$B:$B,Allocation!$A267),"NEW")</f>
        <v>0</v>
      </c>
      <c r="H267" s="167">
        <f t="shared" si="24"/>
        <v>75216.639999999999</v>
      </c>
      <c r="I267" s="56">
        <f t="shared" si="25"/>
        <v>0</v>
      </c>
      <c r="J267" s="56">
        <f t="shared" si="26"/>
        <v>6</v>
      </c>
      <c r="K267" s="56">
        <f t="shared" si="27"/>
        <v>0</v>
      </c>
      <c r="L267" t="str">
        <f>IFERROR(IF(_xlfn.XMATCH(A267&amp;B267,'PAC Weights'!A:A),"OK"),"CHECK")</f>
        <v>OK</v>
      </c>
      <c r="M267" t="str">
        <f>+_xlfn.XLOOKUP(B267,'PAC Weights'!C:C,'PAC Weights'!E:E)</f>
        <v>OH Transformers</v>
      </c>
    </row>
    <row r="268" spans="1:13" x14ac:dyDescent="0.25">
      <c r="A268" s="6">
        <v>368</v>
      </c>
      <c r="B268" t="s">
        <v>623</v>
      </c>
      <c r="C268" t="s">
        <v>624</v>
      </c>
      <c r="D268" s="167">
        <v>14294.82</v>
      </c>
      <c r="E268" s="167">
        <v>3</v>
      </c>
      <c r="F268" s="23">
        <f>+IFERROR(SUMIFS('PAC Weights'!F:F,'PAC Weights'!$C:$C,Allocation!$B268,'PAC Weights'!$B:$B,Allocation!$A268),"NEW")</f>
        <v>1</v>
      </c>
      <c r="G268" s="23">
        <f>+IFERROR(SUMIFS('PAC Weights'!G:G,'PAC Weights'!$C:$C,Allocation!$B268,'PAC Weights'!$B:$B,Allocation!$A268),"NEW")</f>
        <v>0</v>
      </c>
      <c r="H268" s="167">
        <f t="shared" si="24"/>
        <v>14294.82</v>
      </c>
      <c r="I268" s="56">
        <f t="shared" si="25"/>
        <v>0</v>
      </c>
      <c r="J268" s="56">
        <f t="shared" si="26"/>
        <v>3</v>
      </c>
      <c r="K268" s="56">
        <f t="shared" si="27"/>
        <v>0</v>
      </c>
      <c r="L268" t="str">
        <f>IFERROR(IF(_xlfn.XMATCH(A268&amp;B268,'PAC Weights'!A:A),"OK"),"CHECK")</f>
        <v>OK</v>
      </c>
      <c r="M268" t="str">
        <f>+_xlfn.XLOOKUP(B268,'PAC Weights'!C:C,'PAC Weights'!E:E)</f>
        <v>OH Transformers</v>
      </c>
    </row>
    <row r="269" spans="1:13" x14ac:dyDescent="0.25">
      <c r="A269" s="6">
        <v>368</v>
      </c>
      <c r="B269" t="s">
        <v>631</v>
      </c>
      <c r="C269" t="s">
        <v>632</v>
      </c>
      <c r="D269" s="167">
        <v>1865826.95</v>
      </c>
      <c r="E269" s="167">
        <v>41</v>
      </c>
      <c r="F269" s="23">
        <f>+IFERROR(SUMIFS('PAC Weights'!F:F,'PAC Weights'!$C:$C,Allocation!$B269,'PAC Weights'!$B:$B,Allocation!$A269),"NEW")</f>
        <v>1</v>
      </c>
      <c r="G269" s="23">
        <f>+IFERROR(SUMIFS('PAC Weights'!G:G,'PAC Weights'!$C:$C,Allocation!$B269,'PAC Weights'!$B:$B,Allocation!$A269),"NEW")</f>
        <v>0</v>
      </c>
      <c r="H269" s="167">
        <f t="shared" si="24"/>
        <v>1865826.95</v>
      </c>
      <c r="I269" s="56">
        <f t="shared" si="25"/>
        <v>0</v>
      </c>
      <c r="J269" s="56">
        <f t="shared" si="26"/>
        <v>41</v>
      </c>
      <c r="K269" s="56">
        <f t="shared" si="27"/>
        <v>0</v>
      </c>
      <c r="L269" t="str">
        <f>IFERROR(IF(_xlfn.XMATCH(A269&amp;B269,'PAC Weights'!A:A),"OK"),"CHECK")</f>
        <v>OK</v>
      </c>
      <c r="M269" t="str">
        <f>+_xlfn.XLOOKUP(B269,'PAC Weights'!C:C,'PAC Weights'!E:E)</f>
        <v>Network Transformers</v>
      </c>
    </row>
    <row r="270" spans="1:13" x14ac:dyDescent="0.25">
      <c r="A270" s="6">
        <v>368</v>
      </c>
      <c r="B270" t="s">
        <v>637</v>
      </c>
      <c r="C270" t="s">
        <v>638</v>
      </c>
      <c r="D270" s="167">
        <v>937303.92</v>
      </c>
      <c r="E270" s="167">
        <v>32</v>
      </c>
      <c r="F270" s="23">
        <f>+IFERROR(SUMIFS('PAC Weights'!F:F,'PAC Weights'!$C:$C,Allocation!$B270,'PAC Weights'!$B:$B,Allocation!$A270),"NEW")</f>
        <v>1</v>
      </c>
      <c r="G270" s="23">
        <f>+IFERROR(SUMIFS('PAC Weights'!G:G,'PAC Weights'!$C:$C,Allocation!$B270,'PAC Weights'!$B:$B,Allocation!$A270),"NEW")</f>
        <v>0</v>
      </c>
      <c r="H270" s="167">
        <f t="shared" si="24"/>
        <v>937303.92</v>
      </c>
      <c r="I270" s="56">
        <f t="shared" si="25"/>
        <v>0</v>
      </c>
      <c r="J270" s="56">
        <f t="shared" si="26"/>
        <v>32</v>
      </c>
      <c r="K270" s="56">
        <f t="shared" si="27"/>
        <v>0</v>
      </c>
      <c r="L270" t="str">
        <f>IFERROR(IF(_xlfn.XMATCH(A270&amp;B270,'PAC Weights'!A:A),"OK"),"CHECK")</f>
        <v>OK</v>
      </c>
      <c r="M270" t="str">
        <f>+_xlfn.XLOOKUP(B270,'PAC Weights'!C:C,'PAC Weights'!E:E)</f>
        <v>Network Transformers</v>
      </c>
    </row>
    <row r="271" spans="1:13" x14ac:dyDescent="0.25">
      <c r="A271" s="6">
        <v>368</v>
      </c>
      <c r="B271" t="s">
        <v>641</v>
      </c>
      <c r="C271" t="s">
        <v>642</v>
      </c>
      <c r="D271" s="167">
        <v>878015.15999999992</v>
      </c>
      <c r="E271" s="167">
        <v>27</v>
      </c>
      <c r="F271" s="23">
        <f>+IFERROR(SUMIFS('PAC Weights'!F:F,'PAC Weights'!$C:$C,Allocation!$B271,'PAC Weights'!$B:$B,Allocation!$A271),"NEW")</f>
        <v>1</v>
      </c>
      <c r="G271" s="23">
        <f>+IFERROR(SUMIFS('PAC Weights'!G:G,'PAC Weights'!$C:$C,Allocation!$B271,'PAC Weights'!$B:$B,Allocation!$A271),"NEW")</f>
        <v>0</v>
      </c>
      <c r="H271" s="167">
        <f t="shared" si="24"/>
        <v>878015.15999999992</v>
      </c>
      <c r="I271" s="56">
        <f t="shared" si="25"/>
        <v>0</v>
      </c>
      <c r="J271" s="56">
        <f t="shared" si="26"/>
        <v>27</v>
      </c>
      <c r="K271" s="56">
        <f t="shared" si="27"/>
        <v>0</v>
      </c>
      <c r="L271" t="str">
        <f>IFERROR(IF(_xlfn.XMATCH(A271&amp;B271,'PAC Weights'!A:A),"OK"),"CHECK")</f>
        <v>OK</v>
      </c>
      <c r="M271" t="str">
        <f>+_xlfn.XLOOKUP(B271,'PAC Weights'!C:C,'PAC Weights'!E:E)</f>
        <v>Network Transformers</v>
      </c>
    </row>
    <row r="272" spans="1:13" x14ac:dyDescent="0.25">
      <c r="A272" s="6">
        <v>368</v>
      </c>
      <c r="B272" t="s">
        <v>645</v>
      </c>
      <c r="C272" t="s">
        <v>646</v>
      </c>
      <c r="D272" s="167">
        <v>151800.60999999999</v>
      </c>
      <c r="E272" s="167">
        <v>4</v>
      </c>
      <c r="F272" s="23">
        <f>+IFERROR(SUMIFS('PAC Weights'!F:F,'PAC Weights'!$C:$C,Allocation!$B272,'PAC Weights'!$B:$B,Allocation!$A272),"NEW")</f>
        <v>1</v>
      </c>
      <c r="G272" s="23">
        <f>+IFERROR(SUMIFS('PAC Weights'!G:G,'PAC Weights'!$C:$C,Allocation!$B272,'PAC Weights'!$B:$B,Allocation!$A272),"NEW")</f>
        <v>0</v>
      </c>
      <c r="H272" s="167">
        <f t="shared" si="24"/>
        <v>151800.60999999999</v>
      </c>
      <c r="I272" s="56">
        <f t="shared" si="25"/>
        <v>0</v>
      </c>
      <c r="J272" s="56">
        <f t="shared" si="26"/>
        <v>4</v>
      </c>
      <c r="K272" s="56">
        <f t="shared" si="27"/>
        <v>0</v>
      </c>
      <c r="L272" t="str">
        <f>IFERROR(IF(_xlfn.XMATCH(A272&amp;B272,'PAC Weights'!A:A),"OK"),"CHECK")</f>
        <v>OK</v>
      </c>
      <c r="M272" t="str">
        <f>+_xlfn.XLOOKUP(B272,'PAC Weights'!C:C,'PAC Weights'!E:E)</f>
        <v>Network Transformers</v>
      </c>
    </row>
    <row r="273" spans="1:13" x14ac:dyDescent="0.25">
      <c r="A273" s="6">
        <v>368</v>
      </c>
      <c r="B273" t="s">
        <v>649</v>
      </c>
      <c r="C273" t="s">
        <v>650</v>
      </c>
      <c r="D273" s="167">
        <v>910674.65</v>
      </c>
      <c r="E273" s="167">
        <v>20</v>
      </c>
      <c r="F273" s="23">
        <f>+IFERROR(SUMIFS('PAC Weights'!F:F,'PAC Weights'!$C:$C,Allocation!$B273,'PAC Weights'!$B:$B,Allocation!$A273),"NEW")</f>
        <v>1</v>
      </c>
      <c r="G273" s="23">
        <f>+IFERROR(SUMIFS('PAC Weights'!G:G,'PAC Weights'!$C:$C,Allocation!$B273,'PAC Weights'!$B:$B,Allocation!$A273),"NEW")</f>
        <v>0</v>
      </c>
      <c r="H273" s="167">
        <f t="shared" si="24"/>
        <v>910674.65</v>
      </c>
      <c r="I273" s="56">
        <f t="shared" si="25"/>
        <v>0</v>
      </c>
      <c r="J273" s="56">
        <f t="shared" si="26"/>
        <v>20</v>
      </c>
      <c r="K273" s="56">
        <f t="shared" si="27"/>
        <v>0</v>
      </c>
      <c r="L273" t="str">
        <f>IFERROR(IF(_xlfn.XMATCH(A273&amp;B273,'PAC Weights'!A:A),"OK"),"CHECK")</f>
        <v>OK</v>
      </c>
      <c r="M273" t="str">
        <f>+_xlfn.XLOOKUP(B273,'PAC Weights'!C:C,'PAC Weights'!E:E)</f>
        <v>Network Transformers</v>
      </c>
    </row>
    <row r="274" spans="1:13" x14ac:dyDescent="0.25">
      <c r="A274" s="6">
        <v>368</v>
      </c>
      <c r="B274" t="s">
        <v>653</v>
      </c>
      <c r="C274" t="s">
        <v>654</v>
      </c>
      <c r="D274" s="167">
        <v>330959.75</v>
      </c>
      <c r="E274" s="167">
        <v>7</v>
      </c>
      <c r="F274" s="23">
        <f>+IFERROR(SUMIFS('PAC Weights'!F:F,'PAC Weights'!$C:$C,Allocation!$B274,'PAC Weights'!$B:$B,Allocation!$A274),"NEW")</f>
        <v>1</v>
      </c>
      <c r="G274" s="23">
        <f>+IFERROR(SUMIFS('PAC Weights'!G:G,'PAC Weights'!$C:$C,Allocation!$B274,'PAC Weights'!$B:$B,Allocation!$A274),"NEW")</f>
        <v>0</v>
      </c>
      <c r="H274" s="167">
        <f t="shared" si="24"/>
        <v>330959.75</v>
      </c>
      <c r="I274" s="56">
        <f t="shared" si="25"/>
        <v>0</v>
      </c>
      <c r="J274" s="56">
        <f t="shared" si="26"/>
        <v>7</v>
      </c>
      <c r="K274" s="56">
        <f t="shared" si="27"/>
        <v>0</v>
      </c>
      <c r="L274" t="str">
        <f>IFERROR(IF(_xlfn.XMATCH(A274&amp;B274,'PAC Weights'!A:A),"OK"),"CHECK")</f>
        <v>OK</v>
      </c>
      <c r="M274" t="str">
        <f>+_xlfn.XLOOKUP(B274,'PAC Weights'!C:C,'PAC Weights'!E:E)</f>
        <v>Network Transformers</v>
      </c>
    </row>
    <row r="275" spans="1:13" x14ac:dyDescent="0.25">
      <c r="A275" s="6">
        <v>368</v>
      </c>
      <c r="B275" t="s">
        <v>657</v>
      </c>
      <c r="C275" t="s">
        <v>658</v>
      </c>
      <c r="D275" s="167">
        <v>3387930.93</v>
      </c>
      <c r="E275" s="167">
        <v>40</v>
      </c>
      <c r="F275" s="23">
        <f>+IFERROR(SUMIFS('PAC Weights'!F:F,'PAC Weights'!$C:$C,Allocation!$B275,'PAC Weights'!$B:$B,Allocation!$A275),"NEW")</f>
        <v>1</v>
      </c>
      <c r="G275" s="23">
        <f>+IFERROR(SUMIFS('PAC Weights'!G:G,'PAC Weights'!$C:$C,Allocation!$B275,'PAC Weights'!$B:$B,Allocation!$A275),"NEW")</f>
        <v>0</v>
      </c>
      <c r="H275" s="167">
        <f t="shared" si="24"/>
        <v>3387930.93</v>
      </c>
      <c r="I275" s="56">
        <f t="shared" si="25"/>
        <v>0</v>
      </c>
      <c r="J275" s="56">
        <f t="shared" si="26"/>
        <v>40</v>
      </c>
      <c r="K275" s="56">
        <f t="shared" si="27"/>
        <v>0</v>
      </c>
      <c r="L275" t="str">
        <f>IFERROR(IF(_xlfn.XMATCH(A275&amp;B275,'PAC Weights'!A:A),"OK"),"CHECK")</f>
        <v>OK</v>
      </c>
      <c r="M275" t="str">
        <f>+_xlfn.XLOOKUP(B275,'PAC Weights'!C:C,'PAC Weights'!E:E)</f>
        <v>Network Protectors</v>
      </c>
    </row>
    <row r="276" spans="1:13" x14ac:dyDescent="0.25">
      <c r="A276" s="6">
        <v>368</v>
      </c>
      <c r="B276" t="s">
        <v>661</v>
      </c>
      <c r="C276" t="s">
        <v>662</v>
      </c>
      <c r="D276" s="167">
        <v>1408525.5299999998</v>
      </c>
      <c r="E276" s="167">
        <v>62</v>
      </c>
      <c r="F276" s="23">
        <f>+IFERROR(SUMIFS('PAC Weights'!F:F,'PAC Weights'!$C:$C,Allocation!$B276,'PAC Weights'!$B:$B,Allocation!$A276),"NEW")</f>
        <v>1</v>
      </c>
      <c r="G276" s="23">
        <f>+IFERROR(SUMIFS('PAC Weights'!G:G,'PAC Weights'!$C:$C,Allocation!$B276,'PAC Weights'!$B:$B,Allocation!$A276),"NEW")</f>
        <v>0</v>
      </c>
      <c r="H276" s="167">
        <f t="shared" ref="H276:H300" si="28">+F276*D276</f>
        <v>1408525.5299999998</v>
      </c>
      <c r="I276" s="56">
        <f t="shared" ref="I276:I300" si="29">+IF(F276+G276=0,0,D276-H276)</f>
        <v>0</v>
      </c>
      <c r="J276" s="56">
        <f t="shared" ref="J276:J300" si="30">+E276*F276</f>
        <v>62</v>
      </c>
      <c r="K276" s="56">
        <f t="shared" ref="K276:K300" si="31">+IF(F276+G276=0,0,E276-J276)</f>
        <v>0</v>
      </c>
      <c r="L276" t="str">
        <f>IFERROR(IF(_xlfn.XMATCH(A276&amp;B276,'PAC Weights'!A:A),"OK"),"CHECK")</f>
        <v>OK</v>
      </c>
      <c r="M276" t="str">
        <f>+_xlfn.XLOOKUP(B276,'PAC Weights'!C:C,'PAC Weights'!E:E)</f>
        <v>Network Protectors</v>
      </c>
    </row>
    <row r="277" spans="1:13" x14ac:dyDescent="0.25">
      <c r="A277" s="6">
        <v>368</v>
      </c>
      <c r="B277" t="s">
        <v>665</v>
      </c>
      <c r="C277" t="s">
        <v>666</v>
      </c>
      <c r="D277" s="167">
        <v>307219.39</v>
      </c>
      <c r="E277" s="167">
        <v>11</v>
      </c>
      <c r="F277" s="23">
        <f>+IFERROR(SUMIFS('PAC Weights'!F:F,'PAC Weights'!$C:$C,Allocation!$B277,'PAC Weights'!$B:$B,Allocation!$A277),"NEW")</f>
        <v>1</v>
      </c>
      <c r="G277" s="23">
        <f>+IFERROR(SUMIFS('PAC Weights'!G:G,'PAC Weights'!$C:$C,Allocation!$B277,'PAC Weights'!$B:$B,Allocation!$A277),"NEW")</f>
        <v>0</v>
      </c>
      <c r="H277" s="167">
        <f t="shared" si="28"/>
        <v>307219.39</v>
      </c>
      <c r="I277" s="56">
        <f t="shared" si="29"/>
        <v>0</v>
      </c>
      <c r="J277" s="56">
        <f t="shared" si="30"/>
        <v>11</v>
      </c>
      <c r="K277" s="56">
        <f t="shared" si="31"/>
        <v>0</v>
      </c>
      <c r="L277" t="str">
        <f>IFERROR(IF(_xlfn.XMATCH(A277&amp;B277,'PAC Weights'!A:A),"OK"),"CHECK")</f>
        <v>OK</v>
      </c>
      <c r="M277" t="str">
        <f>+_xlfn.XLOOKUP(B277,'PAC Weights'!C:C,'PAC Weights'!E:E)</f>
        <v>Network Protectors</v>
      </c>
    </row>
    <row r="278" spans="1:13" x14ac:dyDescent="0.25">
      <c r="A278" s="6">
        <v>368</v>
      </c>
      <c r="B278" t="s">
        <v>669</v>
      </c>
      <c r="C278" t="s">
        <v>670</v>
      </c>
      <c r="D278" s="167">
        <v>962471.95</v>
      </c>
      <c r="E278" s="167">
        <v>8</v>
      </c>
      <c r="F278" s="23">
        <f>+IFERROR(SUMIFS('PAC Weights'!F:F,'PAC Weights'!$C:$C,Allocation!$B278,'PAC Weights'!$B:$B,Allocation!$A278),"NEW")</f>
        <v>1</v>
      </c>
      <c r="G278" s="23">
        <f>+IFERROR(SUMIFS('PAC Weights'!G:G,'PAC Weights'!$C:$C,Allocation!$B278,'PAC Weights'!$B:$B,Allocation!$A278),"NEW")</f>
        <v>0</v>
      </c>
      <c r="H278" s="167">
        <f t="shared" si="28"/>
        <v>962471.95</v>
      </c>
      <c r="I278" s="56">
        <f t="shared" si="29"/>
        <v>0</v>
      </c>
      <c r="J278" s="56">
        <f t="shared" si="30"/>
        <v>8</v>
      </c>
      <c r="K278" s="56">
        <f t="shared" si="31"/>
        <v>0</v>
      </c>
      <c r="L278" t="str">
        <f>IFERROR(IF(_xlfn.XMATCH(A278&amp;B278,'PAC Weights'!A:A),"OK"),"CHECK")</f>
        <v>OK</v>
      </c>
      <c r="M278" t="str">
        <f>+_xlfn.XLOOKUP(B278,'PAC Weights'!C:C,'PAC Weights'!E:E)</f>
        <v>Network Protectors</v>
      </c>
    </row>
    <row r="279" spans="1:13" x14ac:dyDescent="0.25">
      <c r="A279" s="6">
        <v>368</v>
      </c>
      <c r="B279" t="s">
        <v>673</v>
      </c>
      <c r="C279" t="s">
        <v>674</v>
      </c>
      <c r="D279" s="167">
        <v>4430632.63</v>
      </c>
      <c r="E279" s="167">
        <v>735</v>
      </c>
      <c r="F279" s="23">
        <f>+IFERROR(SUMIFS('PAC Weights'!F:F,'PAC Weights'!$C:$C,Allocation!$B279,'PAC Weights'!$B:$B,Allocation!$A279),"NEW")</f>
        <v>1</v>
      </c>
      <c r="G279" s="23">
        <f>+IFERROR(SUMIFS('PAC Weights'!G:G,'PAC Weights'!$C:$C,Allocation!$B279,'PAC Weights'!$B:$B,Allocation!$A279),"NEW")</f>
        <v>0</v>
      </c>
      <c r="H279" s="167">
        <f t="shared" si="28"/>
        <v>4430632.63</v>
      </c>
      <c r="I279" s="56">
        <f t="shared" si="29"/>
        <v>0</v>
      </c>
      <c r="J279" s="56">
        <f t="shared" si="30"/>
        <v>735</v>
      </c>
      <c r="K279" s="56">
        <f t="shared" si="31"/>
        <v>0</v>
      </c>
      <c r="L279" t="str">
        <f>IFERROR(IF(_xlfn.XMATCH(A279&amp;B279,'PAC Weights'!A:A),"OK"),"CHECK")</f>
        <v>OK</v>
      </c>
      <c r="M279" t="str">
        <f>+_xlfn.XLOOKUP(B279,'PAC Weights'!C:C,'PAC Weights'!E:E)</f>
        <v>Network Protectors</v>
      </c>
    </row>
    <row r="280" spans="1:13" x14ac:dyDescent="0.25">
      <c r="A280" s="6">
        <v>368</v>
      </c>
      <c r="B280" t="s">
        <v>677</v>
      </c>
      <c r="C280" t="s">
        <v>678</v>
      </c>
      <c r="D280" s="167">
        <v>424430.3</v>
      </c>
      <c r="E280" s="167">
        <v>23</v>
      </c>
      <c r="F280" s="23">
        <f>+IFERROR(SUMIFS('PAC Weights'!F:F,'PAC Weights'!$C:$C,Allocation!$B280,'PAC Weights'!$B:$B,Allocation!$A280),"NEW")</f>
        <v>1</v>
      </c>
      <c r="G280" s="23">
        <f>+IFERROR(SUMIFS('PAC Weights'!G:G,'PAC Weights'!$C:$C,Allocation!$B280,'PAC Weights'!$B:$B,Allocation!$A280),"NEW")</f>
        <v>0</v>
      </c>
      <c r="H280" s="167">
        <f t="shared" si="28"/>
        <v>424430.3</v>
      </c>
      <c r="I280" s="56">
        <f t="shared" si="29"/>
        <v>0</v>
      </c>
      <c r="J280" s="56">
        <f t="shared" si="30"/>
        <v>23</v>
      </c>
      <c r="K280" s="56">
        <f t="shared" si="31"/>
        <v>0</v>
      </c>
      <c r="L280" t="str">
        <f>IFERROR(IF(_xlfn.XMATCH(A280&amp;B280,'PAC Weights'!A:A),"OK"),"CHECK")</f>
        <v>OK</v>
      </c>
      <c r="M280" t="str">
        <f>+_xlfn.XLOOKUP(B280,'PAC Weights'!C:C,'PAC Weights'!E:E)</f>
        <v>Network Protectors</v>
      </c>
    </row>
    <row r="281" spans="1:13" x14ac:dyDescent="0.25">
      <c r="A281" s="6">
        <v>368</v>
      </c>
      <c r="B281" t="s">
        <v>683</v>
      </c>
      <c r="C281" t="s">
        <v>684</v>
      </c>
      <c r="D281" s="167">
        <v>68073.3</v>
      </c>
      <c r="E281" s="167">
        <v>15</v>
      </c>
      <c r="F281" s="23">
        <f>+IFERROR(SUMIFS('PAC Weights'!F:F,'PAC Weights'!$C:$C,Allocation!$B281,'PAC Weights'!$B:$B,Allocation!$A281),"NEW")</f>
        <v>1</v>
      </c>
      <c r="G281" s="23">
        <f>+IFERROR(SUMIFS('PAC Weights'!G:G,'PAC Weights'!$C:$C,Allocation!$B281,'PAC Weights'!$B:$B,Allocation!$A281),"NEW")</f>
        <v>0</v>
      </c>
      <c r="H281" s="167">
        <f t="shared" si="28"/>
        <v>68073.3</v>
      </c>
      <c r="I281" s="56">
        <f t="shared" si="29"/>
        <v>0</v>
      </c>
      <c r="J281" s="56">
        <f t="shared" si="30"/>
        <v>15</v>
      </c>
      <c r="K281" s="56">
        <f t="shared" si="31"/>
        <v>0</v>
      </c>
      <c r="L281" t="str">
        <f>IFERROR(IF(_xlfn.XMATCH(A281&amp;B281,'PAC Weights'!A:A),"OK"),"CHECK")</f>
        <v>OK</v>
      </c>
      <c r="M281" t="str">
        <f>+_xlfn.XLOOKUP(B281,'PAC Weights'!C:C,'PAC Weights'!E:E)</f>
        <v>UG Transformers</v>
      </c>
    </row>
    <row r="282" spans="1:13" x14ac:dyDescent="0.25">
      <c r="A282" s="6">
        <v>368</v>
      </c>
      <c r="B282" t="s">
        <v>687</v>
      </c>
      <c r="C282" t="s">
        <v>688</v>
      </c>
      <c r="D282" s="167">
        <v>16515621.200000003</v>
      </c>
      <c r="E282" s="167">
        <v>8046</v>
      </c>
      <c r="F282" s="23">
        <f>+IFERROR(SUMIFS('PAC Weights'!F:F,'PAC Weights'!$C:$C,Allocation!$B282,'PAC Weights'!$B:$B,Allocation!$A282),"NEW")</f>
        <v>1</v>
      </c>
      <c r="G282" s="23">
        <f>+IFERROR(SUMIFS('PAC Weights'!G:G,'PAC Weights'!$C:$C,Allocation!$B282,'PAC Weights'!$B:$B,Allocation!$A282),"NEW")</f>
        <v>0</v>
      </c>
      <c r="H282" s="167">
        <f t="shared" si="28"/>
        <v>16515621.200000003</v>
      </c>
      <c r="I282" s="56">
        <f t="shared" si="29"/>
        <v>0</v>
      </c>
      <c r="J282" s="56">
        <f t="shared" si="30"/>
        <v>8046</v>
      </c>
      <c r="K282" s="56">
        <f t="shared" si="31"/>
        <v>0</v>
      </c>
      <c r="L282" t="str">
        <f>IFERROR(IF(_xlfn.XMATCH(A282&amp;B282,'PAC Weights'!A:A),"OK"),"CHECK")</f>
        <v>OK</v>
      </c>
      <c r="M282" t="str">
        <f>+_xlfn.XLOOKUP(B282,'PAC Weights'!C:C,'PAC Weights'!E:E)</f>
        <v>UG Transformers</v>
      </c>
    </row>
    <row r="283" spans="1:13" x14ac:dyDescent="0.25">
      <c r="A283" s="6">
        <v>368</v>
      </c>
      <c r="B283" t="s">
        <v>691</v>
      </c>
      <c r="C283" t="s">
        <v>692</v>
      </c>
      <c r="D283" s="167">
        <v>37090711.280000009</v>
      </c>
      <c r="E283" s="167">
        <v>16569</v>
      </c>
      <c r="F283" s="23">
        <f>+IFERROR(SUMIFS('PAC Weights'!F:F,'PAC Weights'!$C:$C,Allocation!$B283,'PAC Weights'!$B:$B,Allocation!$A283),"NEW")</f>
        <v>1</v>
      </c>
      <c r="G283" s="23">
        <f>+IFERROR(SUMIFS('PAC Weights'!G:G,'PAC Weights'!$C:$C,Allocation!$B283,'PAC Weights'!$B:$B,Allocation!$A283),"NEW")</f>
        <v>0</v>
      </c>
      <c r="H283" s="167">
        <f t="shared" si="28"/>
        <v>37090711.280000009</v>
      </c>
      <c r="I283" s="56">
        <f t="shared" si="29"/>
        <v>0</v>
      </c>
      <c r="J283" s="56">
        <f t="shared" si="30"/>
        <v>16569</v>
      </c>
      <c r="K283" s="56">
        <f t="shared" si="31"/>
        <v>0</v>
      </c>
      <c r="L283" t="str">
        <f>IFERROR(IF(_xlfn.XMATCH(A283&amp;B283,'PAC Weights'!A:A),"OK"),"CHECK")</f>
        <v>OK</v>
      </c>
      <c r="M283" t="str">
        <f>+_xlfn.XLOOKUP(B283,'PAC Weights'!C:C,'PAC Weights'!E:E)</f>
        <v>UG Transformers</v>
      </c>
    </row>
    <row r="284" spans="1:13" x14ac:dyDescent="0.25">
      <c r="A284" s="6">
        <v>368</v>
      </c>
      <c r="B284" t="s">
        <v>693</v>
      </c>
      <c r="C284" t="s">
        <v>694</v>
      </c>
      <c r="D284" s="167">
        <v>54242981.010000005</v>
      </c>
      <c r="E284" s="167">
        <v>20848</v>
      </c>
      <c r="F284" s="23">
        <f>+IFERROR(SUMIFS('PAC Weights'!F:F,'PAC Weights'!$C:$C,Allocation!$B284,'PAC Weights'!$B:$B,Allocation!$A284),"NEW")</f>
        <v>1</v>
      </c>
      <c r="G284" s="23">
        <f>+IFERROR(SUMIFS('PAC Weights'!G:G,'PAC Weights'!$C:$C,Allocation!$B284,'PAC Weights'!$B:$B,Allocation!$A284),"NEW")</f>
        <v>0</v>
      </c>
      <c r="H284" s="167">
        <f t="shared" si="28"/>
        <v>54242981.010000005</v>
      </c>
      <c r="I284" s="56">
        <f t="shared" si="29"/>
        <v>0</v>
      </c>
      <c r="J284" s="56">
        <f t="shared" si="30"/>
        <v>20848</v>
      </c>
      <c r="K284" s="56">
        <f t="shared" si="31"/>
        <v>0</v>
      </c>
      <c r="L284" t="str">
        <f>IFERROR(IF(_xlfn.XMATCH(A284&amp;B284,'PAC Weights'!A:A),"OK"),"CHECK")</f>
        <v>OK</v>
      </c>
      <c r="M284" t="str">
        <f>+_xlfn.XLOOKUP(B284,'PAC Weights'!C:C,'PAC Weights'!E:E)</f>
        <v>UG Transformers</v>
      </c>
    </row>
    <row r="285" spans="1:13" x14ac:dyDescent="0.25">
      <c r="A285" s="6">
        <v>368</v>
      </c>
      <c r="B285" t="s">
        <v>695</v>
      </c>
      <c r="C285" t="s">
        <v>696</v>
      </c>
      <c r="D285" s="167">
        <v>56987532.569999963</v>
      </c>
      <c r="E285" s="167">
        <v>15267</v>
      </c>
      <c r="F285" s="23">
        <f>+IFERROR(SUMIFS('PAC Weights'!F:F,'PAC Weights'!$C:$C,Allocation!$B285,'PAC Weights'!$B:$B,Allocation!$A285),"NEW")</f>
        <v>1</v>
      </c>
      <c r="G285" s="23">
        <f>+IFERROR(SUMIFS('PAC Weights'!G:G,'PAC Weights'!$C:$C,Allocation!$B285,'PAC Weights'!$B:$B,Allocation!$A285),"NEW")</f>
        <v>0</v>
      </c>
      <c r="H285" s="167">
        <f t="shared" si="28"/>
        <v>56987532.569999963</v>
      </c>
      <c r="I285" s="56">
        <f t="shared" si="29"/>
        <v>0</v>
      </c>
      <c r="J285" s="56">
        <f t="shared" si="30"/>
        <v>15267</v>
      </c>
      <c r="K285" s="56">
        <f t="shared" si="31"/>
        <v>0</v>
      </c>
      <c r="L285" t="str">
        <f>IFERROR(IF(_xlfn.XMATCH(A285&amp;B285,'PAC Weights'!A:A),"OK"),"CHECK")</f>
        <v>OK</v>
      </c>
      <c r="M285" t="str">
        <f>+_xlfn.XLOOKUP(B285,'PAC Weights'!C:C,'PAC Weights'!E:E)</f>
        <v>UG Transformers</v>
      </c>
    </row>
    <row r="286" spans="1:13" x14ac:dyDescent="0.25">
      <c r="A286" s="6">
        <v>368</v>
      </c>
      <c r="B286" t="s">
        <v>699</v>
      </c>
      <c r="C286" t="s">
        <v>700</v>
      </c>
      <c r="D286" s="167">
        <v>10368481.380000001</v>
      </c>
      <c r="E286" s="167">
        <v>2894</v>
      </c>
      <c r="F286" s="23">
        <f>+IFERROR(SUMIFS('PAC Weights'!F:F,'PAC Weights'!$C:$C,Allocation!$B286,'PAC Weights'!$B:$B,Allocation!$A286),"NEW")</f>
        <v>1</v>
      </c>
      <c r="G286" s="23">
        <f>+IFERROR(SUMIFS('PAC Weights'!G:G,'PAC Weights'!$C:$C,Allocation!$B286,'PAC Weights'!$B:$B,Allocation!$A286),"NEW")</f>
        <v>0</v>
      </c>
      <c r="H286" s="167">
        <f t="shared" si="28"/>
        <v>10368481.380000001</v>
      </c>
      <c r="I286" s="56">
        <f t="shared" si="29"/>
        <v>0</v>
      </c>
      <c r="J286" s="56">
        <f t="shared" si="30"/>
        <v>2894</v>
      </c>
      <c r="K286" s="56">
        <f t="shared" si="31"/>
        <v>0</v>
      </c>
      <c r="L286" t="str">
        <f>IFERROR(IF(_xlfn.XMATCH(A286&amp;B286,'PAC Weights'!A:A),"OK"),"CHECK")</f>
        <v>OK</v>
      </c>
      <c r="M286" t="str">
        <f>+_xlfn.XLOOKUP(B286,'PAC Weights'!C:C,'PAC Weights'!E:E)</f>
        <v>UG Transformers</v>
      </c>
    </row>
    <row r="287" spans="1:13" x14ac:dyDescent="0.25">
      <c r="A287" s="6">
        <v>368</v>
      </c>
      <c r="B287" t="s">
        <v>703</v>
      </c>
      <c r="C287" t="s">
        <v>704</v>
      </c>
      <c r="D287" s="167">
        <v>10956.95</v>
      </c>
      <c r="E287" s="167">
        <v>8</v>
      </c>
      <c r="F287" s="23">
        <f>+IFERROR(SUMIFS('PAC Weights'!F:F,'PAC Weights'!$C:$C,Allocation!$B287,'PAC Weights'!$B:$B,Allocation!$A287),"NEW")</f>
        <v>1</v>
      </c>
      <c r="G287" s="23">
        <f>+IFERROR(SUMIFS('PAC Weights'!G:G,'PAC Weights'!$C:$C,Allocation!$B287,'PAC Weights'!$B:$B,Allocation!$A287),"NEW")</f>
        <v>0</v>
      </c>
      <c r="H287" s="167">
        <f t="shared" si="28"/>
        <v>10956.95</v>
      </c>
      <c r="I287" s="56">
        <f t="shared" si="29"/>
        <v>0</v>
      </c>
      <c r="J287" s="56">
        <f t="shared" si="30"/>
        <v>8</v>
      </c>
      <c r="K287" s="56">
        <f t="shared" si="31"/>
        <v>0</v>
      </c>
      <c r="L287" t="str">
        <f>IFERROR(IF(_xlfn.XMATCH(A287&amp;B287,'PAC Weights'!A:A),"OK"),"CHECK")</f>
        <v>OK</v>
      </c>
      <c r="M287" t="str">
        <f>+_xlfn.XLOOKUP(B287,'PAC Weights'!C:C,'PAC Weights'!E:E)</f>
        <v>UG Transformers</v>
      </c>
    </row>
    <row r="288" spans="1:13" x14ac:dyDescent="0.25">
      <c r="A288" s="6">
        <v>368</v>
      </c>
      <c r="B288" t="s">
        <v>707</v>
      </c>
      <c r="C288" t="s">
        <v>708</v>
      </c>
      <c r="D288" s="167">
        <v>22370031.999999996</v>
      </c>
      <c r="E288" s="167">
        <v>2395</v>
      </c>
      <c r="F288" s="23">
        <f>+IFERROR(SUMIFS('PAC Weights'!F:F,'PAC Weights'!$C:$C,Allocation!$B288,'PAC Weights'!$B:$B,Allocation!$A288),"NEW")</f>
        <v>1</v>
      </c>
      <c r="G288" s="23">
        <f>+IFERROR(SUMIFS('PAC Weights'!G:G,'PAC Weights'!$C:$C,Allocation!$B288,'PAC Weights'!$B:$B,Allocation!$A288),"NEW")</f>
        <v>0</v>
      </c>
      <c r="H288" s="167">
        <f t="shared" si="28"/>
        <v>22370031.999999996</v>
      </c>
      <c r="I288" s="56">
        <f t="shared" si="29"/>
        <v>0</v>
      </c>
      <c r="J288" s="56">
        <f t="shared" si="30"/>
        <v>2395</v>
      </c>
      <c r="K288" s="56">
        <f t="shared" si="31"/>
        <v>0</v>
      </c>
      <c r="L288" t="str">
        <f>IFERROR(IF(_xlfn.XMATCH(A288&amp;B288,'PAC Weights'!A:A),"OK"),"CHECK")</f>
        <v>OK</v>
      </c>
      <c r="M288" t="str">
        <f>+_xlfn.XLOOKUP(B288,'PAC Weights'!C:C,'PAC Weights'!E:E)</f>
        <v>UG Transformers</v>
      </c>
    </row>
    <row r="289" spans="1:13" x14ac:dyDescent="0.25">
      <c r="A289" s="6">
        <v>368</v>
      </c>
      <c r="B289" t="s">
        <v>711</v>
      </c>
      <c r="C289" t="s">
        <v>712</v>
      </c>
      <c r="D289" s="167">
        <v>3463839.0700000003</v>
      </c>
      <c r="E289" s="167">
        <v>867</v>
      </c>
      <c r="F289" s="23">
        <f>+IFERROR(SUMIFS('PAC Weights'!F:F,'PAC Weights'!$C:$C,Allocation!$B289,'PAC Weights'!$B:$B,Allocation!$A289),"NEW")</f>
        <v>1</v>
      </c>
      <c r="G289" s="23">
        <f>+IFERROR(SUMIFS('PAC Weights'!G:G,'PAC Weights'!$C:$C,Allocation!$B289,'PAC Weights'!$B:$B,Allocation!$A289),"NEW")</f>
        <v>0</v>
      </c>
      <c r="H289" s="167">
        <f t="shared" si="28"/>
        <v>3463839.0700000003</v>
      </c>
      <c r="I289" s="56">
        <f t="shared" si="29"/>
        <v>0</v>
      </c>
      <c r="J289" s="56">
        <f t="shared" si="30"/>
        <v>867</v>
      </c>
      <c r="K289" s="56">
        <f t="shared" si="31"/>
        <v>0</v>
      </c>
      <c r="L289" t="str">
        <f>IFERROR(IF(_xlfn.XMATCH(A289&amp;B289,'PAC Weights'!A:A),"OK"),"CHECK")</f>
        <v>OK</v>
      </c>
      <c r="M289" t="str">
        <f>+_xlfn.XLOOKUP(B289,'PAC Weights'!C:C,'PAC Weights'!E:E)</f>
        <v>UG Transformers</v>
      </c>
    </row>
    <row r="290" spans="1:13" x14ac:dyDescent="0.25">
      <c r="A290" s="6">
        <v>368</v>
      </c>
      <c r="B290" t="s">
        <v>715</v>
      </c>
      <c r="C290" t="s">
        <v>716</v>
      </c>
      <c r="D290" s="167">
        <v>9639697.0500000063</v>
      </c>
      <c r="E290" s="167">
        <v>779</v>
      </c>
      <c r="F290" s="23">
        <f>+IFERROR(SUMIFS('PAC Weights'!F:F,'PAC Weights'!$C:$C,Allocation!$B290,'PAC Weights'!$B:$B,Allocation!$A290),"NEW")</f>
        <v>1</v>
      </c>
      <c r="G290" s="23">
        <f>+IFERROR(SUMIFS('PAC Weights'!G:G,'PAC Weights'!$C:$C,Allocation!$B290,'PAC Weights'!$B:$B,Allocation!$A290),"NEW")</f>
        <v>0</v>
      </c>
      <c r="H290" s="167">
        <f t="shared" si="28"/>
        <v>9639697.0500000063</v>
      </c>
      <c r="I290" s="56">
        <f t="shared" si="29"/>
        <v>0</v>
      </c>
      <c r="J290" s="56">
        <f t="shared" si="30"/>
        <v>779</v>
      </c>
      <c r="K290" s="56">
        <f t="shared" si="31"/>
        <v>0</v>
      </c>
      <c r="L290" t="str">
        <f>IFERROR(IF(_xlfn.XMATCH(A290&amp;B290,'PAC Weights'!A:A),"OK"),"CHECK")</f>
        <v>OK</v>
      </c>
      <c r="M290" t="str">
        <f>+_xlfn.XLOOKUP(B290,'PAC Weights'!C:C,'PAC Weights'!E:E)</f>
        <v>UG Transformers</v>
      </c>
    </row>
    <row r="291" spans="1:13" x14ac:dyDescent="0.25">
      <c r="A291" s="6">
        <v>368</v>
      </c>
      <c r="B291" t="s">
        <v>719</v>
      </c>
      <c r="C291" t="s">
        <v>720</v>
      </c>
      <c r="D291" s="167">
        <v>110322.52</v>
      </c>
      <c r="E291" s="167">
        <v>20</v>
      </c>
      <c r="F291" s="23">
        <f>+IFERROR(SUMIFS('PAC Weights'!F:F,'PAC Weights'!$C:$C,Allocation!$B291,'PAC Weights'!$B:$B,Allocation!$A291),"NEW")</f>
        <v>1</v>
      </c>
      <c r="G291" s="23">
        <f>+IFERROR(SUMIFS('PAC Weights'!G:G,'PAC Weights'!$C:$C,Allocation!$B291,'PAC Weights'!$B:$B,Allocation!$A291),"NEW")</f>
        <v>0</v>
      </c>
      <c r="H291" s="167">
        <f t="shared" si="28"/>
        <v>110322.52</v>
      </c>
      <c r="I291" s="56">
        <f t="shared" si="29"/>
        <v>0</v>
      </c>
      <c r="J291" s="56">
        <f t="shared" si="30"/>
        <v>20</v>
      </c>
      <c r="K291" s="56">
        <f t="shared" si="31"/>
        <v>0</v>
      </c>
      <c r="L291" t="str">
        <f>IFERROR(IF(_xlfn.XMATCH(A291&amp;B291,'PAC Weights'!A:A),"OK"),"CHECK")</f>
        <v>OK</v>
      </c>
      <c r="M291" t="str">
        <f>+_xlfn.XLOOKUP(B291,'PAC Weights'!C:C,'PAC Weights'!E:E)</f>
        <v>UG Transformers</v>
      </c>
    </row>
    <row r="292" spans="1:13" x14ac:dyDescent="0.25">
      <c r="A292" s="6">
        <v>368</v>
      </c>
      <c r="B292" t="s">
        <v>723</v>
      </c>
      <c r="C292" t="s">
        <v>724</v>
      </c>
      <c r="D292" s="167">
        <v>19787272.650000002</v>
      </c>
      <c r="E292" s="167">
        <v>1456</v>
      </c>
      <c r="F292" s="23">
        <f>+IFERROR(SUMIFS('PAC Weights'!F:F,'PAC Weights'!$C:$C,Allocation!$B292,'PAC Weights'!$B:$B,Allocation!$A292),"NEW")</f>
        <v>1</v>
      </c>
      <c r="G292" s="23">
        <f>+IFERROR(SUMIFS('PAC Weights'!G:G,'PAC Weights'!$C:$C,Allocation!$B292,'PAC Weights'!$B:$B,Allocation!$A292),"NEW")</f>
        <v>0</v>
      </c>
      <c r="H292" s="167">
        <f t="shared" si="28"/>
        <v>19787272.650000002</v>
      </c>
      <c r="I292" s="56">
        <f t="shared" si="29"/>
        <v>0</v>
      </c>
      <c r="J292" s="56">
        <f t="shared" si="30"/>
        <v>1456</v>
      </c>
      <c r="K292" s="56">
        <f t="shared" si="31"/>
        <v>0</v>
      </c>
      <c r="L292" t="str">
        <f>IFERROR(IF(_xlfn.XMATCH(A292&amp;B292,'PAC Weights'!A:A),"OK"),"CHECK")</f>
        <v>OK</v>
      </c>
      <c r="M292" t="str">
        <f>+_xlfn.XLOOKUP(B292,'PAC Weights'!C:C,'PAC Weights'!E:E)</f>
        <v>UG Transformers</v>
      </c>
    </row>
    <row r="293" spans="1:13" x14ac:dyDescent="0.25">
      <c r="A293" s="6">
        <v>368</v>
      </c>
      <c r="B293" t="s">
        <v>727</v>
      </c>
      <c r="C293" t="s">
        <v>728</v>
      </c>
      <c r="D293" s="167">
        <v>19783710.599999998</v>
      </c>
      <c r="E293" s="167">
        <v>1201</v>
      </c>
      <c r="F293" s="23">
        <f>+IFERROR(SUMIFS('PAC Weights'!F:F,'PAC Weights'!$C:$C,Allocation!$B293,'PAC Weights'!$B:$B,Allocation!$A293),"NEW")</f>
        <v>1</v>
      </c>
      <c r="G293" s="23">
        <f>+IFERROR(SUMIFS('PAC Weights'!G:G,'PAC Weights'!$C:$C,Allocation!$B293,'PAC Weights'!$B:$B,Allocation!$A293),"NEW")</f>
        <v>0</v>
      </c>
      <c r="H293" s="167">
        <f t="shared" si="28"/>
        <v>19783710.599999998</v>
      </c>
      <c r="I293" s="56">
        <f t="shared" si="29"/>
        <v>0</v>
      </c>
      <c r="J293" s="56">
        <f t="shared" si="30"/>
        <v>1201</v>
      </c>
      <c r="K293" s="56">
        <f t="shared" si="31"/>
        <v>0</v>
      </c>
      <c r="L293" t="str">
        <f>IFERROR(IF(_xlfn.XMATCH(A293&amp;B293,'PAC Weights'!A:A),"OK"),"CHECK")</f>
        <v>OK</v>
      </c>
      <c r="M293" t="str">
        <f>+_xlfn.XLOOKUP(B293,'PAC Weights'!C:C,'PAC Weights'!E:E)</f>
        <v>UG Transformers</v>
      </c>
    </row>
    <row r="294" spans="1:13" x14ac:dyDescent="0.25">
      <c r="A294" s="6">
        <v>368</v>
      </c>
      <c r="B294" t="s">
        <v>731</v>
      </c>
      <c r="C294" t="s">
        <v>732</v>
      </c>
      <c r="D294" s="167">
        <v>18271952.349999994</v>
      </c>
      <c r="E294" s="167">
        <v>755</v>
      </c>
      <c r="F294" s="23">
        <f>+IFERROR(SUMIFS('PAC Weights'!F:F,'PAC Weights'!$C:$C,Allocation!$B294,'PAC Weights'!$B:$B,Allocation!$A294),"NEW")</f>
        <v>1</v>
      </c>
      <c r="G294" s="23">
        <f>+IFERROR(SUMIFS('PAC Weights'!G:G,'PAC Weights'!$C:$C,Allocation!$B294,'PAC Weights'!$B:$B,Allocation!$A294),"NEW")</f>
        <v>0</v>
      </c>
      <c r="H294" s="167">
        <f t="shared" si="28"/>
        <v>18271952.349999994</v>
      </c>
      <c r="I294" s="56">
        <f t="shared" si="29"/>
        <v>0</v>
      </c>
      <c r="J294" s="56">
        <f t="shared" si="30"/>
        <v>755</v>
      </c>
      <c r="K294" s="56">
        <f t="shared" si="31"/>
        <v>0</v>
      </c>
      <c r="L294" t="str">
        <f>IFERROR(IF(_xlfn.XMATCH(A294&amp;B294,'PAC Weights'!A:A),"OK"),"CHECK")</f>
        <v>OK</v>
      </c>
      <c r="M294" t="str">
        <f>+_xlfn.XLOOKUP(B294,'PAC Weights'!C:C,'PAC Weights'!E:E)</f>
        <v>UG Transformers</v>
      </c>
    </row>
    <row r="295" spans="1:13" x14ac:dyDescent="0.25">
      <c r="A295" s="6">
        <v>368</v>
      </c>
      <c r="B295" t="s">
        <v>735</v>
      </c>
      <c r="C295" t="s">
        <v>736</v>
      </c>
      <c r="D295" s="167">
        <v>13356037.350000001</v>
      </c>
      <c r="E295" s="167">
        <v>473</v>
      </c>
      <c r="F295" s="23">
        <f>+IFERROR(SUMIFS('PAC Weights'!F:F,'PAC Weights'!$C:$C,Allocation!$B295,'PAC Weights'!$B:$B,Allocation!$A295),"NEW")</f>
        <v>1</v>
      </c>
      <c r="G295" s="23">
        <f>+IFERROR(SUMIFS('PAC Weights'!G:G,'PAC Weights'!$C:$C,Allocation!$B295,'PAC Weights'!$B:$B,Allocation!$A295),"NEW")</f>
        <v>0</v>
      </c>
      <c r="H295" s="167">
        <f t="shared" si="28"/>
        <v>13356037.350000001</v>
      </c>
      <c r="I295" s="56">
        <f t="shared" si="29"/>
        <v>0</v>
      </c>
      <c r="J295" s="56">
        <f t="shared" si="30"/>
        <v>473</v>
      </c>
      <c r="K295" s="56">
        <f t="shared" si="31"/>
        <v>0</v>
      </c>
      <c r="L295" t="str">
        <f>IFERROR(IF(_xlfn.XMATCH(A295&amp;B295,'PAC Weights'!A:A),"OK"),"CHECK")</f>
        <v>OK</v>
      </c>
      <c r="M295" t="str">
        <f>+_xlfn.XLOOKUP(B295,'PAC Weights'!C:C,'PAC Weights'!E:E)</f>
        <v>UG Transformers</v>
      </c>
    </row>
    <row r="296" spans="1:13" x14ac:dyDescent="0.25">
      <c r="A296" s="6">
        <v>368</v>
      </c>
      <c r="B296" t="s">
        <v>737</v>
      </c>
      <c r="C296" t="s">
        <v>738</v>
      </c>
      <c r="D296" s="167">
        <v>11992737.33</v>
      </c>
      <c r="E296" s="167">
        <v>357</v>
      </c>
      <c r="F296" s="23">
        <f>+IFERROR(SUMIFS('PAC Weights'!F:F,'PAC Weights'!$C:$C,Allocation!$B296,'PAC Weights'!$B:$B,Allocation!$A296),"NEW")</f>
        <v>1</v>
      </c>
      <c r="G296" s="23">
        <f>+IFERROR(SUMIFS('PAC Weights'!G:G,'PAC Weights'!$C:$C,Allocation!$B296,'PAC Weights'!$B:$B,Allocation!$A296),"NEW")</f>
        <v>0</v>
      </c>
      <c r="H296" s="167">
        <f t="shared" si="28"/>
        <v>11992737.33</v>
      </c>
      <c r="I296" s="56">
        <f t="shared" si="29"/>
        <v>0</v>
      </c>
      <c r="J296" s="56">
        <f t="shared" si="30"/>
        <v>357</v>
      </c>
      <c r="K296" s="56">
        <f t="shared" si="31"/>
        <v>0</v>
      </c>
      <c r="L296" t="str">
        <f>IFERROR(IF(_xlfn.XMATCH(A296&amp;B296,'PAC Weights'!A:A),"OK"),"CHECK")</f>
        <v>OK</v>
      </c>
      <c r="M296" t="str">
        <f>+_xlfn.XLOOKUP(B296,'PAC Weights'!C:C,'PAC Weights'!E:E)</f>
        <v>UG Transformers</v>
      </c>
    </row>
    <row r="297" spans="1:13" x14ac:dyDescent="0.25">
      <c r="A297" s="6">
        <v>368</v>
      </c>
      <c r="B297" t="s">
        <v>741</v>
      </c>
      <c r="C297" t="s">
        <v>742</v>
      </c>
      <c r="D297" s="167">
        <v>15819512.74</v>
      </c>
      <c r="E297" s="167">
        <v>329</v>
      </c>
      <c r="F297" s="23">
        <f>+IFERROR(SUMIFS('PAC Weights'!F:F,'PAC Weights'!$C:$C,Allocation!$B297,'PAC Weights'!$B:$B,Allocation!$A297),"NEW")</f>
        <v>1</v>
      </c>
      <c r="G297" s="23">
        <f>+IFERROR(SUMIFS('PAC Weights'!G:G,'PAC Weights'!$C:$C,Allocation!$B297,'PAC Weights'!$B:$B,Allocation!$A297),"NEW")</f>
        <v>0</v>
      </c>
      <c r="H297" s="167">
        <f t="shared" si="28"/>
        <v>15819512.74</v>
      </c>
      <c r="I297" s="56">
        <f t="shared" si="29"/>
        <v>0</v>
      </c>
      <c r="J297" s="56">
        <f t="shared" si="30"/>
        <v>329</v>
      </c>
      <c r="K297" s="56">
        <f t="shared" si="31"/>
        <v>0</v>
      </c>
      <c r="L297" t="str">
        <f>IFERROR(IF(_xlfn.XMATCH(A297&amp;B297,'PAC Weights'!A:A),"OK"),"CHECK")</f>
        <v>OK</v>
      </c>
      <c r="M297" t="str">
        <f>+_xlfn.XLOOKUP(B297,'PAC Weights'!C:C,'PAC Weights'!E:E)</f>
        <v>UG Transformers</v>
      </c>
    </row>
    <row r="298" spans="1:13" x14ac:dyDescent="0.25">
      <c r="A298" s="6">
        <v>368</v>
      </c>
      <c r="B298" t="s">
        <v>745</v>
      </c>
      <c r="C298" t="s">
        <v>746</v>
      </c>
      <c r="D298" s="167">
        <v>258582.41</v>
      </c>
      <c r="E298" s="167">
        <v>17</v>
      </c>
      <c r="F298" s="23">
        <f>+IFERROR(SUMIFS('PAC Weights'!F:F,'PAC Weights'!$C:$C,Allocation!$B298,'PAC Weights'!$B:$B,Allocation!$A298),"NEW")</f>
        <v>1</v>
      </c>
      <c r="G298" s="23">
        <f>+IFERROR(SUMIFS('PAC Weights'!G:G,'PAC Weights'!$C:$C,Allocation!$B298,'PAC Weights'!$B:$B,Allocation!$A298),"NEW")</f>
        <v>0</v>
      </c>
      <c r="H298" s="167">
        <f t="shared" si="28"/>
        <v>258582.41</v>
      </c>
      <c r="I298" s="56">
        <f t="shared" si="29"/>
        <v>0</v>
      </c>
      <c r="J298" s="56">
        <f t="shared" si="30"/>
        <v>17</v>
      </c>
      <c r="K298" s="56">
        <f t="shared" si="31"/>
        <v>0</v>
      </c>
      <c r="L298" t="str">
        <f>IFERROR(IF(_xlfn.XMATCH(A298&amp;B298,'PAC Weights'!A:A),"OK"),"CHECK")</f>
        <v>OK</v>
      </c>
      <c r="M298" t="str">
        <f>+_xlfn.XLOOKUP(B298,'PAC Weights'!C:C,'PAC Weights'!E:E)</f>
        <v>UG Transformers</v>
      </c>
    </row>
    <row r="299" spans="1:13" x14ac:dyDescent="0.25">
      <c r="A299" s="6">
        <v>368</v>
      </c>
      <c r="B299" t="s">
        <v>749</v>
      </c>
      <c r="C299" t="s">
        <v>750</v>
      </c>
      <c r="D299" s="167">
        <v>6660.14</v>
      </c>
      <c r="E299" s="167">
        <v>28</v>
      </c>
      <c r="F299" s="23">
        <f>+IFERROR(SUMIFS('PAC Weights'!F:F,'PAC Weights'!$C:$C,Allocation!$B299,'PAC Weights'!$B:$B,Allocation!$A299),"NEW")</f>
        <v>0</v>
      </c>
      <c r="G299" s="23">
        <f>+IFERROR(SUMIFS('PAC Weights'!G:G,'PAC Weights'!$C:$C,Allocation!$B299,'PAC Weights'!$B:$B,Allocation!$A299),"NEW")</f>
        <v>0</v>
      </c>
      <c r="H299" s="167">
        <f t="shared" si="28"/>
        <v>0</v>
      </c>
      <c r="I299" s="56">
        <f t="shared" si="29"/>
        <v>0</v>
      </c>
      <c r="J299" s="56">
        <f t="shared" si="30"/>
        <v>0</v>
      </c>
      <c r="K299" s="56">
        <f t="shared" si="31"/>
        <v>0</v>
      </c>
      <c r="L299" t="str">
        <f>IFERROR(IF(_xlfn.XMATCH(A299&amp;B299,'PAC Weights'!A:A),"OK"),"CHECK")</f>
        <v>OK</v>
      </c>
      <c r="M299" t="str">
        <f>+_xlfn.XLOOKUP(B299,'PAC Weights'!C:C,'PAC Weights'!E:E)</f>
        <v>N/A</v>
      </c>
    </row>
    <row r="300" spans="1:13" x14ac:dyDescent="0.25">
      <c r="A300" s="6">
        <v>368</v>
      </c>
      <c r="B300" t="s">
        <v>753</v>
      </c>
      <c r="C300" t="s">
        <v>754</v>
      </c>
      <c r="D300" s="167">
        <v>260.14999999999998</v>
      </c>
      <c r="E300" s="167">
        <v>24</v>
      </c>
      <c r="F300" s="23">
        <f>+IFERROR(SUMIFS('PAC Weights'!F:F,'PAC Weights'!$C:$C,Allocation!$B300,'PAC Weights'!$B:$B,Allocation!$A300),"NEW")</f>
        <v>0</v>
      </c>
      <c r="G300" s="23">
        <f>+IFERROR(SUMIFS('PAC Weights'!G:G,'PAC Weights'!$C:$C,Allocation!$B300,'PAC Weights'!$B:$B,Allocation!$A300),"NEW")</f>
        <v>0</v>
      </c>
      <c r="H300" s="167">
        <f t="shared" si="28"/>
        <v>0</v>
      </c>
      <c r="I300" s="56">
        <f t="shared" si="29"/>
        <v>0</v>
      </c>
      <c r="J300" s="56">
        <f t="shared" si="30"/>
        <v>0</v>
      </c>
      <c r="K300" s="56">
        <f t="shared" si="31"/>
        <v>0</v>
      </c>
      <c r="L300" t="str">
        <f>IFERROR(IF(_xlfn.XMATCH(A300&amp;B300,'PAC Weights'!A:A),"OK"),"CHECK")</f>
        <v>OK</v>
      </c>
      <c r="M300" t="str">
        <f>+_xlfn.XLOOKUP(B300,'PAC Weights'!C:C,'PAC Weights'!E:E)</f>
        <v>N/A</v>
      </c>
    </row>
  </sheetData>
  <conditionalFormatting sqref="L2:M2 D2:E107 H2:K300 D109:E147">
    <cfRule type="cellIs" dxfId="0" priority="1" operator="equal">
      <formula>0</formula>
    </cfRule>
  </conditionalFormatting>
  <pageMargins left="0.7" right="0.7" top="0.75" bottom="0.75" header="0.3" footer="0.3"/>
  <pageSetup orientation="portrait" r:id="rId1"/>
  <customProperties>
    <customPr name="EpmWorksheetKeyString_GU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F5E01-E5C7-47EA-8F99-FAB3F2E0CCA6}">
  <dimension ref="A1:P304"/>
  <sheetViews>
    <sheetView workbookViewId="0">
      <selection activeCell="J11" sqref="J11"/>
    </sheetView>
    <sheetView topLeftCell="A200" workbookViewId="1">
      <selection activeCell="F21" sqref="F21"/>
    </sheetView>
  </sheetViews>
  <sheetFormatPr defaultRowHeight="15" x14ac:dyDescent="0.25"/>
  <cols>
    <col min="2" max="2" width="6.5703125" style="6" customWidth="1"/>
    <col min="3" max="3" width="6.5703125" customWidth="1"/>
    <col min="4" max="4" width="39.28515625" bestFit="1" customWidth="1"/>
    <col min="5" max="5" width="18" bestFit="1" customWidth="1"/>
    <col min="6" max="7" width="11.7109375" customWidth="1"/>
    <col min="8" max="8" width="78.7109375" bestFit="1" customWidth="1"/>
    <col min="10" max="15" width="20.140625" customWidth="1"/>
    <col min="16" max="16" width="16.85546875" customWidth="1"/>
  </cols>
  <sheetData>
    <row r="1" spans="1:13" x14ac:dyDescent="0.25">
      <c r="A1" s="199" t="s">
        <v>1116</v>
      </c>
      <c r="B1" s="199"/>
    </row>
    <row r="3" spans="1:13" ht="15.75" thickBot="1" x14ac:dyDescent="0.3"/>
    <row r="4" spans="1:13" ht="15.75" thickBot="1" x14ac:dyDescent="0.3">
      <c r="A4" s="1" t="s">
        <v>1120</v>
      </c>
      <c r="B4" s="200" t="s">
        <v>1098</v>
      </c>
      <c r="C4" s="200" t="s">
        <v>1097</v>
      </c>
      <c r="D4" s="1" t="s">
        <v>1099</v>
      </c>
      <c r="E4" s="1" t="s">
        <v>1151</v>
      </c>
      <c r="F4" s="1" t="s">
        <v>1102</v>
      </c>
      <c r="G4" s="1" t="s">
        <v>1103</v>
      </c>
      <c r="H4" s="1" t="s">
        <v>1113</v>
      </c>
      <c r="J4" s="201" t="s">
        <v>1124</v>
      </c>
      <c r="K4" s="202"/>
      <c r="L4" s="202"/>
      <c r="M4" s="203"/>
    </row>
    <row r="5" spans="1:13" ht="15.75" thickBot="1" x14ac:dyDescent="0.3">
      <c r="A5" t="str">
        <f>+B5&amp;C5</f>
        <v>364A01</v>
      </c>
      <c r="B5" s="6">
        <v>364</v>
      </c>
      <c r="C5" t="s">
        <v>33</v>
      </c>
      <c r="D5" t="s">
        <v>34</v>
      </c>
      <c r="E5" t="s">
        <v>1152</v>
      </c>
      <c r="F5" s="204">
        <f>+_xlfn.XLOOKUP(C5,'Pole Designation'!J:J,'Pole Designation'!N:N)</f>
        <v>1</v>
      </c>
      <c r="G5" s="205">
        <f>+_xlfn.XLOOKUP(C5,'Pole Designation'!J:J,'Pole Designation'!O:O)</f>
        <v>0</v>
      </c>
      <c r="H5" t="s">
        <v>1605</v>
      </c>
      <c r="J5" s="206" t="s">
        <v>1126</v>
      </c>
      <c r="K5" s="207"/>
      <c r="L5" s="206" t="s">
        <v>1125</v>
      </c>
      <c r="M5" s="207"/>
    </row>
    <row r="6" spans="1:13" x14ac:dyDescent="0.25">
      <c r="A6" t="str">
        <f t="shared" ref="A6:A69" si="0">+B6&amp;C6</f>
        <v>364A02</v>
      </c>
      <c r="B6" s="6">
        <v>364</v>
      </c>
      <c r="C6" t="s">
        <v>35</v>
      </c>
      <c r="D6" t="s">
        <v>36</v>
      </c>
      <c r="E6" t="s">
        <v>1152</v>
      </c>
      <c r="F6" s="208">
        <f>+_xlfn.XLOOKUP(C6,'Pole Designation'!J:J,'Pole Designation'!N:N)</f>
        <v>0.92917704257085265</v>
      </c>
      <c r="G6" s="209">
        <f>+_xlfn.XLOOKUP(C6,'Pole Designation'!J:J,'Pole Designation'!O:O)</f>
        <v>7.0822957429147404E-2</v>
      </c>
      <c r="H6" t="s">
        <v>1605</v>
      </c>
      <c r="J6" s="168" t="s">
        <v>225</v>
      </c>
      <c r="K6" s="210">
        <f>+SUMIFS(Allocation!$D:$D,Allocation!$B:$B,'PAC Weights'!J6,Allocation!$A:$A,"365")</f>
        <v>11600554.950000001</v>
      </c>
      <c r="L6" s="168" t="s">
        <v>357</v>
      </c>
      <c r="M6" s="210">
        <f>+SUMIFS(Allocation!$D:$D,Allocation!$B:$B,'PAC Weights'!L6,Allocation!$A:$A,"365")</f>
        <v>2243161.9900000002</v>
      </c>
    </row>
    <row r="7" spans="1:13" x14ac:dyDescent="0.25">
      <c r="A7" t="str">
        <f t="shared" si="0"/>
        <v>364A03</v>
      </c>
      <c r="B7" s="6">
        <v>364</v>
      </c>
      <c r="C7" t="s">
        <v>37</v>
      </c>
      <c r="D7" t="s">
        <v>38</v>
      </c>
      <c r="E7" t="s">
        <v>1152</v>
      </c>
      <c r="F7" s="208">
        <f>+_xlfn.XLOOKUP(C7,'Pole Designation'!J:J,'Pole Designation'!N:N)</f>
        <v>0.6</v>
      </c>
      <c r="G7" s="209">
        <f>+_xlfn.XLOOKUP(C7,'Pole Designation'!J:J,'Pole Designation'!O:O)</f>
        <v>0.4</v>
      </c>
      <c r="H7" t="s">
        <v>1605</v>
      </c>
      <c r="J7" s="94" t="s">
        <v>237</v>
      </c>
      <c r="K7" s="211">
        <f>+SUMIFS(Allocation!$D:$D,Allocation!$B:$B,'PAC Weights'!J7,Allocation!$A:$A,"365")</f>
        <v>16501043.109999994</v>
      </c>
      <c r="L7" s="94" t="s">
        <v>367</v>
      </c>
      <c r="M7" s="211">
        <f>+SUMIFS(Allocation!$D:$D,Allocation!$B:$B,'PAC Weights'!L7,Allocation!$A:$A,"365")</f>
        <v>1047281.27</v>
      </c>
    </row>
    <row r="8" spans="1:13" x14ac:dyDescent="0.25">
      <c r="A8" t="str">
        <f t="shared" si="0"/>
        <v>364A04</v>
      </c>
      <c r="B8" s="6">
        <v>364</v>
      </c>
      <c r="C8" t="s">
        <v>39</v>
      </c>
      <c r="D8" t="s">
        <v>40</v>
      </c>
      <c r="E8" t="s">
        <v>1152</v>
      </c>
      <c r="F8" s="208">
        <f>+_xlfn.XLOOKUP(C8,'Pole Designation'!J:J,'Pole Designation'!N:N)</f>
        <v>2.7159238547138902E-2</v>
      </c>
      <c r="G8" s="209">
        <f>+_xlfn.XLOOKUP(C8,'Pole Designation'!J:J,'Pole Designation'!O:O)</f>
        <v>0.97284076145286114</v>
      </c>
      <c r="H8" t="s">
        <v>1605</v>
      </c>
      <c r="J8" s="94" t="s">
        <v>249</v>
      </c>
      <c r="K8" s="211">
        <f>+SUMIFS(Allocation!$D:$D,Allocation!$B:$B,'PAC Weights'!J8,Allocation!$A:$A,"365")</f>
        <v>1389743.0400000003</v>
      </c>
      <c r="L8" s="94" t="s">
        <v>163</v>
      </c>
      <c r="M8" s="211">
        <f>+SUMIFS(Allocation!$D:$D,Allocation!$B:$B,'PAC Weights'!L8,Allocation!$A:$A,"365")</f>
        <v>55298916.510000013</v>
      </c>
    </row>
    <row r="9" spans="1:13" x14ac:dyDescent="0.25">
      <c r="A9" t="str">
        <f t="shared" si="0"/>
        <v>364A05</v>
      </c>
      <c r="B9" s="6">
        <v>364</v>
      </c>
      <c r="C9" t="s">
        <v>41</v>
      </c>
      <c r="D9" t="s">
        <v>42</v>
      </c>
      <c r="E9" t="s">
        <v>1152</v>
      </c>
      <c r="F9" s="208">
        <f>+_xlfn.XLOOKUP(C9,'Pole Designation'!J:J,'Pole Designation'!N:N)</f>
        <v>1.0184557739068043E-2</v>
      </c>
      <c r="G9" s="209">
        <f>+_xlfn.XLOOKUP(C9,'Pole Designation'!J:J,'Pole Designation'!O:O)</f>
        <v>0.98981544226093199</v>
      </c>
      <c r="H9" t="s">
        <v>1605</v>
      </c>
      <c r="J9" s="94" t="s">
        <v>517</v>
      </c>
      <c r="K9" s="211">
        <f>+SUMIFS(Allocation!$D:$D,Allocation!$B:$B,'PAC Weights'!J9,Allocation!$A:$A,"365")</f>
        <v>2846622.37</v>
      </c>
      <c r="L9" s="94" t="s">
        <v>385</v>
      </c>
      <c r="M9" s="211">
        <f>+SUMIFS(Allocation!$D:$D,Allocation!$B:$B,'PAC Weights'!L9,Allocation!$A:$A,"365")</f>
        <v>13443.83</v>
      </c>
    </row>
    <row r="10" spans="1:13" x14ac:dyDescent="0.25">
      <c r="A10" t="str">
        <f t="shared" si="0"/>
        <v>364A06</v>
      </c>
      <c r="B10" s="6">
        <v>364</v>
      </c>
      <c r="C10" t="s">
        <v>43</v>
      </c>
      <c r="D10" t="s">
        <v>44</v>
      </c>
      <c r="E10" t="s">
        <v>1152</v>
      </c>
      <c r="F10" s="208">
        <f>+_xlfn.XLOOKUP(C10,'Pole Designation'!J:J,'Pole Designation'!N:N)</f>
        <v>8.0482897384305842E-3</v>
      </c>
      <c r="G10" s="209">
        <f>+_xlfn.XLOOKUP(C10,'Pole Designation'!J:J,'Pole Designation'!O:O)</f>
        <v>0.99195171026156936</v>
      </c>
      <c r="H10" t="s">
        <v>1605</v>
      </c>
      <c r="J10" s="94" t="s">
        <v>525</v>
      </c>
      <c r="K10" s="211">
        <f>+SUMIFS(Allocation!$D:$D,Allocation!$B:$B,'PAC Weights'!J10,Allocation!$A:$A,"365")</f>
        <v>873299.75999999989</v>
      </c>
      <c r="L10" s="94" t="s">
        <v>395</v>
      </c>
      <c r="M10" s="211">
        <f>+SUMIFS(Allocation!$D:$D,Allocation!$B:$B,'PAC Weights'!L10,Allocation!$A:$A,"365")</f>
        <v>4007.67</v>
      </c>
    </row>
    <row r="11" spans="1:13" x14ac:dyDescent="0.25">
      <c r="A11" t="str">
        <f t="shared" si="0"/>
        <v>364A07</v>
      </c>
      <c r="B11" s="6">
        <v>364</v>
      </c>
      <c r="C11" t="s">
        <v>45</v>
      </c>
      <c r="D11" t="s">
        <v>46</v>
      </c>
      <c r="E11" t="s">
        <v>1152</v>
      </c>
      <c r="F11" s="208">
        <f>+_xlfn.XLOOKUP(C11,'Pole Designation'!J:J,'Pole Designation'!N:N)</f>
        <v>4.5045045045045045E-3</v>
      </c>
      <c r="G11" s="209">
        <f>+_xlfn.XLOOKUP(C11,'Pole Designation'!J:J,'Pole Designation'!O:O)</f>
        <v>0.99549549549549554</v>
      </c>
      <c r="H11" t="s">
        <v>1605</v>
      </c>
      <c r="J11" s="94"/>
      <c r="K11" s="211"/>
      <c r="L11" s="94" t="s">
        <v>405</v>
      </c>
      <c r="M11" s="211">
        <f>+SUMIFS(Allocation!$D:$D,Allocation!$B:$B,'PAC Weights'!L11,Allocation!$A:$A,"365")</f>
        <v>-992.63</v>
      </c>
    </row>
    <row r="12" spans="1:13" x14ac:dyDescent="0.25">
      <c r="A12" t="str">
        <f t="shared" si="0"/>
        <v>364A08</v>
      </c>
      <c r="B12" s="6">
        <v>364</v>
      </c>
      <c r="C12" t="s">
        <v>47</v>
      </c>
      <c r="D12" t="s">
        <v>48</v>
      </c>
      <c r="E12" t="s">
        <v>1152</v>
      </c>
      <c r="F12" s="208">
        <f>+_xlfn.XLOOKUP(C12,'Pole Designation'!J:J,'Pole Designation'!N:N)</f>
        <v>1.4388489208633094E-2</v>
      </c>
      <c r="G12" s="209">
        <f>+_xlfn.XLOOKUP(C12,'Pole Designation'!J:J,'Pole Designation'!O:O)</f>
        <v>0.98561151079136688</v>
      </c>
      <c r="H12" t="s">
        <v>1605</v>
      </c>
      <c r="J12" s="94"/>
      <c r="K12" s="212"/>
      <c r="L12" s="94" t="s">
        <v>415</v>
      </c>
      <c r="M12" s="211">
        <f>+SUMIFS(Allocation!$D:$D,Allocation!$B:$B,'PAC Weights'!L12,Allocation!$A:$A,"365")</f>
        <v>6305.67</v>
      </c>
    </row>
    <row r="13" spans="1:13" x14ac:dyDescent="0.25">
      <c r="A13" t="str">
        <f t="shared" si="0"/>
        <v>364A09</v>
      </c>
      <c r="B13" s="6">
        <v>364</v>
      </c>
      <c r="C13" t="s">
        <v>1108</v>
      </c>
      <c r="D13" t="s">
        <v>1109</v>
      </c>
      <c r="E13" t="s">
        <v>1152</v>
      </c>
      <c r="F13" s="208">
        <f>+_xlfn.XLOOKUP(C13,'Pole Designation'!J:J,'Pole Designation'!N:N)</f>
        <v>0</v>
      </c>
      <c r="G13" s="209">
        <f>+_xlfn.XLOOKUP(C13,'Pole Designation'!J:J,'Pole Designation'!O:O)</f>
        <v>1</v>
      </c>
      <c r="H13" t="s">
        <v>1605</v>
      </c>
      <c r="J13" s="94"/>
      <c r="K13" s="212"/>
      <c r="L13" s="94" t="s">
        <v>205</v>
      </c>
      <c r="M13" s="211">
        <f>+SUMIFS(Allocation!$D:$D,Allocation!$B:$B,'PAC Weights'!L13,Allocation!$A:$A,"365")</f>
        <v>65675835.690000027</v>
      </c>
    </row>
    <row r="14" spans="1:13" x14ac:dyDescent="0.25">
      <c r="A14" t="str">
        <f t="shared" si="0"/>
        <v>364A10</v>
      </c>
      <c r="B14" s="6">
        <v>364</v>
      </c>
      <c r="C14" t="s">
        <v>49</v>
      </c>
      <c r="D14" t="s">
        <v>50</v>
      </c>
      <c r="E14" t="s">
        <v>1152</v>
      </c>
      <c r="F14" s="208">
        <f>+_xlfn.XLOOKUP(C14,'Pole Designation'!J:J,'Pole Designation'!N:N)</f>
        <v>0</v>
      </c>
      <c r="G14" s="209">
        <f>+_xlfn.XLOOKUP(C14,'Pole Designation'!J:J,'Pole Designation'!O:O)</f>
        <v>1</v>
      </c>
      <c r="H14" t="s">
        <v>1605</v>
      </c>
      <c r="J14" s="94"/>
      <c r="K14" s="212"/>
      <c r="L14" s="94" t="s">
        <v>429</v>
      </c>
      <c r="M14" s="211">
        <f>+SUMIFS(Allocation!$D:$D,Allocation!$B:$B,'PAC Weights'!L14,Allocation!$A:$A,"365")</f>
        <v>1233957.45</v>
      </c>
    </row>
    <row r="15" spans="1:13" x14ac:dyDescent="0.25">
      <c r="A15" t="str">
        <f t="shared" si="0"/>
        <v>364A12</v>
      </c>
      <c r="B15" s="6">
        <v>364</v>
      </c>
      <c r="C15" t="s">
        <v>51</v>
      </c>
      <c r="D15" t="s">
        <v>52</v>
      </c>
      <c r="E15" t="s">
        <v>1152</v>
      </c>
      <c r="F15" s="208">
        <f>+_xlfn.XLOOKUP(C15,'Pole Designation'!J:J,'Pole Designation'!N:N)</f>
        <v>0</v>
      </c>
      <c r="G15" s="209">
        <f>+_xlfn.XLOOKUP(C15,'Pole Designation'!J:J,'Pole Designation'!O:O)</f>
        <v>1</v>
      </c>
      <c r="H15" t="s">
        <v>1605</v>
      </c>
      <c r="J15" s="94"/>
      <c r="K15" s="212"/>
      <c r="L15" s="94" t="s">
        <v>215</v>
      </c>
      <c r="M15" s="211">
        <f>+SUMIFS(Allocation!$D:$D,Allocation!$B:$B,'PAC Weights'!L15,Allocation!$A:$A,"365")</f>
        <v>18366888.759999998</v>
      </c>
    </row>
    <row r="16" spans="1:13" x14ac:dyDescent="0.25">
      <c r="A16" t="str">
        <f t="shared" si="0"/>
        <v>364A17</v>
      </c>
      <c r="B16" s="6">
        <v>364</v>
      </c>
      <c r="C16" t="s">
        <v>53</v>
      </c>
      <c r="D16" t="s">
        <v>54</v>
      </c>
      <c r="E16" t="s">
        <v>1152</v>
      </c>
      <c r="F16" s="208">
        <f>+_xlfn.XLOOKUP(C16,'Pole Designation'!J:J,'Pole Designation'!N:N)</f>
        <v>0</v>
      </c>
      <c r="G16" s="209">
        <f>+_xlfn.XLOOKUP(C16,'Pole Designation'!J:J,'Pole Designation'!O:O)</f>
        <v>1</v>
      </c>
      <c r="H16" t="s">
        <v>1605</v>
      </c>
      <c r="J16" s="94"/>
      <c r="K16" s="212"/>
      <c r="L16" s="94" t="s">
        <v>445</v>
      </c>
      <c r="M16" s="211">
        <f>+SUMIFS(Allocation!$D:$D,Allocation!$B:$B,'PAC Weights'!L16,Allocation!$A:$A,"365")</f>
        <v>3306380.5099999993</v>
      </c>
    </row>
    <row r="17" spans="1:13" x14ac:dyDescent="0.25">
      <c r="A17" t="str">
        <f t="shared" si="0"/>
        <v>364A18</v>
      </c>
      <c r="B17" s="6">
        <v>364</v>
      </c>
      <c r="C17" t="s">
        <v>55</v>
      </c>
      <c r="D17" t="s">
        <v>56</v>
      </c>
      <c r="E17" t="s">
        <v>1152</v>
      </c>
      <c r="F17" s="208">
        <f>+_xlfn.XLOOKUP(C17,'Pole Designation'!J:J,'Pole Designation'!N:N)</f>
        <v>0</v>
      </c>
      <c r="G17" s="209">
        <f>+_xlfn.XLOOKUP(C17,'Pole Designation'!J:J,'Pole Designation'!O:O)</f>
        <v>1</v>
      </c>
      <c r="H17" t="s">
        <v>1605</v>
      </c>
      <c r="J17" s="94"/>
      <c r="K17" s="212"/>
      <c r="L17" s="94" t="s">
        <v>453</v>
      </c>
      <c r="M17" s="211">
        <f>+SUMIFS(Allocation!$D:$D,Allocation!$B:$B,'PAC Weights'!L17,Allocation!$A:$A,"365")</f>
        <v>28065.100000000002</v>
      </c>
    </row>
    <row r="18" spans="1:13" x14ac:dyDescent="0.25">
      <c r="A18" t="str">
        <f t="shared" si="0"/>
        <v>364A19</v>
      </c>
      <c r="B18" s="6">
        <v>364</v>
      </c>
      <c r="C18" t="s">
        <v>57</v>
      </c>
      <c r="D18" t="s">
        <v>58</v>
      </c>
      <c r="E18" t="s">
        <v>1152</v>
      </c>
      <c r="F18" s="208">
        <f>+_xlfn.XLOOKUP(C18,'Pole Designation'!J:J,'Pole Designation'!N:N)</f>
        <v>0</v>
      </c>
      <c r="G18" s="209">
        <f>+_xlfn.XLOOKUP(C18,'Pole Designation'!J:J,'Pole Designation'!O:O)</f>
        <v>1</v>
      </c>
      <c r="H18" t="s">
        <v>1605</v>
      </c>
      <c r="J18" s="94"/>
      <c r="K18" s="212"/>
      <c r="L18" s="94" t="s">
        <v>463</v>
      </c>
      <c r="M18" s="211">
        <f>+SUMIFS(Allocation!$D:$D,Allocation!$B:$B,'PAC Weights'!L18,Allocation!$A:$A,"365")</f>
        <v>4991.3599999999997</v>
      </c>
    </row>
    <row r="19" spans="1:13" x14ac:dyDescent="0.25">
      <c r="A19" t="str">
        <f t="shared" si="0"/>
        <v>364A24</v>
      </c>
      <c r="B19" s="6">
        <v>364</v>
      </c>
      <c r="C19" t="s">
        <v>59</v>
      </c>
      <c r="D19" t="s">
        <v>60</v>
      </c>
      <c r="E19" t="s">
        <v>1152</v>
      </c>
      <c r="F19" s="208">
        <f>+_xlfn.XLOOKUP(C19,'Pole Designation'!J:J,'Pole Designation'!N:N)</f>
        <v>1</v>
      </c>
      <c r="G19" s="209">
        <f>+_xlfn.XLOOKUP(C19,'Pole Designation'!J:J,'Pole Designation'!O:O)</f>
        <v>0</v>
      </c>
      <c r="H19" t="s">
        <v>1605</v>
      </c>
      <c r="J19" s="94"/>
      <c r="K19" s="212"/>
      <c r="L19" s="94" t="s">
        <v>473</v>
      </c>
      <c r="M19" s="211">
        <f>+SUMIFS(Allocation!$D:$D,Allocation!$B:$B,'PAC Weights'!L19,Allocation!$A:$A,"365")</f>
        <v>1413256.8900000001</v>
      </c>
    </row>
    <row r="20" spans="1:13" x14ac:dyDescent="0.25">
      <c r="A20" t="str">
        <f t="shared" si="0"/>
        <v>364A25</v>
      </c>
      <c r="B20" s="6">
        <v>364</v>
      </c>
      <c r="C20" t="s">
        <v>61</v>
      </c>
      <c r="D20" t="s">
        <v>62</v>
      </c>
      <c r="E20" t="s">
        <v>1152</v>
      </c>
      <c r="F20" s="208">
        <f>+_xlfn.XLOOKUP(C20,'Pole Designation'!J:J,'Pole Designation'!N:N)</f>
        <v>0.8</v>
      </c>
      <c r="G20" s="209">
        <f>+_xlfn.XLOOKUP(C20,'Pole Designation'!J:J,'Pole Designation'!O:O)</f>
        <v>0.2</v>
      </c>
      <c r="H20" t="s">
        <v>1605</v>
      </c>
      <c r="J20" s="94"/>
      <c r="K20" s="212"/>
      <c r="L20" s="94" t="s">
        <v>483</v>
      </c>
      <c r="M20" s="211">
        <f>+SUMIFS(Allocation!$D:$D,Allocation!$B:$B,'PAC Weights'!L20,Allocation!$A:$A,"365")</f>
        <v>172223.24</v>
      </c>
    </row>
    <row r="21" spans="1:13" x14ac:dyDescent="0.25">
      <c r="A21" t="str">
        <f t="shared" si="0"/>
        <v>364A26</v>
      </c>
      <c r="B21" s="6">
        <v>364</v>
      </c>
      <c r="C21" t="s">
        <v>63</v>
      </c>
      <c r="D21" t="s">
        <v>64</v>
      </c>
      <c r="E21" t="s">
        <v>1152</v>
      </c>
      <c r="F21" s="208">
        <f>+_xlfn.XLOOKUP(C21,'Pole Designation'!J:J,'Pole Designation'!N:N)</f>
        <v>0.5</v>
      </c>
      <c r="G21" s="209">
        <f>+_xlfn.XLOOKUP(C21,'Pole Designation'!J:J,'Pole Designation'!O:O)</f>
        <v>0.5</v>
      </c>
      <c r="H21" t="s">
        <v>1605</v>
      </c>
      <c r="J21" s="94"/>
      <c r="K21" s="212"/>
      <c r="L21" s="94" t="s">
        <v>491</v>
      </c>
      <c r="M21" s="211">
        <f>+SUMIFS(Allocation!$D:$D,Allocation!$B:$B,'PAC Weights'!L21,Allocation!$A:$A,"365")</f>
        <v>3336.32</v>
      </c>
    </row>
    <row r="22" spans="1:13" x14ac:dyDescent="0.25">
      <c r="A22" t="str">
        <f t="shared" si="0"/>
        <v>364A27</v>
      </c>
      <c r="B22" s="6">
        <v>364</v>
      </c>
      <c r="C22" t="s">
        <v>65</v>
      </c>
      <c r="D22" t="s">
        <v>66</v>
      </c>
      <c r="E22" t="s">
        <v>1152</v>
      </c>
      <c r="F22" s="208">
        <f>+_xlfn.XLOOKUP(C22,'Pole Designation'!J:J,'Pole Designation'!N:N)</f>
        <v>1.015228426395939E-2</v>
      </c>
      <c r="G22" s="209">
        <f>+_xlfn.XLOOKUP(C22,'Pole Designation'!J:J,'Pole Designation'!O:O)</f>
        <v>0.98984771573604058</v>
      </c>
      <c r="H22" t="s">
        <v>1605</v>
      </c>
      <c r="J22" s="156" t="s">
        <v>8</v>
      </c>
      <c r="K22" s="213">
        <f>+SUM(K6:K21)</f>
        <v>33211263.229999997</v>
      </c>
      <c r="L22" s="156" t="s">
        <v>8</v>
      </c>
      <c r="M22" s="213">
        <f>+SUM(M6:M21)</f>
        <v>148817059.63000003</v>
      </c>
    </row>
    <row r="23" spans="1:13" ht="15.75" thickBot="1" x14ac:dyDescent="0.3">
      <c r="A23" t="str">
        <f t="shared" si="0"/>
        <v>364A28</v>
      </c>
      <c r="B23" s="6">
        <v>364</v>
      </c>
      <c r="C23" t="s">
        <v>67</v>
      </c>
      <c r="D23" t="s">
        <v>68</v>
      </c>
      <c r="E23" t="s">
        <v>1152</v>
      </c>
      <c r="F23" s="208">
        <f>+_xlfn.XLOOKUP(C23,'Pole Designation'!J:J,'Pole Designation'!N:N)</f>
        <v>0</v>
      </c>
      <c r="G23" s="209">
        <f>+_xlfn.XLOOKUP(C23,'Pole Designation'!J:J,'Pole Designation'!O:O)</f>
        <v>1</v>
      </c>
      <c r="H23" t="s">
        <v>1605</v>
      </c>
      <c r="J23" s="158" t="s">
        <v>1127</v>
      </c>
      <c r="K23" s="214">
        <f>+K22/SUM($M$22,$K$22)</f>
        <v>0.18245107524032481</v>
      </c>
      <c r="L23" s="158" t="s">
        <v>1127</v>
      </c>
      <c r="M23" s="214">
        <f>+M22/SUM($M$22,$K$22)</f>
        <v>0.81754892475967522</v>
      </c>
    </row>
    <row r="24" spans="1:13" ht="15.75" thickBot="1" x14ac:dyDescent="0.3">
      <c r="A24" t="str">
        <f t="shared" si="0"/>
        <v>364A29</v>
      </c>
      <c r="B24" s="6">
        <v>364</v>
      </c>
      <c r="C24" t="s">
        <v>69</v>
      </c>
      <c r="D24" t="s">
        <v>70</v>
      </c>
      <c r="E24" t="s">
        <v>1152</v>
      </c>
      <c r="F24" s="208">
        <f>+_xlfn.XLOOKUP(C24,'Pole Designation'!J:J,'Pole Designation'!N:N)</f>
        <v>9.7560975609756097E-3</v>
      </c>
      <c r="G24" s="209">
        <f>+_xlfn.XLOOKUP(C24,'Pole Designation'!J:J,'Pole Designation'!O:O)</f>
        <v>0.99024390243902438</v>
      </c>
      <c r="H24" t="s">
        <v>1605</v>
      </c>
    </row>
    <row r="25" spans="1:13" ht="15.75" thickBot="1" x14ac:dyDescent="0.3">
      <c r="A25" t="str">
        <f t="shared" si="0"/>
        <v>364A30</v>
      </c>
      <c r="B25" s="6">
        <v>364</v>
      </c>
      <c r="C25" t="s">
        <v>71</v>
      </c>
      <c r="D25" t="s">
        <v>72</v>
      </c>
      <c r="E25" t="s">
        <v>1152</v>
      </c>
      <c r="F25" s="208">
        <f>+_xlfn.XLOOKUP(C25,'Pole Designation'!J:J,'Pole Designation'!N:N)</f>
        <v>0</v>
      </c>
      <c r="G25" s="209">
        <f>+_xlfn.XLOOKUP(C25,'Pole Designation'!J:J,'Pole Designation'!O:O)</f>
        <v>1</v>
      </c>
      <c r="H25" t="s">
        <v>1605</v>
      </c>
      <c r="J25" s="201" t="s">
        <v>1128</v>
      </c>
      <c r="K25" s="202"/>
      <c r="L25" s="202"/>
      <c r="M25" s="203"/>
    </row>
    <row r="26" spans="1:13" ht="15.75" thickBot="1" x14ac:dyDescent="0.3">
      <c r="A26" t="str">
        <f t="shared" si="0"/>
        <v>364A31</v>
      </c>
      <c r="B26" s="6">
        <v>364</v>
      </c>
      <c r="C26" t="s">
        <v>73</v>
      </c>
      <c r="D26" t="s">
        <v>74</v>
      </c>
      <c r="E26" t="s">
        <v>1152</v>
      </c>
      <c r="F26" s="208">
        <f>+_xlfn.XLOOKUP(C26,'Pole Designation'!J:J,'Pole Designation'!N:N)</f>
        <v>0</v>
      </c>
      <c r="G26" s="209">
        <f>+_xlfn.XLOOKUP(C26,'Pole Designation'!J:J,'Pole Designation'!O:O)</f>
        <v>1</v>
      </c>
      <c r="H26" t="s">
        <v>1605</v>
      </c>
      <c r="J26" s="206" t="s">
        <v>1126</v>
      </c>
      <c r="K26" s="207"/>
      <c r="L26" s="206" t="s">
        <v>1125</v>
      </c>
      <c r="M26" s="207"/>
    </row>
    <row r="27" spans="1:13" x14ac:dyDescent="0.25">
      <c r="A27" t="str">
        <f t="shared" si="0"/>
        <v>364A32</v>
      </c>
      <c r="B27" s="6">
        <v>364</v>
      </c>
      <c r="C27" t="s">
        <v>75</v>
      </c>
      <c r="D27" t="s">
        <v>76</v>
      </c>
      <c r="E27" t="s">
        <v>1152</v>
      </c>
      <c r="F27" s="208">
        <f>+_xlfn.XLOOKUP(C27,'Pole Designation'!J:J,'Pole Designation'!N:N)</f>
        <v>0</v>
      </c>
      <c r="G27" s="209">
        <f>+_xlfn.XLOOKUP(C27,'Pole Designation'!J:J,'Pole Designation'!O:O)</f>
        <v>1</v>
      </c>
      <c r="H27" t="s">
        <v>1605</v>
      </c>
      <c r="J27" s="94" t="s">
        <v>437</v>
      </c>
      <c r="K27" s="152">
        <f>+SUMIFS(Allocation!$D:$D,Allocation!$B:$B,'PAC Weights'!J27,Allocation!$A:$A,"367")</f>
        <v>62539.16</v>
      </c>
      <c r="L27" s="168" t="s">
        <v>447</v>
      </c>
      <c r="M27" s="210">
        <f>+SUMIFS(Allocation!$D:$D,Allocation!$B:$B,'PAC Weights'!L27,Allocation!$A:$A,"367")</f>
        <v>67625019.410000011</v>
      </c>
    </row>
    <row r="28" spans="1:13" x14ac:dyDescent="0.25">
      <c r="A28" t="str">
        <f t="shared" si="0"/>
        <v>364A33</v>
      </c>
      <c r="B28" s="6">
        <v>364</v>
      </c>
      <c r="C28" t="s">
        <v>77</v>
      </c>
      <c r="D28" t="s">
        <v>78</v>
      </c>
      <c r="E28" t="s">
        <v>1152</v>
      </c>
      <c r="F28" s="208">
        <f>+_xlfn.XLOOKUP(C28,'Pole Designation'!J:J,'Pole Designation'!N:N)</f>
        <v>0</v>
      </c>
      <c r="G28" s="209">
        <f>+_xlfn.XLOOKUP(C28,'Pole Designation'!J:J,'Pole Designation'!O:O)</f>
        <v>1</v>
      </c>
      <c r="H28" t="s">
        <v>1605</v>
      </c>
      <c r="J28" s="94" t="s">
        <v>499</v>
      </c>
      <c r="K28" s="152">
        <f>+SUMIFS(Allocation!$D:$D,Allocation!$B:$B,'PAC Weights'!J28,Allocation!$A:$A,"367")</f>
        <v>450408.0799999999</v>
      </c>
      <c r="L28" s="94" t="s">
        <v>455</v>
      </c>
      <c r="M28" s="211">
        <f>+SUMIFS(Allocation!$D:$D,Allocation!$B:$B,'PAC Weights'!L28,Allocation!$A:$A,"367")</f>
        <v>867132.18000000017</v>
      </c>
    </row>
    <row r="29" spans="1:13" x14ac:dyDescent="0.25">
      <c r="A29" t="str">
        <f t="shared" si="0"/>
        <v>364A40</v>
      </c>
      <c r="B29" s="6">
        <v>364</v>
      </c>
      <c r="C29" t="s">
        <v>79</v>
      </c>
      <c r="D29" t="s">
        <v>80</v>
      </c>
      <c r="E29" t="s">
        <v>1152</v>
      </c>
      <c r="F29" s="208">
        <f>+_xlfn.XLOOKUP(C29,'Pole Designation'!J:J,'Pole Designation'!N:N)</f>
        <v>0</v>
      </c>
      <c r="G29" s="209">
        <f>+_xlfn.XLOOKUP(C29,'Pole Designation'!J:J,'Pole Designation'!O:O)</f>
        <v>1</v>
      </c>
      <c r="H29" t="s">
        <v>1605</v>
      </c>
      <c r="J29" s="94" t="s">
        <v>505</v>
      </c>
      <c r="K29" s="152">
        <f>+SUMIFS(Allocation!$D:$D,Allocation!$B:$B,'PAC Weights'!J29,Allocation!$A:$A,"367")</f>
        <v>8722744.1099999994</v>
      </c>
      <c r="L29" s="94" t="s">
        <v>465</v>
      </c>
      <c r="M29" s="211">
        <f>+SUMIFS(Allocation!$D:$D,Allocation!$B:$B,'PAC Weights'!L29,Allocation!$A:$A,"367")</f>
        <v>3892.36</v>
      </c>
    </row>
    <row r="30" spans="1:13" x14ac:dyDescent="0.25">
      <c r="A30" t="str">
        <f t="shared" si="0"/>
        <v>364A52</v>
      </c>
      <c r="B30" s="6">
        <v>364</v>
      </c>
      <c r="C30" t="s">
        <v>81</v>
      </c>
      <c r="D30" t="s">
        <v>82</v>
      </c>
      <c r="E30" t="s">
        <v>1152</v>
      </c>
      <c r="F30" s="208">
        <f>+_xlfn.XLOOKUP(C30,'Pole Designation'!J:J,'Pole Designation'!N:N)</f>
        <v>0</v>
      </c>
      <c r="G30" s="209">
        <f>+_xlfn.XLOOKUP(C30,'Pole Designation'!J:J,'Pole Designation'!O:O)</f>
        <v>1</v>
      </c>
      <c r="H30" t="s">
        <v>1605</v>
      </c>
      <c r="J30" s="94" t="s">
        <v>527</v>
      </c>
      <c r="K30" s="152">
        <f>+SUMIFS(Allocation!$D:$D,Allocation!$B:$B,'PAC Weights'!J30,Allocation!$A:$A,"367")</f>
        <v>7650161.8500000024</v>
      </c>
      <c r="L30" s="94" t="s">
        <v>475</v>
      </c>
      <c r="M30" s="211">
        <f>+SUMIFS(Allocation!$D:$D,Allocation!$B:$B,'PAC Weights'!L30,Allocation!$A:$A,"367")</f>
        <v>27429108.179999992</v>
      </c>
    </row>
    <row r="31" spans="1:13" x14ac:dyDescent="0.25">
      <c r="A31" t="str">
        <f t="shared" si="0"/>
        <v>364A53</v>
      </c>
      <c r="B31" s="6">
        <v>364</v>
      </c>
      <c r="C31" t="s">
        <v>83</v>
      </c>
      <c r="D31" t="s">
        <v>84</v>
      </c>
      <c r="E31" t="s">
        <v>1152</v>
      </c>
      <c r="F31" s="208">
        <f>+_xlfn.XLOOKUP(C31,'Pole Designation'!J:J,'Pole Designation'!N:N)</f>
        <v>0</v>
      </c>
      <c r="G31" s="209">
        <f>+_xlfn.XLOOKUP(C31,'Pole Designation'!J:J,'Pole Designation'!O:O)</f>
        <v>1</v>
      </c>
      <c r="H31" t="s">
        <v>1605</v>
      </c>
      <c r="J31" s="94" t="s">
        <v>533</v>
      </c>
      <c r="K31" s="152">
        <f>+SUMIFS(Allocation!$D:$D,Allocation!$B:$B,'PAC Weights'!J31,Allocation!$A:$A,"367")</f>
        <v>150775.28</v>
      </c>
      <c r="L31" s="94" t="s">
        <v>519</v>
      </c>
      <c r="M31" s="211">
        <f>+SUMIFS(Allocation!$D:$D,Allocation!$B:$B,'PAC Weights'!L31,Allocation!$A:$A,"367")</f>
        <v>71161707.920000017</v>
      </c>
    </row>
    <row r="32" spans="1:13" x14ac:dyDescent="0.25">
      <c r="A32" t="str">
        <f t="shared" si="0"/>
        <v>364A55</v>
      </c>
      <c r="B32" s="6">
        <v>364</v>
      </c>
      <c r="C32" t="s">
        <v>85</v>
      </c>
      <c r="D32" t="s">
        <v>86</v>
      </c>
      <c r="E32" t="s">
        <v>1152</v>
      </c>
      <c r="F32" s="208">
        <f>+_xlfn.XLOOKUP(C32,'Pole Designation'!J:J,'Pole Designation'!N:N)</f>
        <v>0</v>
      </c>
      <c r="G32" s="209">
        <f>+_xlfn.XLOOKUP(C32,'Pole Designation'!J:J,'Pole Designation'!O:O)</f>
        <v>1</v>
      </c>
      <c r="H32" t="s">
        <v>1605</v>
      </c>
      <c r="J32" s="94" t="s">
        <v>549</v>
      </c>
      <c r="K32" s="152">
        <f>+SUMIFS(Allocation!$D:$D,Allocation!$B:$B,'PAC Weights'!J32,Allocation!$A:$A,"367")</f>
        <v>36520.31</v>
      </c>
      <c r="L32" s="94"/>
      <c r="M32" s="215"/>
    </row>
    <row r="33" spans="1:13" x14ac:dyDescent="0.25">
      <c r="A33" t="str">
        <f t="shared" si="0"/>
        <v>364A56</v>
      </c>
      <c r="B33" s="6">
        <v>364</v>
      </c>
      <c r="C33" t="s">
        <v>87</v>
      </c>
      <c r="D33" t="s">
        <v>88</v>
      </c>
      <c r="E33" t="s">
        <v>1152</v>
      </c>
      <c r="F33" s="208">
        <f>+_xlfn.XLOOKUP(C33,'Pole Designation'!J:J,'Pole Designation'!N:N)</f>
        <v>0</v>
      </c>
      <c r="G33" s="209">
        <f>+_xlfn.XLOOKUP(C33,'Pole Designation'!J:J,'Pole Designation'!O:O)</f>
        <v>1</v>
      </c>
      <c r="H33" t="s">
        <v>1605</v>
      </c>
      <c r="J33" s="156" t="s">
        <v>8</v>
      </c>
      <c r="K33" s="216">
        <f>+SUM(K27:K32)</f>
        <v>17073148.790000003</v>
      </c>
      <c r="L33" s="156" t="s">
        <v>8</v>
      </c>
      <c r="M33" s="213">
        <f>+SUM(M27:M32)</f>
        <v>167086860.05000001</v>
      </c>
    </row>
    <row r="34" spans="1:13" ht="15.75" thickBot="1" x14ac:dyDescent="0.3">
      <c r="A34" t="str">
        <f t="shared" si="0"/>
        <v>364A57</v>
      </c>
      <c r="B34" s="6">
        <v>364</v>
      </c>
      <c r="C34" t="s">
        <v>89</v>
      </c>
      <c r="D34" t="s">
        <v>90</v>
      </c>
      <c r="E34" t="s">
        <v>1152</v>
      </c>
      <c r="F34" s="208">
        <f>+_xlfn.XLOOKUP(C34,'Pole Designation'!J:J,'Pole Designation'!N:N)</f>
        <v>0</v>
      </c>
      <c r="G34" s="209">
        <f>+_xlfn.XLOOKUP(C34,'Pole Designation'!J:J,'Pole Designation'!O:O)</f>
        <v>1</v>
      </c>
      <c r="H34" t="s">
        <v>1605</v>
      </c>
      <c r="J34" s="158" t="s">
        <v>1127</v>
      </c>
      <c r="K34" s="217">
        <f>+K33/SUM($M$33,$K$33)</f>
        <v>9.2708231811789929E-2</v>
      </c>
      <c r="L34" s="158" t="s">
        <v>1127</v>
      </c>
      <c r="M34" s="214">
        <f>+M33/SUM($M$33,$K$33)</f>
        <v>0.90729176818821011</v>
      </c>
    </row>
    <row r="35" spans="1:13" ht="15.75" thickBot="1" x14ac:dyDescent="0.3">
      <c r="A35" t="str">
        <f t="shared" si="0"/>
        <v>364A70</v>
      </c>
      <c r="B35" s="6">
        <v>364</v>
      </c>
      <c r="C35" t="s">
        <v>91</v>
      </c>
      <c r="D35" t="s">
        <v>92</v>
      </c>
      <c r="E35" t="s">
        <v>1152</v>
      </c>
      <c r="F35" s="208">
        <f>+_xlfn.XLOOKUP(C35,'Pole Designation'!J:J,'Pole Designation'!N:N)</f>
        <v>0</v>
      </c>
      <c r="G35" s="209">
        <f>+_xlfn.XLOOKUP(C35,'Pole Designation'!J:J,'Pole Designation'!O:O)</f>
        <v>1</v>
      </c>
      <c r="H35" t="s">
        <v>1605</v>
      </c>
    </row>
    <row r="36" spans="1:13" ht="15.75" thickBot="1" x14ac:dyDescent="0.3">
      <c r="A36" t="str">
        <f t="shared" si="0"/>
        <v>364A71</v>
      </c>
      <c r="B36" s="6">
        <v>364</v>
      </c>
      <c r="C36" t="s">
        <v>93</v>
      </c>
      <c r="D36" t="s">
        <v>94</v>
      </c>
      <c r="E36" t="s">
        <v>1152</v>
      </c>
      <c r="F36" s="218">
        <f>+_xlfn.XLOOKUP(C36,'Pole Designation'!J:J,'Pole Designation'!N:N)</f>
        <v>0</v>
      </c>
      <c r="G36" s="219">
        <f>+_xlfn.XLOOKUP(C36,'Pole Designation'!J:J,'Pole Designation'!O:O)</f>
        <v>1</v>
      </c>
      <c r="H36" t="s">
        <v>1605</v>
      </c>
      <c r="J36" s="201" t="s">
        <v>1139</v>
      </c>
      <c r="K36" s="202"/>
      <c r="L36" s="202"/>
      <c r="M36" s="203"/>
    </row>
    <row r="37" spans="1:13" x14ac:dyDescent="0.25">
      <c r="A37" t="str">
        <f t="shared" si="0"/>
        <v>364Misc.</v>
      </c>
      <c r="B37" s="6">
        <v>364</v>
      </c>
      <c r="C37" t="s">
        <v>1112</v>
      </c>
      <c r="D37" t="s">
        <v>1110</v>
      </c>
      <c r="E37" t="s">
        <v>1152</v>
      </c>
      <c r="F37" s="220">
        <v>0</v>
      </c>
      <c r="G37" s="220">
        <v>0</v>
      </c>
      <c r="J37" s="168"/>
      <c r="K37" s="154" t="s">
        <v>1140</v>
      </c>
      <c r="L37" s="154" t="s">
        <v>1141</v>
      </c>
      <c r="M37" s="155" t="s">
        <v>1142</v>
      </c>
    </row>
    <row r="38" spans="1:13" ht="15.75" thickBot="1" x14ac:dyDescent="0.3">
      <c r="A38" t="str">
        <f t="shared" si="0"/>
        <v xml:space="preserve">364d: </v>
      </c>
      <c r="B38" s="6">
        <v>364</v>
      </c>
      <c r="C38" t="s">
        <v>95</v>
      </c>
      <c r="D38" t="s">
        <v>1111</v>
      </c>
      <c r="E38" t="s">
        <v>1153</v>
      </c>
      <c r="F38" s="220">
        <v>0</v>
      </c>
      <c r="G38" s="220">
        <v>0</v>
      </c>
      <c r="H38" t="s">
        <v>1121</v>
      </c>
      <c r="J38" s="94" t="s">
        <v>119</v>
      </c>
      <c r="K38" s="152">
        <f>+SUMIFS(Allocation!$D:$D,Allocation!$B:$B,'PAC Weights'!$J38,Allocation!$A:$A,"368")</f>
        <v>52504.15</v>
      </c>
      <c r="L38" s="152">
        <f>+SUMIFS(Allocation!$E:$E,Allocation!$B:$B,'PAC Weights'!$J38,Allocation!$A:$A,"368")</f>
        <v>1794</v>
      </c>
      <c r="M38" s="221"/>
    </row>
    <row r="39" spans="1:13" x14ac:dyDescent="0.25">
      <c r="A39" t="str">
        <f t="shared" si="0"/>
        <v>365B29</v>
      </c>
      <c r="B39" s="6">
        <v>365</v>
      </c>
      <c r="C39" t="s">
        <v>253</v>
      </c>
      <c r="D39" t="s">
        <v>254</v>
      </c>
      <c r="E39" t="s">
        <v>1154</v>
      </c>
      <c r="F39" s="204">
        <f t="shared" ref="F39:F49" si="1">+$K$23</f>
        <v>0.18245107524032481</v>
      </c>
      <c r="G39" s="205">
        <f t="shared" ref="G39:G49" si="2">+$M$23</f>
        <v>0.81754892475967522</v>
      </c>
      <c r="H39" t="s">
        <v>1117</v>
      </c>
      <c r="J39" s="94" t="s">
        <v>129</v>
      </c>
      <c r="K39" s="152">
        <f>+SUMIFS(Allocation!$D:$D,Allocation!$B:$B,'PAC Weights'!$J39,Allocation!$A:$A,"368")</f>
        <v>58982.400000000001</v>
      </c>
      <c r="L39" s="152">
        <f>+SUMIFS(Allocation!$E:$E,Allocation!$B:$B,'PAC Weights'!$J39,Allocation!$A:$A,"368")</f>
        <v>2972</v>
      </c>
      <c r="M39" s="221"/>
    </row>
    <row r="40" spans="1:13" x14ac:dyDescent="0.25">
      <c r="A40" t="str">
        <f t="shared" si="0"/>
        <v>365B30</v>
      </c>
      <c r="B40" s="6">
        <v>365</v>
      </c>
      <c r="C40" t="s">
        <v>265</v>
      </c>
      <c r="D40" t="s">
        <v>266</v>
      </c>
      <c r="E40" t="s">
        <v>1154</v>
      </c>
      <c r="F40" s="208">
        <f t="shared" si="1"/>
        <v>0.18245107524032481</v>
      </c>
      <c r="G40" s="209">
        <f t="shared" si="2"/>
        <v>0.81754892475967522</v>
      </c>
      <c r="H40" t="s">
        <v>1117</v>
      </c>
      <c r="J40" s="94" t="s">
        <v>137</v>
      </c>
      <c r="K40" s="152">
        <f>+SUMIFS(Allocation!$D:$D,Allocation!$B:$B,'PAC Weights'!$J40,Allocation!$A:$A,"368")</f>
        <v>113594452.78999999</v>
      </c>
      <c r="L40" s="152">
        <f>+SUMIFS(Allocation!$E:$E,Allocation!$B:$B,'PAC Weights'!$J40,Allocation!$A:$A,"368")</f>
        <v>261992</v>
      </c>
      <c r="M40" s="221"/>
    </row>
    <row r="41" spans="1:13" x14ac:dyDescent="0.25">
      <c r="A41" t="str">
        <f t="shared" si="0"/>
        <v>365B31</v>
      </c>
      <c r="B41" s="6">
        <v>365</v>
      </c>
      <c r="C41" t="s">
        <v>135</v>
      </c>
      <c r="D41" t="s">
        <v>136</v>
      </c>
      <c r="E41" t="s">
        <v>1154</v>
      </c>
      <c r="F41" s="208">
        <f t="shared" si="1"/>
        <v>0.18245107524032481</v>
      </c>
      <c r="G41" s="209">
        <f t="shared" si="2"/>
        <v>0.81754892475967522</v>
      </c>
      <c r="H41" t="s">
        <v>1117</v>
      </c>
      <c r="J41" s="94" t="s">
        <v>145</v>
      </c>
      <c r="K41" s="152">
        <f>+SUMIFS(Allocation!$D:$D,Allocation!$B:$B,'PAC Weights'!$J41,Allocation!$A:$A,"368")</f>
        <v>24234.190000000002</v>
      </c>
      <c r="L41" s="152">
        <f>+SUMIFS(Allocation!$E:$E,Allocation!$B:$B,'PAC Weights'!$J41,Allocation!$A:$A,"368")</f>
        <v>41</v>
      </c>
      <c r="M41" s="221"/>
    </row>
    <row r="42" spans="1:13" ht="15.75" thickBot="1" x14ac:dyDescent="0.3">
      <c r="A42" t="str">
        <f t="shared" si="0"/>
        <v>365B32</v>
      </c>
      <c r="B42" s="6">
        <v>365</v>
      </c>
      <c r="C42" t="s">
        <v>285</v>
      </c>
      <c r="D42" t="s">
        <v>286</v>
      </c>
      <c r="E42" t="s">
        <v>1154</v>
      </c>
      <c r="F42" s="208">
        <f t="shared" si="1"/>
        <v>0.18245107524032481</v>
      </c>
      <c r="G42" s="209">
        <f t="shared" si="2"/>
        <v>0.81754892475967522</v>
      </c>
      <c r="H42" t="s">
        <v>1117</v>
      </c>
      <c r="J42" s="158" t="s">
        <v>1143</v>
      </c>
      <c r="K42" s="222">
        <f>+SUM(K38:K41)</f>
        <v>113730173.52999999</v>
      </c>
      <c r="L42" s="222">
        <f>+SUM(L38:L41)</f>
        <v>266799</v>
      </c>
      <c r="M42" s="223">
        <f>+K42/L42</f>
        <v>426.27661096930643</v>
      </c>
    </row>
    <row r="43" spans="1:13" x14ac:dyDescent="0.25">
      <c r="A43" t="str">
        <f t="shared" si="0"/>
        <v>365B33</v>
      </c>
      <c r="B43" s="6">
        <v>365</v>
      </c>
      <c r="C43" t="s">
        <v>295</v>
      </c>
      <c r="D43" t="s">
        <v>296</v>
      </c>
      <c r="E43" t="s">
        <v>1154</v>
      </c>
      <c r="F43" s="208">
        <f t="shared" si="1"/>
        <v>0.18245107524032481</v>
      </c>
      <c r="G43" s="209">
        <f t="shared" si="2"/>
        <v>0.81754892475967522</v>
      </c>
      <c r="H43" t="s">
        <v>1117</v>
      </c>
      <c r="J43" s="168"/>
      <c r="K43" s="154" t="s">
        <v>1140</v>
      </c>
      <c r="L43" s="154" t="s">
        <v>1141</v>
      </c>
      <c r="M43" s="155" t="s">
        <v>1142</v>
      </c>
    </row>
    <row r="44" spans="1:13" x14ac:dyDescent="0.25">
      <c r="A44" t="str">
        <f t="shared" si="0"/>
        <v>365B34</v>
      </c>
      <c r="B44" s="6">
        <v>365</v>
      </c>
      <c r="C44" t="s">
        <v>303</v>
      </c>
      <c r="D44" t="s">
        <v>304</v>
      </c>
      <c r="E44" t="s">
        <v>1154</v>
      </c>
      <c r="F44" s="208">
        <f t="shared" si="1"/>
        <v>0.18245107524032481</v>
      </c>
      <c r="G44" s="209">
        <f t="shared" si="2"/>
        <v>0.81754892475967522</v>
      </c>
      <c r="H44" t="s">
        <v>1117</v>
      </c>
      <c r="J44" s="94" t="s">
        <v>155</v>
      </c>
      <c r="K44" s="152">
        <f>+SUMIFS(Allocation!$D:$D,Allocation!$B:$B,'PAC Weights'!$J44,Allocation!$A:$A,"368")</f>
        <v>33728.050000000003</v>
      </c>
      <c r="L44" s="152">
        <f>+SUMIFS(Allocation!$E:$E,Allocation!$B:$B,'PAC Weights'!$J44,Allocation!$A:$A,"368")</f>
        <v>2086</v>
      </c>
      <c r="M44" s="221"/>
    </row>
    <row r="45" spans="1:13" x14ac:dyDescent="0.25">
      <c r="A45" t="str">
        <f t="shared" si="0"/>
        <v>365B35</v>
      </c>
      <c r="B45" s="6">
        <v>365</v>
      </c>
      <c r="C45" t="s">
        <v>311</v>
      </c>
      <c r="D45" t="s">
        <v>312</v>
      </c>
      <c r="E45" t="s">
        <v>1154</v>
      </c>
      <c r="F45" s="208">
        <f t="shared" si="1"/>
        <v>0.18245107524032481</v>
      </c>
      <c r="G45" s="209">
        <f t="shared" si="2"/>
        <v>0.81754892475967522</v>
      </c>
      <c r="H45" t="s">
        <v>1117</v>
      </c>
      <c r="J45" s="94" t="s">
        <v>165</v>
      </c>
      <c r="K45" s="152">
        <f>+SUMIFS(Allocation!$D:$D,Allocation!$B:$B,'PAC Weights'!$J45,Allocation!$A:$A,"368")</f>
        <v>1302.4399999999998</v>
      </c>
      <c r="L45" s="152">
        <f>+SUMIFS(Allocation!$E:$E,Allocation!$B:$B,'PAC Weights'!$J45,Allocation!$A:$A,"368")</f>
        <v>0</v>
      </c>
      <c r="M45" s="221"/>
    </row>
    <row r="46" spans="1:13" x14ac:dyDescent="0.25">
      <c r="A46" t="str">
        <f t="shared" si="0"/>
        <v>365B38</v>
      </c>
      <c r="B46" s="6">
        <v>365</v>
      </c>
      <c r="C46" t="s">
        <v>321</v>
      </c>
      <c r="D46" t="s">
        <v>322</v>
      </c>
      <c r="E46" t="s">
        <v>1154</v>
      </c>
      <c r="F46" s="208">
        <f t="shared" si="1"/>
        <v>0.18245107524032481</v>
      </c>
      <c r="G46" s="209">
        <f t="shared" si="2"/>
        <v>0.81754892475967522</v>
      </c>
      <c r="H46" t="s">
        <v>1117</v>
      </c>
      <c r="J46" s="94" t="s">
        <v>173</v>
      </c>
      <c r="K46" s="152">
        <f>+SUMIFS(Allocation!$D:$D,Allocation!$B:$B,'PAC Weights'!$J46,Allocation!$A:$A,"368")</f>
        <v>73634301.579999968</v>
      </c>
      <c r="L46" s="152">
        <f>+SUMIFS(Allocation!$E:$E,Allocation!$B:$B,'PAC Weights'!$J46,Allocation!$A:$A,"368")</f>
        <v>179127</v>
      </c>
      <c r="M46" s="221"/>
    </row>
    <row r="47" spans="1:13" x14ac:dyDescent="0.25">
      <c r="A47" t="str">
        <f t="shared" si="0"/>
        <v>365B39</v>
      </c>
      <c r="B47" s="6">
        <v>365</v>
      </c>
      <c r="C47" t="s">
        <v>329</v>
      </c>
      <c r="D47" t="s">
        <v>330</v>
      </c>
      <c r="E47" t="s">
        <v>1154</v>
      </c>
      <c r="F47" s="208">
        <f t="shared" si="1"/>
        <v>0.18245107524032481</v>
      </c>
      <c r="G47" s="209">
        <f t="shared" si="2"/>
        <v>0.81754892475967522</v>
      </c>
      <c r="H47" t="s">
        <v>1117</v>
      </c>
      <c r="J47" s="94" t="s">
        <v>181</v>
      </c>
      <c r="K47" s="152">
        <f>+SUMIFS(Allocation!$D:$D,Allocation!$B:$B,'PAC Weights'!$J47,Allocation!$A:$A,"368")</f>
        <v>2699586.9700000007</v>
      </c>
      <c r="L47" s="152">
        <f>+SUMIFS(Allocation!$E:$E,Allocation!$B:$B,'PAC Weights'!$J47,Allocation!$A:$A,"368")</f>
        <v>6361</v>
      </c>
      <c r="M47" s="221"/>
    </row>
    <row r="48" spans="1:13" ht="15.75" thickBot="1" x14ac:dyDescent="0.3">
      <c r="A48" t="str">
        <f t="shared" si="0"/>
        <v>365B40</v>
      </c>
      <c r="B48" s="6">
        <v>365</v>
      </c>
      <c r="C48" t="s">
        <v>143</v>
      </c>
      <c r="D48" t="s">
        <v>144</v>
      </c>
      <c r="E48" t="s">
        <v>1154</v>
      </c>
      <c r="F48" s="208">
        <f t="shared" si="1"/>
        <v>0.18245107524032481</v>
      </c>
      <c r="G48" s="209">
        <f t="shared" si="2"/>
        <v>0.81754892475967522</v>
      </c>
      <c r="H48" t="s">
        <v>1117</v>
      </c>
      <c r="J48" s="158" t="s">
        <v>1144</v>
      </c>
      <c r="K48" s="222">
        <f>+SUM(K44:K47)</f>
        <v>76368919.039999962</v>
      </c>
      <c r="L48" s="222">
        <f>+SUM(L44:L47)</f>
        <v>187574</v>
      </c>
      <c r="M48" s="223">
        <f>+K48/L48</f>
        <v>407.14021687440669</v>
      </c>
    </row>
    <row r="49" spans="1:16" ht="15.75" thickBot="1" x14ac:dyDescent="0.3">
      <c r="A49" t="str">
        <f t="shared" si="0"/>
        <v>365B42</v>
      </c>
      <c r="B49" s="6">
        <v>365</v>
      </c>
      <c r="C49" t="s">
        <v>347</v>
      </c>
      <c r="D49" t="s">
        <v>348</v>
      </c>
      <c r="E49" t="s">
        <v>1154</v>
      </c>
      <c r="F49" s="218">
        <f t="shared" si="1"/>
        <v>0.18245107524032481</v>
      </c>
      <c r="G49" s="219">
        <f t="shared" si="2"/>
        <v>0.81754892475967522</v>
      </c>
      <c r="H49" t="s">
        <v>1117</v>
      </c>
      <c r="J49" s="206" t="s">
        <v>1147</v>
      </c>
      <c r="K49" s="207"/>
      <c r="L49" s="206" t="s">
        <v>1148</v>
      </c>
      <c r="M49" s="207"/>
    </row>
    <row r="50" spans="1:16" ht="15.75" thickBot="1" x14ac:dyDescent="0.3">
      <c r="A50" t="str">
        <f t="shared" si="0"/>
        <v>365B50</v>
      </c>
      <c r="B50" s="6">
        <v>365</v>
      </c>
      <c r="C50" t="s">
        <v>357</v>
      </c>
      <c r="D50" t="s">
        <v>358</v>
      </c>
      <c r="E50" t="s">
        <v>1154</v>
      </c>
      <c r="F50" s="220">
        <v>0</v>
      </c>
      <c r="G50" s="220">
        <f>1-F50</f>
        <v>1</v>
      </c>
      <c r="J50" s="94" t="s">
        <v>1145</v>
      </c>
      <c r="K50" s="224">
        <f>+SUM(Allocation!$E$244:$E$268)</f>
        <v>105928</v>
      </c>
      <c r="L50" s="168" t="s">
        <v>1146</v>
      </c>
      <c r="M50" s="225">
        <f>+L42-SUM(K50:K51)-M51</f>
        <v>160725</v>
      </c>
    </row>
    <row r="51" spans="1:16" x14ac:dyDescent="0.25">
      <c r="A51" t="str">
        <f t="shared" si="0"/>
        <v>365B51</v>
      </c>
      <c r="B51" s="6">
        <v>365</v>
      </c>
      <c r="C51" t="s">
        <v>367</v>
      </c>
      <c r="D51" t="s">
        <v>368</v>
      </c>
      <c r="E51" t="s">
        <v>1154</v>
      </c>
      <c r="F51" s="220">
        <v>0</v>
      </c>
      <c r="G51" s="220">
        <f t="shared" ref="G51:G100" si="3">1-F51</f>
        <v>1</v>
      </c>
      <c r="J51" s="94" t="s">
        <v>191</v>
      </c>
      <c r="K51" s="152">
        <f>+-SUMIFS(Allocation!$E:$E,Allocation!$B:$B,'PAC Weights'!$J51,Allocation!$A:$A,"368")</f>
        <v>-29</v>
      </c>
      <c r="L51" s="94" t="s">
        <v>1194</v>
      </c>
      <c r="M51" s="226">
        <f>+SUM(Allocation!E231:E236)</f>
        <v>175</v>
      </c>
      <c r="N51" s="169" t="s">
        <v>1196</v>
      </c>
      <c r="O51" s="171" t="s">
        <v>1197</v>
      </c>
    </row>
    <row r="52" spans="1:16" ht="15.75" thickBot="1" x14ac:dyDescent="0.3">
      <c r="A52" t="str">
        <f t="shared" si="0"/>
        <v>365B52</v>
      </c>
      <c r="B52" s="6">
        <v>365</v>
      </c>
      <c r="C52" t="s">
        <v>163</v>
      </c>
      <c r="D52" t="s">
        <v>164</v>
      </c>
      <c r="E52" t="s">
        <v>1154</v>
      </c>
      <c r="F52" s="220">
        <v>0</v>
      </c>
      <c r="G52" s="220">
        <f t="shared" si="3"/>
        <v>1</v>
      </c>
      <c r="J52" s="156" t="s">
        <v>8</v>
      </c>
      <c r="K52" s="216">
        <f>+SUM(K50:K51)</f>
        <v>105899</v>
      </c>
      <c r="L52" s="156" t="s">
        <v>8</v>
      </c>
      <c r="M52" s="213">
        <f>+SUM(M50:M51)</f>
        <v>160900</v>
      </c>
      <c r="N52" s="227">
        <f>+M51/M52</f>
        <v>1.0876320696084525E-3</v>
      </c>
      <c r="O52" s="188">
        <f>+M50/M52</f>
        <v>0.99891236793039151</v>
      </c>
    </row>
    <row r="53" spans="1:16" ht="15.75" thickBot="1" x14ac:dyDescent="0.3">
      <c r="A53" t="str">
        <f t="shared" si="0"/>
        <v>365B53</v>
      </c>
      <c r="B53" s="6">
        <v>365</v>
      </c>
      <c r="C53" t="s">
        <v>385</v>
      </c>
      <c r="D53" t="s">
        <v>386</v>
      </c>
      <c r="E53" t="s">
        <v>1154</v>
      </c>
      <c r="F53" s="220">
        <v>0</v>
      </c>
      <c r="G53" s="220">
        <f t="shared" si="3"/>
        <v>1</v>
      </c>
      <c r="J53" s="158" t="s">
        <v>1127</v>
      </c>
      <c r="K53" s="217">
        <f>+K52/SUM($M$52,$K$52)</f>
        <v>0.39692427632787231</v>
      </c>
      <c r="L53" s="158" t="s">
        <v>1127</v>
      </c>
      <c r="M53" s="214">
        <f>+M52/SUM($M$52,$K$52)</f>
        <v>0.60307572367212769</v>
      </c>
    </row>
    <row r="54" spans="1:16" ht="15.75" thickBot="1" x14ac:dyDescent="0.3">
      <c r="A54" t="str">
        <f t="shared" si="0"/>
        <v>365B54</v>
      </c>
      <c r="B54" s="6">
        <v>365</v>
      </c>
      <c r="C54" t="s">
        <v>395</v>
      </c>
      <c r="D54" t="s">
        <v>396</v>
      </c>
      <c r="E54" t="s">
        <v>1154</v>
      </c>
      <c r="F54" s="220">
        <v>0</v>
      </c>
      <c r="G54" s="220">
        <f t="shared" si="3"/>
        <v>1</v>
      </c>
      <c r="J54" s="206" t="s">
        <v>1149</v>
      </c>
      <c r="K54" s="207"/>
      <c r="L54" s="206" t="s">
        <v>1150</v>
      </c>
      <c r="M54" s="207"/>
    </row>
    <row r="55" spans="1:16" ht="15.75" thickBot="1" x14ac:dyDescent="0.3">
      <c r="A55" t="str">
        <f t="shared" si="0"/>
        <v>365B55</v>
      </c>
      <c r="B55" s="6">
        <v>365</v>
      </c>
      <c r="C55" t="s">
        <v>405</v>
      </c>
      <c r="D55" t="s">
        <v>406</v>
      </c>
      <c r="E55" t="s">
        <v>1154</v>
      </c>
      <c r="F55" s="220">
        <v>0</v>
      </c>
      <c r="G55" s="220">
        <f t="shared" si="3"/>
        <v>1</v>
      </c>
      <c r="J55" s="94" t="s">
        <v>1145</v>
      </c>
      <c r="K55" s="224">
        <f>+SUM(Allocation!$E$244:$E$268)</f>
        <v>105928</v>
      </c>
      <c r="L55" s="168" t="s">
        <v>1146</v>
      </c>
      <c r="M55" s="225">
        <f>+L48-SUM(K55:K56)-M56</f>
        <v>77175</v>
      </c>
    </row>
    <row r="56" spans="1:16" x14ac:dyDescent="0.25">
      <c r="A56" t="str">
        <f t="shared" si="0"/>
        <v>365B57</v>
      </c>
      <c r="B56" s="6">
        <v>365</v>
      </c>
      <c r="C56" t="s">
        <v>415</v>
      </c>
      <c r="D56" t="s">
        <v>416</v>
      </c>
      <c r="E56" t="s">
        <v>1154</v>
      </c>
      <c r="F56" s="220">
        <v>0</v>
      </c>
      <c r="G56" s="220">
        <f t="shared" si="3"/>
        <v>1</v>
      </c>
      <c r="J56" s="94" t="s">
        <v>191</v>
      </c>
      <c r="K56" s="152">
        <f>+-SUMIFS(Allocation!$E:$E,Allocation!$B:$B,'PAC Weights'!$J56,Allocation!$A:$A,"368")</f>
        <v>-29</v>
      </c>
      <c r="L56" s="94" t="s">
        <v>1195</v>
      </c>
      <c r="M56" s="228">
        <f>1500*3</f>
        <v>4500</v>
      </c>
      <c r="N56" s="169" t="s">
        <v>1196</v>
      </c>
      <c r="O56" s="171" t="s">
        <v>1197</v>
      </c>
    </row>
    <row r="57" spans="1:16" ht="15.75" thickBot="1" x14ac:dyDescent="0.3">
      <c r="A57" t="str">
        <f t="shared" si="0"/>
        <v>365B65</v>
      </c>
      <c r="B57" s="6">
        <v>365</v>
      </c>
      <c r="C57" t="s">
        <v>205</v>
      </c>
      <c r="D57" t="s">
        <v>206</v>
      </c>
      <c r="E57" t="s">
        <v>1154</v>
      </c>
      <c r="F57" s="220">
        <v>0</v>
      </c>
      <c r="G57" s="220">
        <f t="shared" si="3"/>
        <v>1</v>
      </c>
      <c r="J57" s="156" t="s">
        <v>8</v>
      </c>
      <c r="K57" s="216">
        <f>+SUM(K55:K56)</f>
        <v>105899</v>
      </c>
      <c r="L57" s="156" t="s">
        <v>8</v>
      </c>
      <c r="M57" s="213">
        <f>+SUM(M55:M56)</f>
        <v>81675</v>
      </c>
      <c r="N57" s="227">
        <f>+M56/M57</f>
        <v>5.5096418732782371E-2</v>
      </c>
      <c r="O57" s="188">
        <f>+M55/M57</f>
        <v>0.94490358126721763</v>
      </c>
    </row>
    <row r="58" spans="1:16" ht="15.75" thickBot="1" x14ac:dyDescent="0.3">
      <c r="A58" t="str">
        <f t="shared" si="0"/>
        <v>365B66</v>
      </c>
      <c r="B58" s="6">
        <v>365</v>
      </c>
      <c r="C58" t="s">
        <v>429</v>
      </c>
      <c r="D58" t="s">
        <v>430</v>
      </c>
      <c r="E58" t="s">
        <v>1154</v>
      </c>
      <c r="F58" s="220">
        <v>0</v>
      </c>
      <c r="G58" s="220">
        <f t="shared" si="3"/>
        <v>1</v>
      </c>
      <c r="J58" s="158" t="s">
        <v>1127</v>
      </c>
      <c r="K58" s="217">
        <f>+K57/SUM($M$57,$K$57)</f>
        <v>0.56457184897693713</v>
      </c>
      <c r="L58" s="158" t="s">
        <v>1127</v>
      </c>
      <c r="M58" s="214">
        <f>+M57/SUM($M$57,$K$57)</f>
        <v>0.43542815102306287</v>
      </c>
    </row>
    <row r="59" spans="1:16" ht="15.75" thickBot="1" x14ac:dyDescent="0.3">
      <c r="A59" t="str">
        <f t="shared" si="0"/>
        <v>365B67</v>
      </c>
      <c r="B59" s="6">
        <v>365</v>
      </c>
      <c r="C59" t="s">
        <v>215</v>
      </c>
      <c r="D59" t="s">
        <v>216</v>
      </c>
      <c r="E59" t="s">
        <v>1154</v>
      </c>
      <c r="F59" s="220">
        <v>0</v>
      </c>
      <c r="G59" s="220">
        <f t="shared" si="3"/>
        <v>1</v>
      </c>
    </row>
    <row r="60" spans="1:16" ht="15.75" thickBot="1" x14ac:dyDescent="0.3">
      <c r="A60" t="str">
        <f t="shared" si="0"/>
        <v>365B68</v>
      </c>
      <c r="B60" s="6">
        <v>365</v>
      </c>
      <c r="C60" t="s">
        <v>445</v>
      </c>
      <c r="D60" t="s">
        <v>446</v>
      </c>
      <c r="E60" t="s">
        <v>1154</v>
      </c>
      <c r="F60" s="220">
        <v>0</v>
      </c>
      <c r="G60" s="220">
        <f t="shared" si="3"/>
        <v>1</v>
      </c>
      <c r="J60" s="206" t="s">
        <v>1213</v>
      </c>
      <c r="K60" s="229"/>
      <c r="L60" s="229"/>
      <c r="M60" s="230"/>
    </row>
    <row r="61" spans="1:16" x14ac:dyDescent="0.25">
      <c r="A61" t="str">
        <f t="shared" si="0"/>
        <v>365B70</v>
      </c>
      <c r="B61" s="6">
        <v>365</v>
      </c>
      <c r="C61" t="s">
        <v>453</v>
      </c>
      <c r="D61" t="s">
        <v>454</v>
      </c>
      <c r="E61" t="s">
        <v>1154</v>
      </c>
      <c r="F61" s="220">
        <v>0</v>
      </c>
      <c r="G61" s="220">
        <f t="shared" si="3"/>
        <v>1</v>
      </c>
      <c r="J61" s="153" t="s">
        <v>1200</v>
      </c>
      <c r="K61" s="154" t="s">
        <v>1201</v>
      </c>
      <c r="L61" s="154" t="s">
        <v>31</v>
      </c>
      <c r="M61" s="231" t="s">
        <v>1141</v>
      </c>
      <c r="N61" s="232"/>
      <c r="O61" s="232"/>
      <c r="P61" s="232"/>
    </row>
    <row r="62" spans="1:16" x14ac:dyDescent="0.25">
      <c r="A62" t="str">
        <f t="shared" si="0"/>
        <v>365B71</v>
      </c>
      <c r="B62" s="6">
        <v>365</v>
      </c>
      <c r="C62" t="s">
        <v>463</v>
      </c>
      <c r="D62" t="s">
        <v>464</v>
      </c>
      <c r="E62" t="s">
        <v>1154</v>
      </c>
      <c r="F62" s="220">
        <v>0</v>
      </c>
      <c r="G62" s="220">
        <f t="shared" si="3"/>
        <v>1</v>
      </c>
      <c r="J62" s="233" t="s">
        <v>937</v>
      </c>
      <c r="K62" t="s">
        <v>936</v>
      </c>
      <c r="L62" t="s">
        <v>35</v>
      </c>
      <c r="M62" s="211">
        <v>27</v>
      </c>
    </row>
    <row r="63" spans="1:16" x14ac:dyDescent="0.25">
      <c r="A63" t="str">
        <f t="shared" si="0"/>
        <v>365B72</v>
      </c>
      <c r="B63" s="6">
        <v>365</v>
      </c>
      <c r="C63" t="s">
        <v>473</v>
      </c>
      <c r="D63" t="s">
        <v>474</v>
      </c>
      <c r="E63" t="s">
        <v>1154</v>
      </c>
      <c r="F63" s="220">
        <v>0</v>
      </c>
      <c r="G63" s="220">
        <f t="shared" si="3"/>
        <v>1</v>
      </c>
      <c r="J63" s="94" t="s">
        <v>938</v>
      </c>
      <c r="K63" t="s">
        <v>936</v>
      </c>
      <c r="L63" t="s">
        <v>35</v>
      </c>
      <c r="M63" s="211">
        <v>16022.388999999999</v>
      </c>
    </row>
    <row r="64" spans="1:16" x14ac:dyDescent="0.25">
      <c r="A64" t="str">
        <f t="shared" si="0"/>
        <v>365B73</v>
      </c>
      <c r="B64" s="6">
        <v>365</v>
      </c>
      <c r="C64" t="s">
        <v>483</v>
      </c>
      <c r="D64" t="s">
        <v>484</v>
      </c>
      <c r="E64" t="s">
        <v>1154</v>
      </c>
      <c r="F64" s="220">
        <v>0</v>
      </c>
      <c r="G64" s="220">
        <f t="shared" si="3"/>
        <v>1</v>
      </c>
      <c r="J64" s="94" t="s">
        <v>940</v>
      </c>
      <c r="K64" t="s">
        <v>939</v>
      </c>
      <c r="L64" t="s">
        <v>63</v>
      </c>
      <c r="M64" s="211">
        <v>4475.5550000000003</v>
      </c>
    </row>
    <row r="65" spans="1:13" x14ac:dyDescent="0.25">
      <c r="A65" t="str">
        <f t="shared" si="0"/>
        <v>365B75</v>
      </c>
      <c r="B65" s="6">
        <v>365</v>
      </c>
      <c r="C65" t="s">
        <v>491</v>
      </c>
      <c r="D65" t="s">
        <v>492</v>
      </c>
      <c r="E65" t="s">
        <v>1154</v>
      </c>
      <c r="F65" s="220">
        <v>0</v>
      </c>
      <c r="G65" s="220">
        <f t="shared" si="3"/>
        <v>1</v>
      </c>
      <c r="J65" s="94" t="s">
        <v>942</v>
      </c>
      <c r="K65" t="s">
        <v>941</v>
      </c>
      <c r="L65" t="s">
        <v>37</v>
      </c>
      <c r="M65" s="211">
        <v>18614.7</v>
      </c>
    </row>
    <row r="66" spans="1:13" x14ac:dyDescent="0.25">
      <c r="A66" t="str">
        <f t="shared" si="0"/>
        <v>365B77</v>
      </c>
      <c r="B66" s="6">
        <v>365</v>
      </c>
      <c r="C66" t="s">
        <v>225</v>
      </c>
      <c r="D66" t="s">
        <v>226</v>
      </c>
      <c r="E66" t="s">
        <v>1154</v>
      </c>
      <c r="F66" s="220">
        <v>1</v>
      </c>
      <c r="G66" s="220">
        <f t="shared" si="3"/>
        <v>0</v>
      </c>
      <c r="J66" s="94" t="s">
        <v>944</v>
      </c>
      <c r="K66" t="s">
        <v>943</v>
      </c>
      <c r="L66" t="s">
        <v>1202</v>
      </c>
      <c r="M66" s="211">
        <v>1648.107</v>
      </c>
    </row>
    <row r="67" spans="1:13" ht="15.75" thickBot="1" x14ac:dyDescent="0.3">
      <c r="A67" t="str">
        <f t="shared" si="0"/>
        <v>365B78</v>
      </c>
      <c r="B67" s="6">
        <v>365</v>
      </c>
      <c r="C67" t="s">
        <v>237</v>
      </c>
      <c r="D67" t="s">
        <v>238</v>
      </c>
      <c r="E67" t="s">
        <v>1154</v>
      </c>
      <c r="F67" s="220">
        <v>1</v>
      </c>
      <c r="G67" s="220">
        <f t="shared" si="3"/>
        <v>0</v>
      </c>
      <c r="J67" s="234" t="s">
        <v>946</v>
      </c>
      <c r="K67" s="235" t="s">
        <v>945</v>
      </c>
      <c r="L67" s="235" t="s">
        <v>1203</v>
      </c>
      <c r="M67" s="236">
        <v>1094.8119999999999</v>
      </c>
    </row>
    <row r="68" spans="1:13" ht="15.75" thickBot="1" x14ac:dyDescent="0.3">
      <c r="A68" t="str">
        <f t="shared" si="0"/>
        <v>365B79</v>
      </c>
      <c r="B68" s="6">
        <v>365</v>
      </c>
      <c r="C68" t="s">
        <v>249</v>
      </c>
      <c r="D68" t="s">
        <v>250</v>
      </c>
      <c r="E68" t="s">
        <v>1154</v>
      </c>
      <c r="F68" s="220">
        <v>1</v>
      </c>
      <c r="G68" s="220">
        <f t="shared" si="3"/>
        <v>0</v>
      </c>
      <c r="J68" s="168"/>
      <c r="K68" s="128"/>
      <c r="L68" s="128"/>
      <c r="M68" s="237"/>
    </row>
    <row r="69" spans="1:13" x14ac:dyDescent="0.25">
      <c r="A69" t="str">
        <f t="shared" si="0"/>
        <v>365B80</v>
      </c>
      <c r="B69" s="6">
        <v>365</v>
      </c>
      <c r="C69" t="s">
        <v>517</v>
      </c>
      <c r="D69" t="s">
        <v>518</v>
      </c>
      <c r="E69" t="s">
        <v>1154</v>
      </c>
      <c r="F69" s="220">
        <v>1</v>
      </c>
      <c r="G69" s="220">
        <f t="shared" si="3"/>
        <v>0</v>
      </c>
      <c r="J69" s="153" t="s">
        <v>31</v>
      </c>
      <c r="K69" s="238" t="s">
        <v>1204</v>
      </c>
      <c r="L69" s="238" t="s">
        <v>1205</v>
      </c>
      <c r="M69" s="231" t="s">
        <v>1206</v>
      </c>
    </row>
    <row r="70" spans="1:13" x14ac:dyDescent="0.25">
      <c r="A70" t="str">
        <f t="shared" ref="A70:A133" si="4">+B70&amp;C70</f>
        <v>365B81</v>
      </c>
      <c r="B70" s="6">
        <v>365</v>
      </c>
      <c r="C70" t="s">
        <v>525</v>
      </c>
      <c r="D70" t="s">
        <v>526</v>
      </c>
      <c r="E70" t="s">
        <v>1154</v>
      </c>
      <c r="F70" s="220">
        <v>1</v>
      </c>
      <c r="G70" s="220">
        <f t="shared" si="3"/>
        <v>0</v>
      </c>
      <c r="J70" s="94" t="s">
        <v>35</v>
      </c>
      <c r="K70" s="239">
        <f>+SUMIFS('Plant Accounting Inputs'!P:P,'Plant Accounting Inputs'!M:M,"A02")+SUMIFS('Plant Accounting Inputs'!U:U,'Plant Accounting Inputs'!R:R,"A02")</f>
        <v>84</v>
      </c>
      <c r="L70" s="239">
        <f>+ROUNDUP(SUMIFS($M$62:$M$67,$L$62:$L$67,J70),0)</f>
        <v>16050</v>
      </c>
      <c r="M70" s="240">
        <f>+L70-K70</f>
        <v>15966</v>
      </c>
    </row>
    <row r="71" spans="1:13" x14ac:dyDescent="0.25">
      <c r="A71" t="str">
        <f t="shared" si="4"/>
        <v>365B02</v>
      </c>
      <c r="B71" s="6">
        <v>365</v>
      </c>
      <c r="C71" t="s">
        <v>109</v>
      </c>
      <c r="D71" t="s">
        <v>110</v>
      </c>
      <c r="E71" t="s">
        <v>1155</v>
      </c>
      <c r="F71" s="220">
        <v>0</v>
      </c>
      <c r="G71" s="220">
        <f t="shared" si="3"/>
        <v>1</v>
      </c>
      <c r="J71" s="94" t="s">
        <v>37</v>
      </c>
      <c r="K71" s="239">
        <f>+SUMIFS('Plant Accounting Inputs'!P:P,'Plant Accounting Inputs'!M:M,"A03")+SUMIFS('Plant Accounting Inputs'!U:U,'Plant Accounting Inputs'!R:R,"A03")</f>
        <v>6317</v>
      </c>
      <c r="L71" s="239">
        <f t="shared" ref="L71:L74" si="5">+ROUNDUP(SUMIFS($M$62:$M$67,$L$62:$L$67,J71),0)</f>
        <v>18615</v>
      </c>
      <c r="M71" s="240">
        <f t="shared" ref="M71:M74" si="6">+L71-K71</f>
        <v>12298</v>
      </c>
    </row>
    <row r="72" spans="1:13" x14ac:dyDescent="0.25">
      <c r="A72" t="str">
        <f t="shared" si="4"/>
        <v>365B03</v>
      </c>
      <c r="B72" s="6">
        <v>365</v>
      </c>
      <c r="C72" t="s">
        <v>117</v>
      </c>
      <c r="D72" t="s">
        <v>118</v>
      </c>
      <c r="E72" t="s">
        <v>1155</v>
      </c>
      <c r="F72" s="220">
        <v>0</v>
      </c>
      <c r="G72" s="220">
        <f t="shared" si="3"/>
        <v>1</v>
      </c>
      <c r="J72" s="94" t="s">
        <v>1202</v>
      </c>
      <c r="K72" s="239">
        <f>+SUMIFS('Plant Accounting Inputs'!P:P,'Plant Accounting Inputs'!M:M,"A04")+SUMIFS('Plant Accounting Inputs'!U:U,'Plant Accounting Inputs'!R:R,"A04")+SUMIFS('Plant Accounting Inputs'!P:P,'Plant Accounting Inputs'!M:M,"A05")+SUMIFS('Plant Accounting Inputs'!U:U,'Plant Accounting Inputs'!R:R,"A05")</f>
        <v>327</v>
      </c>
      <c r="L72" s="239">
        <f t="shared" si="5"/>
        <v>1649</v>
      </c>
      <c r="M72" s="240">
        <f t="shared" si="6"/>
        <v>1322</v>
      </c>
    </row>
    <row r="73" spans="1:13" x14ac:dyDescent="0.25">
      <c r="A73" t="str">
        <f t="shared" si="4"/>
        <v>365B04</v>
      </c>
      <c r="B73" s="6">
        <v>365</v>
      </c>
      <c r="C73" t="s">
        <v>125</v>
      </c>
      <c r="D73" t="s">
        <v>126</v>
      </c>
      <c r="E73" t="s">
        <v>1155</v>
      </c>
      <c r="F73" s="220">
        <v>0</v>
      </c>
      <c r="G73" s="220">
        <f t="shared" si="3"/>
        <v>1</v>
      </c>
      <c r="J73" s="94" t="s">
        <v>63</v>
      </c>
      <c r="K73" s="239">
        <f>+SUMIFS('Plant Accounting Inputs'!P:P,'Plant Accounting Inputs'!M:M,"A26")+SUMIFS('Plant Accounting Inputs'!U:U,'Plant Accounting Inputs'!R:R,"A26")</f>
        <v>1</v>
      </c>
      <c r="L73" s="239">
        <f t="shared" si="5"/>
        <v>4476</v>
      </c>
      <c r="M73" s="240">
        <f t="shared" si="6"/>
        <v>4475</v>
      </c>
    </row>
    <row r="74" spans="1:13" ht="15.75" thickBot="1" x14ac:dyDescent="0.3">
      <c r="A74" t="str">
        <f t="shared" si="4"/>
        <v>365B05</v>
      </c>
      <c r="B74" s="6">
        <v>365</v>
      </c>
      <c r="C74" t="s">
        <v>133</v>
      </c>
      <c r="D74" t="s">
        <v>134</v>
      </c>
      <c r="E74" t="s">
        <v>1155</v>
      </c>
      <c r="F74" s="220">
        <v>0</v>
      </c>
      <c r="G74" s="220">
        <f t="shared" si="3"/>
        <v>1</v>
      </c>
      <c r="J74" s="94" t="s">
        <v>1203</v>
      </c>
      <c r="K74" s="239">
        <f>+SUMIFS('Plant Accounting Inputs'!P:P,'Plant Accounting Inputs'!M:M,"A27")+SUMIFS('Plant Accounting Inputs'!U:U,'Plant Accounting Inputs'!R:R,"A27")+SUMIFS('Plant Accounting Inputs'!P:P,'Plant Accounting Inputs'!M:M,"A28")+SUMIFS('Plant Accounting Inputs'!U:U,'Plant Accounting Inputs'!R:R,"A28")</f>
        <v>37</v>
      </c>
      <c r="L74" s="239">
        <f t="shared" si="5"/>
        <v>1095</v>
      </c>
      <c r="M74" s="240">
        <f t="shared" si="6"/>
        <v>1058</v>
      </c>
    </row>
    <row r="75" spans="1:13" x14ac:dyDescent="0.25">
      <c r="A75" t="str">
        <f t="shared" si="4"/>
        <v>365B06</v>
      </c>
      <c r="B75" s="6">
        <v>365</v>
      </c>
      <c r="C75" t="s">
        <v>141</v>
      </c>
      <c r="D75" t="s">
        <v>142</v>
      </c>
      <c r="E75" t="s">
        <v>1155</v>
      </c>
      <c r="F75" s="220">
        <v>0</v>
      </c>
      <c r="G75" s="220">
        <f t="shared" si="3"/>
        <v>1</v>
      </c>
      <c r="J75" s="168"/>
      <c r="K75" s="128"/>
      <c r="L75" s="128"/>
      <c r="M75" s="237"/>
    </row>
    <row r="76" spans="1:13" x14ac:dyDescent="0.25">
      <c r="A76" t="str">
        <f t="shared" si="4"/>
        <v>365B10</v>
      </c>
      <c r="B76" s="6">
        <v>365</v>
      </c>
      <c r="C76" t="s">
        <v>151</v>
      </c>
      <c r="D76" t="s">
        <v>152</v>
      </c>
      <c r="E76" t="s">
        <v>1155</v>
      </c>
      <c r="F76" s="220">
        <v>0</v>
      </c>
      <c r="G76" s="220">
        <f t="shared" si="3"/>
        <v>1</v>
      </c>
      <c r="J76" s="156" t="s">
        <v>31</v>
      </c>
      <c r="K76" s="133" t="s">
        <v>1207</v>
      </c>
      <c r="L76" s="133" t="s">
        <v>1208</v>
      </c>
      <c r="M76" s="241" t="s">
        <v>1209</v>
      </c>
    </row>
    <row r="77" spans="1:13" x14ac:dyDescent="0.25">
      <c r="A77" t="str">
        <f t="shared" si="4"/>
        <v>365B11</v>
      </c>
      <c r="B77" s="6">
        <v>365</v>
      </c>
      <c r="C77" t="s">
        <v>161</v>
      </c>
      <c r="D77" t="s">
        <v>162</v>
      </c>
      <c r="E77" t="s">
        <v>1155</v>
      </c>
      <c r="F77" s="220">
        <v>0</v>
      </c>
      <c r="G77" s="220">
        <f t="shared" si="3"/>
        <v>1</v>
      </c>
      <c r="J77" s="94" t="s">
        <v>35</v>
      </c>
      <c r="K77" s="152">
        <f>+SUMIFS('Plant Accounting Inputs'!J:J,'Plant Accounting Inputs'!H:H,"A02")</f>
        <v>38392949.779999994</v>
      </c>
      <c r="L77" s="152">
        <f>+SUMIFS('Plant Accounting Inputs'!K:K,'Plant Accounting Inputs'!H:H,"A02")</f>
        <v>69377</v>
      </c>
      <c r="M77" s="242">
        <f>+K77/L77</f>
        <v>553.395934964037</v>
      </c>
    </row>
    <row r="78" spans="1:13" x14ac:dyDescent="0.25">
      <c r="A78" t="str">
        <f t="shared" si="4"/>
        <v>365B12</v>
      </c>
      <c r="B78" s="6">
        <v>365</v>
      </c>
      <c r="C78" t="s">
        <v>171</v>
      </c>
      <c r="D78" t="s">
        <v>172</v>
      </c>
      <c r="E78" t="s">
        <v>1155</v>
      </c>
      <c r="F78" s="220">
        <v>0</v>
      </c>
      <c r="G78" s="220">
        <f t="shared" si="3"/>
        <v>1</v>
      </c>
      <c r="J78" s="94" t="s">
        <v>37</v>
      </c>
      <c r="K78" s="152">
        <f>+SUMIFS('Plant Accounting Inputs'!J:J,'Plant Accounting Inputs'!H:H,"A03")</f>
        <v>68089051.930000022</v>
      </c>
      <c r="L78" s="152">
        <f>+SUMIFS('Plant Accounting Inputs'!K:K,'Plant Accounting Inputs'!H:H,"A03")</f>
        <v>73841</v>
      </c>
      <c r="M78" s="242">
        <f t="shared" ref="M78:M81" si="7">+K78/L78</f>
        <v>922.10360003250253</v>
      </c>
    </row>
    <row r="79" spans="1:13" x14ac:dyDescent="0.25">
      <c r="A79" t="str">
        <f t="shared" si="4"/>
        <v>365B14</v>
      </c>
      <c r="B79" s="6">
        <v>365</v>
      </c>
      <c r="C79" t="s">
        <v>113</v>
      </c>
      <c r="D79" t="s">
        <v>114</v>
      </c>
      <c r="E79" t="s">
        <v>1155</v>
      </c>
      <c r="F79" s="220">
        <v>0</v>
      </c>
      <c r="G79" s="220">
        <f t="shared" si="3"/>
        <v>1</v>
      </c>
      <c r="J79" s="94" t="s">
        <v>1202</v>
      </c>
      <c r="K79" s="152">
        <f>+SUMIFS('Plant Accounting Inputs'!J:J,'Plant Accounting Inputs'!H:H,"A04")+SUMIFS('Plant Accounting Inputs'!J:J,'Plant Accounting Inputs'!H:H,"A05")</f>
        <v>191593300.06999999</v>
      </c>
      <c r="L79" s="152">
        <f>+SUMIFS('Plant Accounting Inputs'!K:K,'Plant Accounting Inputs'!H:H,"A04")+SUMIFS('Plant Accounting Inputs'!K:K,'Plant Accounting Inputs'!H:H,"A05")</f>
        <v>167765</v>
      </c>
      <c r="M79" s="242">
        <f t="shared" si="7"/>
        <v>1142.0337976932017</v>
      </c>
    </row>
    <row r="80" spans="1:13" x14ac:dyDescent="0.25">
      <c r="A80" t="str">
        <f t="shared" si="4"/>
        <v>365B15</v>
      </c>
      <c r="B80" s="6">
        <v>365</v>
      </c>
      <c r="C80" t="s">
        <v>187</v>
      </c>
      <c r="D80" t="s">
        <v>188</v>
      </c>
      <c r="E80" t="s">
        <v>1155</v>
      </c>
      <c r="F80" s="220">
        <v>0</v>
      </c>
      <c r="G80" s="220">
        <f t="shared" si="3"/>
        <v>1</v>
      </c>
      <c r="J80" s="94" t="s">
        <v>63</v>
      </c>
      <c r="K80" s="152">
        <f>+SUMIFS('Plant Accounting Inputs'!J:J,'Plant Accounting Inputs'!H:H,"A26")</f>
        <v>15133.95</v>
      </c>
      <c r="L80" s="152">
        <f>+SUMIFS('Plant Accounting Inputs'!K:K,'Plant Accounting Inputs'!H:H,"A26")</f>
        <v>8</v>
      </c>
      <c r="M80" s="242">
        <f t="shared" si="7"/>
        <v>1891.7437500000001</v>
      </c>
    </row>
    <row r="81" spans="1:13" ht="15.75" thickBot="1" x14ac:dyDescent="0.3">
      <c r="A81" t="str">
        <f t="shared" si="4"/>
        <v>365B16</v>
      </c>
      <c r="B81" s="6">
        <v>365</v>
      </c>
      <c r="C81" t="s">
        <v>197</v>
      </c>
      <c r="D81" t="s">
        <v>198</v>
      </c>
      <c r="E81" t="s">
        <v>1155</v>
      </c>
      <c r="F81" s="220">
        <v>0</v>
      </c>
      <c r="G81" s="220">
        <f t="shared" si="3"/>
        <v>1</v>
      </c>
      <c r="J81" s="234" t="s">
        <v>1203</v>
      </c>
      <c r="K81" s="243">
        <f>+SUMIFS('Plant Accounting Inputs'!J:J,'Plant Accounting Inputs'!H:H,"A27")+SUMIFS('Plant Accounting Inputs'!J:J,'Plant Accounting Inputs'!H:H,"A28")</f>
        <v>11379563.369999995</v>
      </c>
      <c r="L81" s="243">
        <f>+SUMIFS('Plant Accounting Inputs'!K:K,'Plant Accounting Inputs'!H:H,"A27")+SUMIFS('Plant Accounting Inputs'!K:K,'Plant Accounting Inputs'!H:H,"A28")</f>
        <v>6259</v>
      </c>
      <c r="M81" s="244">
        <f t="shared" si="7"/>
        <v>1818.1120578367145</v>
      </c>
    </row>
    <row r="82" spans="1:13" x14ac:dyDescent="0.25">
      <c r="A82" t="str">
        <f t="shared" si="4"/>
        <v>365B17</v>
      </c>
      <c r="B82" s="6">
        <v>365</v>
      </c>
      <c r="C82" t="s">
        <v>209</v>
      </c>
      <c r="D82" t="s">
        <v>210</v>
      </c>
      <c r="E82" t="s">
        <v>1155</v>
      </c>
      <c r="F82" s="220">
        <v>0</v>
      </c>
      <c r="G82" s="220">
        <f t="shared" si="3"/>
        <v>1</v>
      </c>
      <c r="J82" s="168"/>
      <c r="K82" s="128"/>
      <c r="L82" s="128"/>
      <c r="M82" s="237"/>
    </row>
    <row r="83" spans="1:13" x14ac:dyDescent="0.25">
      <c r="A83" t="str">
        <f t="shared" si="4"/>
        <v>365B25</v>
      </c>
      <c r="B83" s="6">
        <v>365</v>
      </c>
      <c r="C83" t="s">
        <v>127</v>
      </c>
      <c r="D83" t="s">
        <v>128</v>
      </c>
      <c r="E83" t="s">
        <v>1155</v>
      </c>
      <c r="F83" s="220">
        <v>0</v>
      </c>
      <c r="G83" s="220">
        <f t="shared" si="3"/>
        <v>1</v>
      </c>
      <c r="J83" s="156" t="s">
        <v>31</v>
      </c>
      <c r="K83" s="133" t="s">
        <v>1210</v>
      </c>
      <c r="L83" s="133" t="s">
        <v>1211</v>
      </c>
      <c r="M83" s="241" t="s">
        <v>1212</v>
      </c>
    </row>
    <row r="84" spans="1:13" x14ac:dyDescent="0.25">
      <c r="A84" t="str">
        <f t="shared" si="4"/>
        <v>365B26</v>
      </c>
      <c r="B84" s="6">
        <v>365</v>
      </c>
      <c r="C84" t="s">
        <v>229</v>
      </c>
      <c r="D84" t="s">
        <v>230</v>
      </c>
      <c r="E84" t="s">
        <v>1155</v>
      </c>
      <c r="F84" s="220">
        <v>0</v>
      </c>
      <c r="G84" s="220">
        <f t="shared" si="3"/>
        <v>1</v>
      </c>
      <c r="J84" s="94" t="s">
        <v>35</v>
      </c>
      <c r="K84" s="152">
        <f>+M70*M77</f>
        <v>8835519.4976358153</v>
      </c>
      <c r="L84" s="152">
        <f>+K77-K84</f>
        <v>29557430.282364178</v>
      </c>
      <c r="M84" s="211">
        <f>+L77-M70</f>
        <v>53411</v>
      </c>
    </row>
    <row r="85" spans="1:13" x14ac:dyDescent="0.25">
      <c r="A85" t="str">
        <f t="shared" si="4"/>
        <v>365B27</v>
      </c>
      <c r="B85" s="6">
        <v>365</v>
      </c>
      <c r="C85" t="s">
        <v>241</v>
      </c>
      <c r="D85" t="s">
        <v>242</v>
      </c>
      <c r="E85" t="s">
        <v>1155</v>
      </c>
      <c r="F85" s="220">
        <v>0</v>
      </c>
      <c r="G85" s="220">
        <f t="shared" si="3"/>
        <v>1</v>
      </c>
      <c r="J85" s="94" t="s">
        <v>37</v>
      </c>
      <c r="K85" s="152">
        <f t="shared" ref="K85:K88" si="8">+M71*M78</f>
        <v>11340030.073199715</v>
      </c>
      <c r="L85" s="152">
        <f t="shared" ref="L85:L88" si="9">+K78-K85</f>
        <v>56749021.856800303</v>
      </c>
      <c r="M85" s="211">
        <f t="shared" ref="M85:M88" si="10">+L78-M71</f>
        <v>61543</v>
      </c>
    </row>
    <row r="86" spans="1:13" x14ac:dyDescent="0.25">
      <c r="A86" t="str">
        <f t="shared" si="4"/>
        <v>365B83</v>
      </c>
      <c r="B86" s="6">
        <v>365</v>
      </c>
      <c r="C86" t="s">
        <v>531</v>
      </c>
      <c r="D86" t="s">
        <v>532</v>
      </c>
      <c r="E86" t="s">
        <v>1156</v>
      </c>
      <c r="F86" s="220">
        <v>0</v>
      </c>
      <c r="G86" s="220">
        <f t="shared" si="3"/>
        <v>1</v>
      </c>
      <c r="J86" s="94" t="s">
        <v>1202</v>
      </c>
      <c r="K86" s="152">
        <f t="shared" si="8"/>
        <v>1509768.6805504125</v>
      </c>
      <c r="L86" s="152">
        <f t="shared" si="9"/>
        <v>190083531.38944957</v>
      </c>
      <c r="M86" s="211">
        <f t="shared" si="10"/>
        <v>166443</v>
      </c>
    </row>
    <row r="87" spans="1:13" x14ac:dyDescent="0.25">
      <c r="A87" t="str">
        <f t="shared" si="4"/>
        <v>365B85</v>
      </c>
      <c r="B87" s="6">
        <v>365</v>
      </c>
      <c r="C87" t="s">
        <v>539</v>
      </c>
      <c r="D87" t="s">
        <v>540</v>
      </c>
      <c r="E87" t="s">
        <v>1156</v>
      </c>
      <c r="F87" s="220">
        <v>0</v>
      </c>
      <c r="G87" s="220">
        <f t="shared" si="3"/>
        <v>1</v>
      </c>
      <c r="J87" s="94" t="s">
        <v>63</v>
      </c>
      <c r="K87" s="152">
        <f t="shared" si="8"/>
        <v>8465553.28125</v>
      </c>
      <c r="L87" s="152">
        <f t="shared" si="9"/>
        <v>-8450419.3312500007</v>
      </c>
      <c r="M87" s="211">
        <f t="shared" si="10"/>
        <v>-4467</v>
      </c>
    </row>
    <row r="88" spans="1:13" ht="15.75" thickBot="1" x14ac:dyDescent="0.3">
      <c r="A88" t="str">
        <f t="shared" si="4"/>
        <v>365B86</v>
      </c>
      <c r="B88" s="6">
        <v>365</v>
      </c>
      <c r="C88" t="s">
        <v>547</v>
      </c>
      <c r="D88" t="s">
        <v>548</v>
      </c>
      <c r="E88" t="s">
        <v>1156</v>
      </c>
      <c r="F88" s="220">
        <v>0</v>
      </c>
      <c r="G88" s="220">
        <f t="shared" si="3"/>
        <v>1</v>
      </c>
      <c r="J88" s="234" t="s">
        <v>1203</v>
      </c>
      <c r="K88" s="243">
        <f t="shared" si="8"/>
        <v>1923562.5571912439</v>
      </c>
      <c r="L88" s="243">
        <f t="shared" si="9"/>
        <v>9456000.8128087521</v>
      </c>
      <c r="M88" s="236">
        <f t="shared" si="10"/>
        <v>5201</v>
      </c>
    </row>
    <row r="89" spans="1:13" ht="15.75" thickBot="1" x14ac:dyDescent="0.3">
      <c r="A89" t="str">
        <f t="shared" si="4"/>
        <v>365B87</v>
      </c>
      <c r="B89" s="6">
        <v>365</v>
      </c>
      <c r="C89" t="s">
        <v>555</v>
      </c>
      <c r="D89" t="s">
        <v>556</v>
      </c>
      <c r="E89" t="s">
        <v>1156</v>
      </c>
      <c r="F89" s="220">
        <v>0</v>
      </c>
      <c r="G89" s="220">
        <f t="shared" si="3"/>
        <v>1</v>
      </c>
    </row>
    <row r="90" spans="1:13" ht="15.75" thickBot="1" x14ac:dyDescent="0.3">
      <c r="A90" t="str">
        <f t="shared" si="4"/>
        <v>365B88</v>
      </c>
      <c r="B90" s="6">
        <v>365</v>
      </c>
      <c r="C90" t="s">
        <v>563</v>
      </c>
      <c r="D90" t="s">
        <v>564</v>
      </c>
      <c r="E90" t="s">
        <v>1156</v>
      </c>
      <c r="F90" s="220">
        <v>0</v>
      </c>
      <c r="G90" s="220">
        <f t="shared" si="3"/>
        <v>1</v>
      </c>
      <c r="J90" s="206" t="s">
        <v>1214</v>
      </c>
      <c r="K90" s="229"/>
      <c r="L90" s="229"/>
      <c r="M90" s="230"/>
    </row>
    <row r="91" spans="1:13" x14ac:dyDescent="0.25">
      <c r="A91" t="str">
        <f t="shared" si="4"/>
        <v>365B89</v>
      </c>
      <c r="B91" s="6">
        <v>365</v>
      </c>
      <c r="C91" t="s">
        <v>571</v>
      </c>
      <c r="D91" t="s">
        <v>572</v>
      </c>
      <c r="E91" t="s">
        <v>1156</v>
      </c>
      <c r="F91" s="220">
        <v>0</v>
      </c>
      <c r="G91" s="220">
        <f t="shared" si="3"/>
        <v>1</v>
      </c>
      <c r="J91" s="153" t="s">
        <v>31</v>
      </c>
      <c r="K91" s="238" t="s">
        <v>1217</v>
      </c>
      <c r="L91" s="238" t="s">
        <v>1218</v>
      </c>
      <c r="M91" s="231" t="s">
        <v>1216</v>
      </c>
    </row>
    <row r="92" spans="1:13" ht="15.75" thickBot="1" x14ac:dyDescent="0.3">
      <c r="A92" t="str">
        <f t="shared" si="4"/>
        <v>365B90</v>
      </c>
      <c r="B92" s="6">
        <v>365</v>
      </c>
      <c r="C92" t="s">
        <v>577</v>
      </c>
      <c r="D92" t="s">
        <v>578</v>
      </c>
      <c r="E92" t="s">
        <v>1156</v>
      </c>
      <c r="F92" s="220">
        <v>0</v>
      </c>
      <c r="G92" s="220">
        <f t="shared" si="3"/>
        <v>1</v>
      </c>
      <c r="J92" s="94" t="s">
        <v>225</v>
      </c>
      <c r="K92" s="4">
        <f>+SUM(M70:M74)</f>
        <v>35119</v>
      </c>
      <c r="L92">
        <v>129.9</v>
      </c>
      <c r="M92" s="211">
        <f>+K92*L92</f>
        <v>4561958.1000000006</v>
      </c>
    </row>
    <row r="93" spans="1:13" x14ac:dyDescent="0.25">
      <c r="A93" t="str">
        <f t="shared" si="4"/>
        <v>365B91</v>
      </c>
      <c r="B93" s="6">
        <v>365</v>
      </c>
      <c r="C93" t="s">
        <v>583</v>
      </c>
      <c r="D93" t="s">
        <v>584</v>
      </c>
      <c r="E93" t="s">
        <v>1156</v>
      </c>
      <c r="F93" s="220">
        <v>0</v>
      </c>
      <c r="G93" s="220">
        <f t="shared" si="3"/>
        <v>1</v>
      </c>
      <c r="J93" s="168"/>
      <c r="K93" s="128"/>
      <c r="L93" s="128"/>
      <c r="M93" s="237"/>
    </row>
    <row r="94" spans="1:13" x14ac:dyDescent="0.25">
      <c r="A94" t="str">
        <f t="shared" si="4"/>
        <v>365B97</v>
      </c>
      <c r="B94" s="6">
        <v>365</v>
      </c>
      <c r="C94" t="s">
        <v>627</v>
      </c>
      <c r="D94" t="s">
        <v>628</v>
      </c>
      <c r="E94" t="s">
        <v>1156</v>
      </c>
      <c r="F94" s="220">
        <v>0</v>
      </c>
      <c r="G94" s="220">
        <f t="shared" si="3"/>
        <v>1</v>
      </c>
      <c r="J94" s="156" t="s">
        <v>31</v>
      </c>
      <c r="K94" s="133" t="s">
        <v>1219</v>
      </c>
      <c r="L94" s="133" t="s">
        <v>1220</v>
      </c>
      <c r="M94" s="241" t="s">
        <v>1221</v>
      </c>
    </row>
    <row r="95" spans="1:13" ht="15.75" thickBot="1" x14ac:dyDescent="0.3">
      <c r="A95" t="str">
        <f t="shared" si="4"/>
        <v>365B93</v>
      </c>
      <c r="B95" s="6">
        <v>365</v>
      </c>
      <c r="C95" t="s">
        <v>595</v>
      </c>
      <c r="D95" t="s">
        <v>596</v>
      </c>
      <c r="E95" t="s">
        <v>1156</v>
      </c>
      <c r="F95" s="220">
        <v>0</v>
      </c>
      <c r="G95" s="220">
        <f t="shared" si="3"/>
        <v>1</v>
      </c>
      <c r="J95" s="94" t="s">
        <v>225</v>
      </c>
      <c r="K95" s="152">
        <f>+SUMIFS('Plant Accounting Inputs'!$Z:$Z,'Plant Accounting Inputs'!$W:$W,"B77")</f>
        <v>11679736</v>
      </c>
      <c r="L95" s="152">
        <f>+SUMIFS('Plant Accounting Inputs'!$Y:$Y,'Plant Accounting Inputs'!$W:$W,"B77")</f>
        <v>11600554.950000001</v>
      </c>
      <c r="M95" s="242">
        <f>+L95/K95</f>
        <v>0.99322064728175374</v>
      </c>
    </row>
    <row r="96" spans="1:13" x14ac:dyDescent="0.25">
      <c r="A96" t="str">
        <f t="shared" si="4"/>
        <v>365B94</v>
      </c>
      <c r="B96" s="6">
        <v>365</v>
      </c>
      <c r="C96" t="s">
        <v>603</v>
      </c>
      <c r="D96" t="s">
        <v>604</v>
      </c>
      <c r="E96" t="s">
        <v>1156</v>
      </c>
      <c r="F96" s="220">
        <v>0</v>
      </c>
      <c r="G96" s="220">
        <f t="shared" si="3"/>
        <v>1</v>
      </c>
      <c r="J96" s="168"/>
      <c r="K96" s="128"/>
      <c r="L96" s="128"/>
      <c r="M96" s="237"/>
    </row>
    <row r="97" spans="1:13" x14ac:dyDescent="0.25">
      <c r="A97" t="str">
        <f t="shared" si="4"/>
        <v>365B95</v>
      </c>
      <c r="B97" s="6">
        <v>365</v>
      </c>
      <c r="C97" t="s">
        <v>611</v>
      </c>
      <c r="D97" t="s">
        <v>612</v>
      </c>
      <c r="E97" t="s">
        <v>1156</v>
      </c>
      <c r="F97" s="220">
        <v>0</v>
      </c>
      <c r="G97" s="220">
        <f t="shared" si="3"/>
        <v>1</v>
      </c>
      <c r="J97" s="245" t="s">
        <v>1216</v>
      </c>
      <c r="K97" s="133" t="s">
        <v>1221</v>
      </c>
      <c r="L97" s="133" t="s">
        <v>1222</v>
      </c>
      <c r="M97" s="241"/>
    </row>
    <row r="98" spans="1:13" ht="15.75" thickBot="1" x14ac:dyDescent="0.3">
      <c r="A98" t="str">
        <f t="shared" si="4"/>
        <v>365B96</v>
      </c>
      <c r="B98" s="6">
        <v>365</v>
      </c>
      <c r="C98" t="s">
        <v>619</v>
      </c>
      <c r="D98" t="s">
        <v>620</v>
      </c>
      <c r="E98" t="s">
        <v>1156</v>
      </c>
      <c r="F98" s="220">
        <v>0</v>
      </c>
      <c r="G98" s="220">
        <f t="shared" si="3"/>
        <v>1</v>
      </c>
      <c r="J98" s="246">
        <f>+M92</f>
        <v>4561958.1000000006</v>
      </c>
      <c r="K98" s="187">
        <f>+M95</f>
        <v>0.99322064728175374</v>
      </c>
      <c r="L98" s="187">
        <f>+J98*K98</f>
        <v>4531030.9769542404</v>
      </c>
      <c r="M98" s="247"/>
    </row>
    <row r="99" spans="1:13" ht="15.75" thickBot="1" x14ac:dyDescent="0.3">
      <c r="A99" t="str">
        <f t="shared" si="4"/>
        <v>365B92</v>
      </c>
      <c r="B99" s="6">
        <v>365</v>
      </c>
      <c r="C99" t="s">
        <v>589</v>
      </c>
      <c r="D99" t="s">
        <v>590</v>
      </c>
      <c r="E99" t="s">
        <v>1156</v>
      </c>
      <c r="F99" s="220">
        <v>0</v>
      </c>
      <c r="G99" s="220">
        <f t="shared" si="3"/>
        <v>1</v>
      </c>
    </row>
    <row r="100" spans="1:13" ht="15.75" thickBot="1" x14ac:dyDescent="0.3">
      <c r="A100" t="str">
        <f t="shared" si="4"/>
        <v>365B98</v>
      </c>
      <c r="B100" s="6">
        <v>365</v>
      </c>
      <c r="C100" t="s">
        <v>635</v>
      </c>
      <c r="D100" t="s">
        <v>636</v>
      </c>
      <c r="E100" t="s">
        <v>1157</v>
      </c>
      <c r="F100" s="220">
        <v>1</v>
      </c>
      <c r="G100" s="220">
        <f t="shared" si="3"/>
        <v>0</v>
      </c>
      <c r="J100" s="206" t="s">
        <v>1224</v>
      </c>
      <c r="K100" s="229"/>
      <c r="L100" s="229"/>
      <c r="M100" s="230"/>
    </row>
    <row r="101" spans="1:13" x14ac:dyDescent="0.25">
      <c r="A101" t="str">
        <f t="shared" si="4"/>
        <v>365D53</v>
      </c>
      <c r="B101" s="6">
        <v>365</v>
      </c>
      <c r="C101" t="s">
        <v>195</v>
      </c>
      <c r="D101" t="s">
        <v>196</v>
      </c>
      <c r="E101" t="s">
        <v>1223</v>
      </c>
      <c r="F101" s="220">
        <v>0</v>
      </c>
      <c r="G101" s="220">
        <v>0</v>
      </c>
      <c r="H101" t="s">
        <v>1115</v>
      </c>
      <c r="J101" s="153" t="s">
        <v>1098</v>
      </c>
      <c r="K101" s="154" t="s">
        <v>1225</v>
      </c>
      <c r="L101" s="154" t="s">
        <v>1115</v>
      </c>
      <c r="M101" s="155" t="s">
        <v>1226</v>
      </c>
    </row>
    <row r="102" spans="1:13" x14ac:dyDescent="0.25">
      <c r="A102" t="str">
        <f t="shared" si="4"/>
        <v>365F39</v>
      </c>
      <c r="B102" s="6">
        <v>365</v>
      </c>
      <c r="C102" t="s">
        <v>447</v>
      </c>
      <c r="D102" t="s">
        <v>448</v>
      </c>
      <c r="E102" t="s">
        <v>1154</v>
      </c>
      <c r="F102" s="220">
        <v>0</v>
      </c>
      <c r="G102" s="220">
        <v>1</v>
      </c>
      <c r="J102" s="248">
        <v>364</v>
      </c>
      <c r="K102" s="152">
        <f>+SUM(K84:K88)</f>
        <v>32074434.089827187</v>
      </c>
      <c r="L102" s="152">
        <f>+SUMIFS(Allocation!$D:$D,Allocation!$A:$A,'PAC Weights'!J102,Allocation!$M:$M,"Street Lighting")</f>
        <v>0</v>
      </c>
      <c r="M102" s="211">
        <f>+K102+L102</f>
        <v>32074434.089827187</v>
      </c>
    </row>
    <row r="103" spans="1:13" x14ac:dyDescent="0.25">
      <c r="A103" t="str">
        <f t="shared" si="4"/>
        <v>365F40</v>
      </c>
      <c r="B103" s="6">
        <v>365</v>
      </c>
      <c r="C103" t="s">
        <v>455</v>
      </c>
      <c r="D103" t="s">
        <v>456</v>
      </c>
      <c r="E103" t="s">
        <v>1154</v>
      </c>
      <c r="F103" s="220">
        <v>0</v>
      </c>
      <c r="G103" s="220">
        <v>1</v>
      </c>
      <c r="J103" s="248">
        <v>365</v>
      </c>
      <c r="K103" s="152">
        <f>+L98</f>
        <v>4531030.9769542404</v>
      </c>
      <c r="L103" s="152">
        <f>+SUMIFS(Allocation!$D:$D,Allocation!$A:$A,'PAC Weights'!J103,Allocation!$M:$M,"Street Lighting")</f>
        <v>11875.03</v>
      </c>
      <c r="M103" s="211">
        <f t="shared" ref="M103:M106" si="11">+K103+L103</f>
        <v>4542906.0069542406</v>
      </c>
    </row>
    <row r="104" spans="1:13" x14ac:dyDescent="0.25">
      <c r="A104" t="str">
        <f t="shared" si="4"/>
        <v>365F42</v>
      </c>
      <c r="B104" s="6">
        <v>365</v>
      </c>
      <c r="C104" t="s">
        <v>475</v>
      </c>
      <c r="D104" t="s">
        <v>476</v>
      </c>
      <c r="E104" t="s">
        <v>1154</v>
      </c>
      <c r="F104" s="220">
        <v>0</v>
      </c>
      <c r="G104" s="220">
        <v>1</v>
      </c>
      <c r="J104" s="248">
        <v>366</v>
      </c>
      <c r="K104" s="152">
        <v>0</v>
      </c>
      <c r="L104" s="152">
        <f>+SUMIFS(Allocation!$D:$D,Allocation!$A:$A,'PAC Weights'!J104,Allocation!$M:$M,"Street Lighting")</f>
        <v>0</v>
      </c>
      <c r="M104" s="211">
        <f t="shared" si="11"/>
        <v>0</v>
      </c>
    </row>
    <row r="105" spans="1:13" x14ac:dyDescent="0.25">
      <c r="A105" t="str">
        <f t="shared" si="4"/>
        <v>365C40</v>
      </c>
      <c r="B105" s="6">
        <v>365</v>
      </c>
      <c r="C105" t="s">
        <v>261</v>
      </c>
      <c r="D105" t="s">
        <v>262</v>
      </c>
      <c r="E105" t="s">
        <v>1158</v>
      </c>
      <c r="F105" s="220">
        <v>0</v>
      </c>
      <c r="G105" s="220">
        <v>1</v>
      </c>
      <c r="J105" s="248">
        <v>367</v>
      </c>
      <c r="K105" s="152">
        <v>0</v>
      </c>
      <c r="L105" s="152">
        <f>+SUMIFS(Allocation!$D:$D,Allocation!$A:$A,'PAC Weights'!J105,Allocation!$M:$M,"Street Lighting")</f>
        <v>385731.80000000005</v>
      </c>
      <c r="M105" s="211">
        <f t="shared" si="11"/>
        <v>385731.80000000005</v>
      </c>
    </row>
    <row r="106" spans="1:13" ht="15.75" thickBot="1" x14ac:dyDescent="0.3">
      <c r="A106" t="str">
        <f t="shared" si="4"/>
        <v>365F44</v>
      </c>
      <c r="B106" s="6">
        <v>365</v>
      </c>
      <c r="C106" t="s">
        <v>493</v>
      </c>
      <c r="D106" t="s">
        <v>494</v>
      </c>
      <c r="E106" t="s">
        <v>1154</v>
      </c>
      <c r="F106" s="220">
        <f>+$K$34</f>
        <v>9.2708231811789929E-2</v>
      </c>
      <c r="G106" s="220">
        <f>+$M$34</f>
        <v>0.90729176818821011</v>
      </c>
      <c r="H106" t="s">
        <v>1118</v>
      </c>
      <c r="J106" s="249">
        <v>368</v>
      </c>
      <c r="K106" s="243">
        <v>0</v>
      </c>
      <c r="L106" s="243">
        <f>+SUMIFS(Allocation!$D:$D,Allocation!$A:$A,'PAC Weights'!J106,Allocation!$M:$M,"Street Lighting")</f>
        <v>0</v>
      </c>
      <c r="M106" s="236">
        <f t="shared" si="11"/>
        <v>0</v>
      </c>
    </row>
    <row r="107" spans="1:13" x14ac:dyDescent="0.25">
      <c r="A107" t="str">
        <f t="shared" si="4"/>
        <v>365F48</v>
      </c>
      <c r="B107" s="6">
        <v>365</v>
      </c>
      <c r="C107" t="s">
        <v>519</v>
      </c>
      <c r="D107" t="s">
        <v>520</v>
      </c>
      <c r="E107" t="s">
        <v>1154</v>
      </c>
      <c r="F107" s="220">
        <v>0</v>
      </c>
      <c r="G107" s="220">
        <v>1</v>
      </c>
    </row>
    <row r="108" spans="1:13" x14ac:dyDescent="0.25">
      <c r="A108" t="str">
        <f t="shared" si="4"/>
        <v>365F81</v>
      </c>
      <c r="B108" s="6">
        <v>365</v>
      </c>
      <c r="C108" t="s">
        <v>591</v>
      </c>
      <c r="D108" t="s">
        <v>592</v>
      </c>
      <c r="E108" t="s">
        <v>1159</v>
      </c>
      <c r="F108" s="220">
        <v>0</v>
      </c>
      <c r="G108" s="220">
        <v>1</v>
      </c>
    </row>
    <row r="109" spans="1:13" x14ac:dyDescent="0.25">
      <c r="A109" t="str">
        <f t="shared" si="4"/>
        <v>365I89</v>
      </c>
      <c r="B109" s="6">
        <v>365</v>
      </c>
      <c r="C109" t="s">
        <v>629</v>
      </c>
      <c r="D109" t="s">
        <v>630</v>
      </c>
      <c r="E109" t="s">
        <v>1153</v>
      </c>
      <c r="F109" s="220">
        <v>0</v>
      </c>
      <c r="G109" s="220">
        <v>0</v>
      </c>
      <c r="H109" t="s">
        <v>1121</v>
      </c>
    </row>
    <row r="110" spans="1:13" x14ac:dyDescent="0.25">
      <c r="A110" t="str">
        <f t="shared" si="4"/>
        <v>365M52</v>
      </c>
      <c r="B110" s="6">
        <v>365</v>
      </c>
      <c r="C110" t="s">
        <v>681</v>
      </c>
      <c r="D110" t="s">
        <v>682</v>
      </c>
      <c r="E110" t="s">
        <v>1153</v>
      </c>
      <c r="F110" s="220">
        <v>0</v>
      </c>
      <c r="G110" s="220">
        <v>0</v>
      </c>
      <c r="H110" t="s">
        <v>1121</v>
      </c>
    </row>
    <row r="111" spans="1:13" x14ac:dyDescent="0.25">
      <c r="A111" t="str">
        <f t="shared" si="4"/>
        <v xml:space="preserve">365d: </v>
      </c>
      <c r="B111" s="6">
        <v>365</v>
      </c>
      <c r="C111" t="s">
        <v>95</v>
      </c>
      <c r="D111" t="s">
        <v>1111</v>
      </c>
      <c r="E111" t="s">
        <v>1153</v>
      </c>
      <c r="F111" s="220">
        <v>0</v>
      </c>
      <c r="G111" s="220">
        <v>0</v>
      </c>
      <c r="H111" t="s">
        <v>1121</v>
      </c>
    </row>
    <row r="112" spans="1:13" x14ac:dyDescent="0.25">
      <c r="A112" t="str">
        <f t="shared" si="4"/>
        <v>366E02</v>
      </c>
      <c r="B112" s="6">
        <v>366</v>
      </c>
      <c r="C112" t="s">
        <v>121</v>
      </c>
      <c r="D112" t="s">
        <v>122</v>
      </c>
      <c r="E112" t="s">
        <v>1160</v>
      </c>
      <c r="F112" s="220">
        <f t="shared" ref="F112:F141" si="12">+$K$34</f>
        <v>9.2708231811789929E-2</v>
      </c>
      <c r="G112" s="220">
        <f t="shared" ref="G112:G141" si="13">+$M$34</f>
        <v>0.90729176818821011</v>
      </c>
      <c r="H112" t="s">
        <v>1118</v>
      </c>
    </row>
    <row r="113" spans="1:8" x14ac:dyDescent="0.25">
      <c r="A113" t="str">
        <f t="shared" si="4"/>
        <v>366E03</v>
      </c>
      <c r="B113" s="6">
        <v>366</v>
      </c>
      <c r="C113" t="s">
        <v>131</v>
      </c>
      <c r="D113" t="s">
        <v>132</v>
      </c>
      <c r="E113" t="s">
        <v>1160</v>
      </c>
      <c r="F113" s="220">
        <f t="shared" si="12"/>
        <v>9.2708231811789929E-2</v>
      </c>
      <c r="G113" s="220">
        <f t="shared" si="13"/>
        <v>0.90729176818821011</v>
      </c>
      <c r="H113" t="s">
        <v>1118</v>
      </c>
    </row>
    <row r="114" spans="1:8" x14ac:dyDescent="0.25">
      <c r="A114" t="str">
        <f t="shared" si="4"/>
        <v>366E04</v>
      </c>
      <c r="B114" s="6">
        <v>366</v>
      </c>
      <c r="C114" t="s">
        <v>139</v>
      </c>
      <c r="D114" t="s">
        <v>140</v>
      </c>
      <c r="E114" t="s">
        <v>1160</v>
      </c>
      <c r="F114" s="220">
        <f t="shared" si="12"/>
        <v>9.2708231811789929E-2</v>
      </c>
      <c r="G114" s="220">
        <f t="shared" si="13"/>
        <v>0.90729176818821011</v>
      </c>
      <c r="H114" t="s">
        <v>1118</v>
      </c>
    </row>
    <row r="115" spans="1:8" x14ac:dyDescent="0.25">
      <c r="A115" t="str">
        <f t="shared" si="4"/>
        <v>366E05</v>
      </c>
      <c r="B115" s="6">
        <v>366</v>
      </c>
      <c r="C115" t="s">
        <v>147</v>
      </c>
      <c r="D115" t="s">
        <v>148</v>
      </c>
      <c r="E115" t="s">
        <v>1160</v>
      </c>
      <c r="F115" s="220">
        <f t="shared" si="12"/>
        <v>9.2708231811789929E-2</v>
      </c>
      <c r="G115" s="220">
        <f t="shared" si="13"/>
        <v>0.90729176818821011</v>
      </c>
      <c r="H115" t="s">
        <v>1118</v>
      </c>
    </row>
    <row r="116" spans="1:8" x14ac:dyDescent="0.25">
      <c r="A116" t="str">
        <f t="shared" si="4"/>
        <v>366E06</v>
      </c>
      <c r="B116" s="6">
        <v>366</v>
      </c>
      <c r="C116" t="s">
        <v>157</v>
      </c>
      <c r="D116" t="s">
        <v>158</v>
      </c>
      <c r="E116" t="s">
        <v>1160</v>
      </c>
      <c r="F116" s="220">
        <f t="shared" si="12"/>
        <v>9.2708231811789929E-2</v>
      </c>
      <c r="G116" s="220">
        <f t="shared" si="13"/>
        <v>0.90729176818821011</v>
      </c>
      <c r="H116" t="s">
        <v>1118</v>
      </c>
    </row>
    <row r="117" spans="1:8" x14ac:dyDescent="0.25">
      <c r="A117" t="str">
        <f t="shared" si="4"/>
        <v>366E07</v>
      </c>
      <c r="B117" s="6">
        <v>366</v>
      </c>
      <c r="C117" t="s">
        <v>167</v>
      </c>
      <c r="D117" t="s">
        <v>168</v>
      </c>
      <c r="E117" t="s">
        <v>1160</v>
      </c>
      <c r="F117" s="220">
        <f t="shared" si="12"/>
        <v>9.2708231811789929E-2</v>
      </c>
      <c r="G117" s="220">
        <f t="shared" si="13"/>
        <v>0.90729176818821011</v>
      </c>
      <c r="H117" t="s">
        <v>1118</v>
      </c>
    </row>
    <row r="118" spans="1:8" x14ac:dyDescent="0.25">
      <c r="A118" t="str">
        <f t="shared" si="4"/>
        <v>366E08</v>
      </c>
      <c r="B118" s="6">
        <v>366</v>
      </c>
      <c r="C118" t="s">
        <v>175</v>
      </c>
      <c r="D118" t="s">
        <v>176</v>
      </c>
      <c r="E118" t="s">
        <v>1160</v>
      </c>
      <c r="F118" s="220">
        <f t="shared" si="12"/>
        <v>9.2708231811789929E-2</v>
      </c>
      <c r="G118" s="220">
        <f t="shared" si="13"/>
        <v>0.90729176818821011</v>
      </c>
      <c r="H118" t="s">
        <v>1118</v>
      </c>
    </row>
    <row r="119" spans="1:8" x14ac:dyDescent="0.25">
      <c r="A119" t="str">
        <f t="shared" si="4"/>
        <v>366E09</v>
      </c>
      <c r="B119" s="6">
        <v>366</v>
      </c>
      <c r="C119" t="s">
        <v>183</v>
      </c>
      <c r="D119" t="s">
        <v>184</v>
      </c>
      <c r="E119" t="s">
        <v>1160</v>
      </c>
      <c r="F119" s="220">
        <f t="shared" si="12"/>
        <v>9.2708231811789929E-2</v>
      </c>
      <c r="G119" s="220">
        <f t="shared" si="13"/>
        <v>0.90729176818821011</v>
      </c>
      <c r="H119" t="s">
        <v>1118</v>
      </c>
    </row>
    <row r="120" spans="1:8" x14ac:dyDescent="0.25">
      <c r="A120" t="str">
        <f t="shared" si="4"/>
        <v>366E10</v>
      </c>
      <c r="B120" s="6">
        <v>366</v>
      </c>
      <c r="C120" t="s">
        <v>193</v>
      </c>
      <c r="D120" t="s">
        <v>194</v>
      </c>
      <c r="E120" t="s">
        <v>1160</v>
      </c>
      <c r="F120" s="220">
        <f t="shared" si="12"/>
        <v>9.2708231811789929E-2</v>
      </c>
      <c r="G120" s="220">
        <f t="shared" si="13"/>
        <v>0.90729176818821011</v>
      </c>
      <c r="H120" t="s">
        <v>1118</v>
      </c>
    </row>
    <row r="121" spans="1:8" x14ac:dyDescent="0.25">
      <c r="A121" t="str">
        <f t="shared" si="4"/>
        <v>366E11</v>
      </c>
      <c r="B121" s="6">
        <v>366</v>
      </c>
      <c r="C121" t="s">
        <v>203</v>
      </c>
      <c r="D121" t="s">
        <v>204</v>
      </c>
      <c r="E121" t="s">
        <v>1160</v>
      </c>
      <c r="F121" s="220">
        <f t="shared" si="12"/>
        <v>9.2708231811789929E-2</v>
      </c>
      <c r="G121" s="220">
        <f t="shared" si="13"/>
        <v>0.90729176818821011</v>
      </c>
      <c r="H121" t="s">
        <v>1118</v>
      </c>
    </row>
    <row r="122" spans="1:8" x14ac:dyDescent="0.25">
      <c r="A122" t="str">
        <f t="shared" si="4"/>
        <v>366E19</v>
      </c>
      <c r="B122" s="6">
        <v>366</v>
      </c>
      <c r="C122" t="s">
        <v>213</v>
      </c>
      <c r="D122" t="s">
        <v>214</v>
      </c>
      <c r="E122" t="s">
        <v>1160</v>
      </c>
      <c r="F122" s="220">
        <f t="shared" si="12"/>
        <v>9.2708231811789929E-2</v>
      </c>
      <c r="G122" s="220">
        <f t="shared" si="13"/>
        <v>0.90729176818821011</v>
      </c>
      <c r="H122" t="s">
        <v>1118</v>
      </c>
    </row>
    <row r="123" spans="1:8" x14ac:dyDescent="0.25">
      <c r="A123" t="str">
        <f t="shared" si="4"/>
        <v>366E21</v>
      </c>
      <c r="B123" s="6">
        <v>366</v>
      </c>
      <c r="C123" t="s">
        <v>223</v>
      </c>
      <c r="D123" t="s">
        <v>224</v>
      </c>
      <c r="E123" t="s">
        <v>1160</v>
      </c>
      <c r="F123" s="220">
        <f t="shared" si="12"/>
        <v>9.2708231811789929E-2</v>
      </c>
      <c r="G123" s="220">
        <f t="shared" si="13"/>
        <v>0.90729176818821011</v>
      </c>
      <c r="H123" t="s">
        <v>1118</v>
      </c>
    </row>
    <row r="124" spans="1:8" x14ac:dyDescent="0.25">
      <c r="A124" t="str">
        <f t="shared" si="4"/>
        <v>366E22</v>
      </c>
      <c r="B124" s="6">
        <v>366</v>
      </c>
      <c r="C124" t="s">
        <v>235</v>
      </c>
      <c r="D124" t="s">
        <v>236</v>
      </c>
      <c r="E124" t="s">
        <v>1160</v>
      </c>
      <c r="F124" s="220">
        <f t="shared" si="12"/>
        <v>9.2708231811789929E-2</v>
      </c>
      <c r="G124" s="220">
        <f t="shared" si="13"/>
        <v>0.90729176818821011</v>
      </c>
      <c r="H124" t="s">
        <v>1118</v>
      </c>
    </row>
    <row r="125" spans="1:8" x14ac:dyDescent="0.25">
      <c r="A125" t="str">
        <f t="shared" si="4"/>
        <v>366E23</v>
      </c>
      <c r="B125" s="6">
        <v>366</v>
      </c>
      <c r="C125" t="s">
        <v>247</v>
      </c>
      <c r="D125" t="s">
        <v>248</v>
      </c>
      <c r="E125" t="s">
        <v>1160</v>
      </c>
      <c r="F125" s="220">
        <f t="shared" si="12"/>
        <v>9.2708231811789929E-2</v>
      </c>
      <c r="G125" s="220">
        <f t="shared" si="13"/>
        <v>0.90729176818821011</v>
      </c>
      <c r="H125" t="s">
        <v>1118</v>
      </c>
    </row>
    <row r="126" spans="1:8" x14ac:dyDescent="0.25">
      <c r="A126" t="str">
        <f t="shared" si="4"/>
        <v>366E24</v>
      </c>
      <c r="B126" s="6">
        <v>366</v>
      </c>
      <c r="C126" t="s">
        <v>259</v>
      </c>
      <c r="D126" t="s">
        <v>260</v>
      </c>
      <c r="E126" t="s">
        <v>1160</v>
      </c>
      <c r="F126" s="220">
        <f t="shared" si="12"/>
        <v>9.2708231811789929E-2</v>
      </c>
      <c r="G126" s="220">
        <f t="shared" si="13"/>
        <v>0.90729176818821011</v>
      </c>
      <c r="H126" t="s">
        <v>1118</v>
      </c>
    </row>
    <row r="127" spans="1:8" x14ac:dyDescent="0.25">
      <c r="A127" t="str">
        <f t="shared" si="4"/>
        <v>366E30</v>
      </c>
      <c r="B127" s="6">
        <v>366</v>
      </c>
      <c r="C127" t="s">
        <v>271</v>
      </c>
      <c r="D127" t="s">
        <v>272</v>
      </c>
      <c r="E127" t="s">
        <v>1160</v>
      </c>
      <c r="F127" s="220">
        <f t="shared" si="12"/>
        <v>9.2708231811789929E-2</v>
      </c>
      <c r="G127" s="220">
        <f t="shared" si="13"/>
        <v>0.90729176818821011</v>
      </c>
      <c r="H127" t="s">
        <v>1118</v>
      </c>
    </row>
    <row r="128" spans="1:8" x14ac:dyDescent="0.25">
      <c r="A128" t="str">
        <f t="shared" si="4"/>
        <v>366E31</v>
      </c>
      <c r="B128" s="6">
        <v>366</v>
      </c>
      <c r="C128" t="s">
        <v>279</v>
      </c>
      <c r="D128" t="s">
        <v>280</v>
      </c>
      <c r="E128" t="s">
        <v>1160</v>
      </c>
      <c r="F128" s="220">
        <f t="shared" si="12"/>
        <v>9.2708231811789929E-2</v>
      </c>
      <c r="G128" s="220">
        <f t="shared" si="13"/>
        <v>0.90729176818821011</v>
      </c>
      <c r="H128" t="s">
        <v>1118</v>
      </c>
    </row>
    <row r="129" spans="1:8" x14ac:dyDescent="0.25">
      <c r="A129" t="str">
        <f t="shared" si="4"/>
        <v>366E32</v>
      </c>
      <c r="B129" s="6">
        <v>366</v>
      </c>
      <c r="C129" t="s">
        <v>291</v>
      </c>
      <c r="D129" t="s">
        <v>292</v>
      </c>
      <c r="E129" t="s">
        <v>1160</v>
      </c>
      <c r="F129" s="220">
        <f t="shared" si="12"/>
        <v>9.2708231811789929E-2</v>
      </c>
      <c r="G129" s="220">
        <f t="shared" si="13"/>
        <v>0.90729176818821011</v>
      </c>
      <c r="H129" t="s">
        <v>1118</v>
      </c>
    </row>
    <row r="130" spans="1:8" x14ac:dyDescent="0.25">
      <c r="A130" t="str">
        <f t="shared" si="4"/>
        <v>366E33</v>
      </c>
      <c r="B130" s="6">
        <v>366</v>
      </c>
      <c r="C130" t="s">
        <v>283</v>
      </c>
      <c r="D130" t="s">
        <v>284</v>
      </c>
      <c r="E130" t="s">
        <v>1160</v>
      </c>
      <c r="F130" s="220">
        <f t="shared" si="12"/>
        <v>9.2708231811789929E-2</v>
      </c>
      <c r="G130" s="220">
        <f t="shared" si="13"/>
        <v>0.90729176818821011</v>
      </c>
      <c r="H130" t="s">
        <v>1118</v>
      </c>
    </row>
    <row r="131" spans="1:8" x14ac:dyDescent="0.25">
      <c r="A131" t="str">
        <f t="shared" si="4"/>
        <v>366E34</v>
      </c>
      <c r="B131" s="6">
        <v>366</v>
      </c>
      <c r="C131" t="s">
        <v>307</v>
      </c>
      <c r="D131" t="s">
        <v>308</v>
      </c>
      <c r="E131" t="s">
        <v>1160</v>
      </c>
      <c r="F131" s="220">
        <f t="shared" si="12"/>
        <v>9.2708231811789929E-2</v>
      </c>
      <c r="G131" s="220">
        <f t="shared" si="13"/>
        <v>0.90729176818821011</v>
      </c>
      <c r="H131" t="s">
        <v>1118</v>
      </c>
    </row>
    <row r="132" spans="1:8" x14ac:dyDescent="0.25">
      <c r="A132" t="str">
        <f t="shared" si="4"/>
        <v>366E35</v>
      </c>
      <c r="B132" s="6">
        <v>366</v>
      </c>
      <c r="C132" t="s">
        <v>317</v>
      </c>
      <c r="D132" t="s">
        <v>318</v>
      </c>
      <c r="E132" t="s">
        <v>1160</v>
      </c>
      <c r="F132" s="220">
        <f t="shared" si="12"/>
        <v>9.2708231811789929E-2</v>
      </c>
      <c r="G132" s="220">
        <f t="shared" si="13"/>
        <v>0.90729176818821011</v>
      </c>
      <c r="H132" t="s">
        <v>1118</v>
      </c>
    </row>
    <row r="133" spans="1:8" x14ac:dyDescent="0.25">
      <c r="A133" t="str">
        <f t="shared" si="4"/>
        <v>366E36</v>
      </c>
      <c r="B133" s="6">
        <v>366</v>
      </c>
      <c r="C133" t="s">
        <v>327</v>
      </c>
      <c r="D133" t="s">
        <v>328</v>
      </c>
      <c r="E133" t="s">
        <v>1160</v>
      </c>
      <c r="F133" s="220">
        <f t="shared" si="12"/>
        <v>9.2708231811789929E-2</v>
      </c>
      <c r="G133" s="220">
        <f t="shared" si="13"/>
        <v>0.90729176818821011</v>
      </c>
      <c r="H133" t="s">
        <v>1118</v>
      </c>
    </row>
    <row r="134" spans="1:8" x14ac:dyDescent="0.25">
      <c r="A134" t="str">
        <f t="shared" ref="A134:A197" si="14">+B134&amp;C134</f>
        <v>366E37</v>
      </c>
      <c r="B134" s="6">
        <v>366</v>
      </c>
      <c r="C134" t="s">
        <v>335</v>
      </c>
      <c r="D134" t="s">
        <v>336</v>
      </c>
      <c r="E134" t="s">
        <v>1160</v>
      </c>
      <c r="F134" s="220">
        <f t="shared" si="12"/>
        <v>9.2708231811789929E-2</v>
      </c>
      <c r="G134" s="220">
        <f t="shared" si="13"/>
        <v>0.90729176818821011</v>
      </c>
      <c r="H134" t="s">
        <v>1118</v>
      </c>
    </row>
    <row r="135" spans="1:8" x14ac:dyDescent="0.25">
      <c r="A135" t="str">
        <f t="shared" si="14"/>
        <v>366E38</v>
      </c>
      <c r="B135" s="6">
        <v>366</v>
      </c>
      <c r="C135" t="s">
        <v>343</v>
      </c>
      <c r="D135" t="s">
        <v>1114</v>
      </c>
      <c r="E135" t="s">
        <v>1160</v>
      </c>
      <c r="F135" s="220">
        <f t="shared" si="12"/>
        <v>9.2708231811789929E-2</v>
      </c>
      <c r="G135" s="220">
        <f t="shared" si="13"/>
        <v>0.90729176818821011</v>
      </c>
      <c r="H135" t="s">
        <v>1118</v>
      </c>
    </row>
    <row r="136" spans="1:8" x14ac:dyDescent="0.25">
      <c r="A136" t="str">
        <f t="shared" si="14"/>
        <v>366E59</v>
      </c>
      <c r="B136" s="6">
        <v>366</v>
      </c>
      <c r="C136" t="s">
        <v>353</v>
      </c>
      <c r="D136" t="s">
        <v>354</v>
      </c>
      <c r="E136" t="s">
        <v>1160</v>
      </c>
      <c r="F136" s="220">
        <f t="shared" si="12"/>
        <v>9.2708231811789929E-2</v>
      </c>
      <c r="G136" s="220">
        <f t="shared" si="13"/>
        <v>0.90729176818821011</v>
      </c>
      <c r="H136" t="s">
        <v>1118</v>
      </c>
    </row>
    <row r="137" spans="1:8" x14ac:dyDescent="0.25">
      <c r="A137" t="str">
        <f t="shared" si="14"/>
        <v>366E60</v>
      </c>
      <c r="B137" s="6">
        <v>366</v>
      </c>
      <c r="C137" t="s">
        <v>363</v>
      </c>
      <c r="D137" t="s">
        <v>364</v>
      </c>
      <c r="E137" t="s">
        <v>1160</v>
      </c>
      <c r="F137" s="220">
        <f t="shared" si="12"/>
        <v>9.2708231811789929E-2</v>
      </c>
      <c r="G137" s="220">
        <f t="shared" si="13"/>
        <v>0.90729176818821011</v>
      </c>
      <c r="H137" t="s">
        <v>1118</v>
      </c>
    </row>
    <row r="138" spans="1:8" x14ac:dyDescent="0.25">
      <c r="A138" t="str">
        <f t="shared" si="14"/>
        <v>366E62</v>
      </c>
      <c r="B138" s="6">
        <v>366</v>
      </c>
      <c r="C138" t="s">
        <v>373</v>
      </c>
      <c r="D138" t="s">
        <v>374</v>
      </c>
      <c r="E138" t="s">
        <v>1160</v>
      </c>
      <c r="F138" s="220">
        <f t="shared" si="12"/>
        <v>9.2708231811789929E-2</v>
      </c>
      <c r="G138" s="220">
        <f t="shared" si="13"/>
        <v>0.90729176818821011</v>
      </c>
      <c r="H138" t="s">
        <v>1118</v>
      </c>
    </row>
    <row r="139" spans="1:8" x14ac:dyDescent="0.25">
      <c r="A139" t="str">
        <f t="shared" si="14"/>
        <v>366E65</v>
      </c>
      <c r="B139" s="6">
        <v>366</v>
      </c>
      <c r="C139" t="s">
        <v>381</v>
      </c>
      <c r="D139" t="s">
        <v>382</v>
      </c>
      <c r="E139" t="s">
        <v>1160</v>
      </c>
      <c r="F139" s="220">
        <f t="shared" si="12"/>
        <v>9.2708231811789929E-2</v>
      </c>
      <c r="G139" s="220">
        <f t="shared" si="13"/>
        <v>0.90729176818821011</v>
      </c>
      <c r="H139" t="s">
        <v>1118</v>
      </c>
    </row>
    <row r="140" spans="1:8" x14ac:dyDescent="0.25">
      <c r="A140" t="str">
        <f t="shared" si="14"/>
        <v>366E67</v>
      </c>
      <c r="B140" s="6">
        <v>366</v>
      </c>
      <c r="C140" t="s">
        <v>391</v>
      </c>
      <c r="D140" t="s">
        <v>392</v>
      </c>
      <c r="E140" t="s">
        <v>1160</v>
      </c>
      <c r="F140" s="220">
        <f t="shared" si="12"/>
        <v>9.2708231811789929E-2</v>
      </c>
      <c r="G140" s="220">
        <f t="shared" si="13"/>
        <v>0.90729176818821011</v>
      </c>
      <c r="H140" t="s">
        <v>1118</v>
      </c>
    </row>
    <row r="141" spans="1:8" x14ac:dyDescent="0.25">
      <c r="A141" t="str">
        <f t="shared" si="14"/>
        <v>366E74</v>
      </c>
      <c r="B141" s="6">
        <v>366</v>
      </c>
      <c r="C141" t="s">
        <v>401</v>
      </c>
      <c r="D141" t="s">
        <v>402</v>
      </c>
      <c r="E141" t="s">
        <v>1160</v>
      </c>
      <c r="F141" s="220">
        <f t="shared" si="12"/>
        <v>9.2708231811789929E-2</v>
      </c>
      <c r="G141" s="220">
        <f t="shared" si="13"/>
        <v>0.90729176818821011</v>
      </c>
      <c r="H141" t="s">
        <v>1118</v>
      </c>
    </row>
    <row r="142" spans="1:8" x14ac:dyDescent="0.25">
      <c r="A142" t="str">
        <f t="shared" si="14"/>
        <v>366E90</v>
      </c>
      <c r="B142" s="6">
        <v>366</v>
      </c>
      <c r="C142" t="s">
        <v>479</v>
      </c>
      <c r="D142" t="s">
        <v>480</v>
      </c>
      <c r="E142" t="s">
        <v>1162</v>
      </c>
      <c r="F142" s="220">
        <v>0</v>
      </c>
      <c r="G142" s="220">
        <v>1</v>
      </c>
    </row>
    <row r="143" spans="1:8" x14ac:dyDescent="0.25">
      <c r="A143" t="str">
        <f t="shared" si="14"/>
        <v>366E78</v>
      </c>
      <c r="B143" s="6">
        <v>366</v>
      </c>
      <c r="C143" t="s">
        <v>411</v>
      </c>
      <c r="D143" t="s">
        <v>412</v>
      </c>
      <c r="E143" t="s">
        <v>1163</v>
      </c>
      <c r="F143" s="220">
        <v>0</v>
      </c>
      <c r="G143" s="220">
        <v>1</v>
      </c>
    </row>
    <row r="144" spans="1:8" x14ac:dyDescent="0.25">
      <c r="A144" t="str">
        <f t="shared" si="14"/>
        <v>366E79</v>
      </c>
      <c r="B144" s="6">
        <v>366</v>
      </c>
      <c r="C144" t="s">
        <v>293</v>
      </c>
      <c r="D144" t="s">
        <v>294</v>
      </c>
      <c r="E144" t="s">
        <v>1164</v>
      </c>
      <c r="F144" s="220">
        <v>0</v>
      </c>
      <c r="G144" s="220">
        <v>1</v>
      </c>
    </row>
    <row r="145" spans="1:8" x14ac:dyDescent="0.25">
      <c r="A145" t="str">
        <f t="shared" si="14"/>
        <v>366E80</v>
      </c>
      <c r="B145" s="6">
        <v>366</v>
      </c>
      <c r="C145" t="s">
        <v>425</v>
      </c>
      <c r="D145" t="s">
        <v>426</v>
      </c>
      <c r="E145" t="s">
        <v>1165</v>
      </c>
      <c r="F145" s="220">
        <v>0</v>
      </c>
      <c r="G145" s="220">
        <v>1</v>
      </c>
    </row>
    <row r="146" spans="1:8" x14ac:dyDescent="0.25">
      <c r="A146" t="str">
        <f t="shared" si="14"/>
        <v>366E81</v>
      </c>
      <c r="B146" s="6">
        <v>366</v>
      </c>
      <c r="C146" t="s">
        <v>433</v>
      </c>
      <c r="D146" t="s">
        <v>434</v>
      </c>
      <c r="E146" t="s">
        <v>1165</v>
      </c>
      <c r="F146" s="220">
        <v>0</v>
      </c>
      <c r="G146" s="220">
        <v>1</v>
      </c>
    </row>
    <row r="147" spans="1:8" x14ac:dyDescent="0.25">
      <c r="A147" t="str">
        <f t="shared" si="14"/>
        <v>366E82</v>
      </c>
      <c r="B147" s="6">
        <v>366</v>
      </c>
      <c r="C147" t="s">
        <v>441</v>
      </c>
      <c r="D147" t="s">
        <v>442</v>
      </c>
      <c r="E147" t="s">
        <v>1165</v>
      </c>
      <c r="F147" s="220">
        <v>0</v>
      </c>
      <c r="G147" s="220">
        <v>1</v>
      </c>
    </row>
    <row r="148" spans="1:8" x14ac:dyDescent="0.25">
      <c r="A148" t="str">
        <f t="shared" si="14"/>
        <v>366E83</v>
      </c>
      <c r="B148" s="6">
        <v>366</v>
      </c>
      <c r="C148" t="s">
        <v>451</v>
      </c>
      <c r="D148" t="s">
        <v>452</v>
      </c>
      <c r="E148" t="s">
        <v>1165</v>
      </c>
      <c r="F148" s="220">
        <v>0</v>
      </c>
      <c r="G148" s="220">
        <v>1</v>
      </c>
    </row>
    <row r="149" spans="1:8" x14ac:dyDescent="0.25">
      <c r="A149" t="str">
        <f t="shared" si="14"/>
        <v>366E88</v>
      </c>
      <c r="B149" s="6">
        <v>366</v>
      </c>
      <c r="C149" t="s">
        <v>459</v>
      </c>
      <c r="D149" t="s">
        <v>460</v>
      </c>
      <c r="E149" t="s">
        <v>1161</v>
      </c>
      <c r="F149" s="220">
        <v>1</v>
      </c>
      <c r="G149" s="220">
        <v>0</v>
      </c>
    </row>
    <row r="150" spans="1:8" x14ac:dyDescent="0.25">
      <c r="A150" t="str">
        <f t="shared" si="14"/>
        <v>366E89</v>
      </c>
      <c r="B150" s="6">
        <v>366</v>
      </c>
      <c r="C150" t="s">
        <v>469</v>
      </c>
      <c r="D150" t="s">
        <v>470</v>
      </c>
      <c r="E150" t="s">
        <v>1161</v>
      </c>
      <c r="F150" s="220">
        <v>1</v>
      </c>
      <c r="G150" s="220">
        <v>0</v>
      </c>
    </row>
    <row r="151" spans="1:8" x14ac:dyDescent="0.25">
      <c r="A151" t="str">
        <f t="shared" si="14"/>
        <v xml:space="preserve">366d: </v>
      </c>
      <c r="B151" s="6">
        <v>366</v>
      </c>
      <c r="C151" t="s">
        <v>95</v>
      </c>
      <c r="D151" t="s">
        <v>1111</v>
      </c>
      <c r="E151" t="s">
        <v>1153</v>
      </c>
      <c r="F151" s="220">
        <v>0</v>
      </c>
      <c r="G151" s="220">
        <v>0</v>
      </c>
      <c r="H151" t="s">
        <v>1121</v>
      </c>
    </row>
    <row r="152" spans="1:8" x14ac:dyDescent="0.25">
      <c r="A152" t="str">
        <f t="shared" si="14"/>
        <v>367B08</v>
      </c>
      <c r="B152" s="6">
        <v>367</v>
      </c>
      <c r="C152" s="6" t="s">
        <v>111</v>
      </c>
      <c r="D152" t="s">
        <v>112</v>
      </c>
      <c r="E152" t="s">
        <v>1155</v>
      </c>
      <c r="F152" s="220">
        <v>0</v>
      </c>
      <c r="G152" s="220">
        <v>1</v>
      </c>
    </row>
    <row r="153" spans="1:8" x14ac:dyDescent="0.25">
      <c r="A153" t="str">
        <f t="shared" si="14"/>
        <v>367B14</v>
      </c>
      <c r="B153" s="6">
        <v>367</v>
      </c>
      <c r="C153" s="6" t="s">
        <v>113</v>
      </c>
      <c r="D153" t="s">
        <v>114</v>
      </c>
      <c r="E153" t="s">
        <v>1155</v>
      </c>
      <c r="F153" s="220">
        <v>0</v>
      </c>
      <c r="G153" s="220">
        <v>1</v>
      </c>
    </row>
    <row r="154" spans="1:8" x14ac:dyDescent="0.25">
      <c r="A154" t="str">
        <f t="shared" si="14"/>
        <v>367B25</v>
      </c>
      <c r="B154" s="6">
        <v>367</v>
      </c>
      <c r="C154" s="6" t="s">
        <v>127</v>
      </c>
      <c r="D154" t="s">
        <v>128</v>
      </c>
      <c r="E154" t="s">
        <v>1155</v>
      </c>
      <c r="F154" s="220">
        <v>0</v>
      </c>
      <c r="G154" s="220">
        <v>1</v>
      </c>
    </row>
    <row r="155" spans="1:8" x14ac:dyDescent="0.25">
      <c r="A155" t="str">
        <f t="shared" si="14"/>
        <v>367B31</v>
      </c>
      <c r="B155" s="6">
        <v>367</v>
      </c>
      <c r="C155" s="6" t="s">
        <v>135</v>
      </c>
      <c r="D155" t="s">
        <v>136</v>
      </c>
      <c r="E155" t="s">
        <v>1154</v>
      </c>
      <c r="F155" s="220">
        <v>1</v>
      </c>
      <c r="G155" s="220">
        <v>0</v>
      </c>
    </row>
    <row r="156" spans="1:8" x14ac:dyDescent="0.25">
      <c r="A156" t="str">
        <f t="shared" si="14"/>
        <v>367B40</v>
      </c>
      <c r="B156" s="6">
        <v>367</v>
      </c>
      <c r="C156" s="6" t="s">
        <v>143</v>
      </c>
      <c r="D156" t="s">
        <v>144</v>
      </c>
      <c r="E156" t="s">
        <v>1154</v>
      </c>
      <c r="F156" s="220">
        <v>1</v>
      </c>
      <c r="G156" s="220">
        <v>0</v>
      </c>
    </row>
    <row r="157" spans="1:8" x14ac:dyDescent="0.25">
      <c r="A157" t="str">
        <f t="shared" si="14"/>
        <v>367B43</v>
      </c>
      <c r="B157" s="6">
        <v>367</v>
      </c>
      <c r="C157" s="6" t="s">
        <v>153</v>
      </c>
      <c r="D157" t="s">
        <v>154</v>
      </c>
      <c r="E157" t="s">
        <v>1154</v>
      </c>
      <c r="F157" s="220">
        <v>1</v>
      </c>
      <c r="G157" s="220">
        <v>0</v>
      </c>
    </row>
    <row r="158" spans="1:8" x14ac:dyDescent="0.25">
      <c r="A158" t="str">
        <f t="shared" si="14"/>
        <v>367B52</v>
      </c>
      <c r="B158" s="6">
        <v>367</v>
      </c>
      <c r="C158" s="6" t="s">
        <v>163</v>
      </c>
      <c r="D158" t="s">
        <v>164</v>
      </c>
      <c r="E158" t="s">
        <v>1154</v>
      </c>
      <c r="F158" s="220">
        <v>0</v>
      </c>
      <c r="G158" s="220">
        <v>1</v>
      </c>
    </row>
    <row r="159" spans="1:8" x14ac:dyDescent="0.25">
      <c r="A159" t="str">
        <f t="shared" si="14"/>
        <v xml:space="preserve">367d: </v>
      </c>
      <c r="B159" s="6">
        <v>367</v>
      </c>
      <c r="C159" s="6" t="s">
        <v>95</v>
      </c>
      <c r="D159" t="s">
        <v>96</v>
      </c>
      <c r="E159" t="s">
        <v>1153</v>
      </c>
      <c r="F159" s="220">
        <v>0</v>
      </c>
      <c r="G159" s="220">
        <v>0</v>
      </c>
      <c r="H159" t="s">
        <v>1121</v>
      </c>
    </row>
    <row r="160" spans="1:8" x14ac:dyDescent="0.25">
      <c r="A160" t="str">
        <f t="shared" si="14"/>
        <v>367D50</v>
      </c>
      <c r="B160" s="6">
        <v>367</v>
      </c>
      <c r="C160" s="6" t="s">
        <v>179</v>
      </c>
      <c r="D160" t="s">
        <v>180</v>
      </c>
      <c r="E160" t="s">
        <v>1223</v>
      </c>
      <c r="F160" s="220">
        <v>0</v>
      </c>
      <c r="G160" s="220">
        <v>0</v>
      </c>
      <c r="H160" t="s">
        <v>1115</v>
      </c>
    </row>
    <row r="161" spans="1:8" x14ac:dyDescent="0.25">
      <c r="A161" t="str">
        <f t="shared" si="14"/>
        <v>367D51</v>
      </c>
      <c r="B161" s="6">
        <v>367</v>
      </c>
      <c r="C161" s="6" t="s">
        <v>189</v>
      </c>
      <c r="D161" t="s">
        <v>190</v>
      </c>
      <c r="E161" t="s">
        <v>1223</v>
      </c>
      <c r="F161" s="220">
        <v>0</v>
      </c>
      <c r="G161" s="220">
        <v>0</v>
      </c>
      <c r="H161" t="s">
        <v>1115</v>
      </c>
    </row>
    <row r="162" spans="1:8" x14ac:dyDescent="0.25">
      <c r="A162" t="str">
        <f t="shared" si="14"/>
        <v>367D52</v>
      </c>
      <c r="B162" s="6">
        <v>367</v>
      </c>
      <c r="C162" s="6" t="s">
        <v>199</v>
      </c>
      <c r="D162" t="s">
        <v>200</v>
      </c>
      <c r="E162" t="s">
        <v>1223</v>
      </c>
      <c r="F162" s="220">
        <v>0</v>
      </c>
      <c r="G162" s="220">
        <v>0</v>
      </c>
      <c r="H162" t="s">
        <v>1115</v>
      </c>
    </row>
    <row r="163" spans="1:8" x14ac:dyDescent="0.25">
      <c r="A163" t="str">
        <f t="shared" si="14"/>
        <v>367D53</v>
      </c>
      <c r="B163" s="6">
        <v>367</v>
      </c>
      <c r="C163" s="6" t="s">
        <v>195</v>
      </c>
      <c r="D163" t="s">
        <v>196</v>
      </c>
      <c r="E163" t="s">
        <v>1223</v>
      </c>
      <c r="F163" s="220">
        <v>0</v>
      </c>
      <c r="G163" s="220">
        <v>0</v>
      </c>
      <c r="H163" t="s">
        <v>1115</v>
      </c>
    </row>
    <row r="164" spans="1:8" x14ac:dyDescent="0.25">
      <c r="A164" t="str">
        <f t="shared" si="14"/>
        <v>367F01</v>
      </c>
      <c r="B164" s="6">
        <v>367</v>
      </c>
      <c r="C164" s="6" t="s">
        <v>219</v>
      </c>
      <c r="D164" t="s">
        <v>220</v>
      </c>
      <c r="E164" t="s">
        <v>1154</v>
      </c>
      <c r="F164" s="220">
        <f t="shared" ref="F164:F186" si="15">+$K$34</f>
        <v>9.2708231811789929E-2</v>
      </c>
      <c r="G164" s="220">
        <f t="shared" ref="G164:G186" si="16">+$M$34</f>
        <v>0.90729176818821011</v>
      </c>
      <c r="H164" t="s">
        <v>1122</v>
      </c>
    </row>
    <row r="165" spans="1:8" x14ac:dyDescent="0.25">
      <c r="A165" t="str">
        <f t="shared" si="14"/>
        <v>367F02</v>
      </c>
      <c r="B165" s="6">
        <v>367</v>
      </c>
      <c r="C165" s="6" t="s">
        <v>231</v>
      </c>
      <c r="D165" t="s">
        <v>232</v>
      </c>
      <c r="E165" t="s">
        <v>1154</v>
      </c>
      <c r="F165" s="220">
        <f t="shared" si="15"/>
        <v>9.2708231811789929E-2</v>
      </c>
      <c r="G165" s="220">
        <f t="shared" si="16"/>
        <v>0.90729176818821011</v>
      </c>
      <c r="H165" t="s">
        <v>1122</v>
      </c>
    </row>
    <row r="166" spans="1:8" x14ac:dyDescent="0.25">
      <c r="A166" t="str">
        <f t="shared" si="14"/>
        <v>367F03</v>
      </c>
      <c r="B166" s="6">
        <v>367</v>
      </c>
      <c r="C166" s="6" t="s">
        <v>243</v>
      </c>
      <c r="D166" t="s">
        <v>244</v>
      </c>
      <c r="E166" t="s">
        <v>1154</v>
      </c>
      <c r="F166" s="220">
        <f t="shared" si="15"/>
        <v>9.2708231811789929E-2</v>
      </c>
      <c r="G166" s="220">
        <f t="shared" si="16"/>
        <v>0.90729176818821011</v>
      </c>
      <c r="H166" t="s">
        <v>1122</v>
      </c>
    </row>
    <row r="167" spans="1:8" x14ac:dyDescent="0.25">
      <c r="A167" t="str">
        <f t="shared" si="14"/>
        <v>367F04</v>
      </c>
      <c r="B167" s="6">
        <v>367</v>
      </c>
      <c r="C167" s="6" t="s">
        <v>255</v>
      </c>
      <c r="D167" t="s">
        <v>256</v>
      </c>
      <c r="E167" t="s">
        <v>1154</v>
      </c>
      <c r="F167" s="220">
        <f t="shared" si="15"/>
        <v>9.2708231811789929E-2</v>
      </c>
      <c r="G167" s="220">
        <f t="shared" si="16"/>
        <v>0.90729176818821011</v>
      </c>
      <c r="H167" t="s">
        <v>1122</v>
      </c>
    </row>
    <row r="168" spans="1:8" x14ac:dyDescent="0.25">
      <c r="A168" t="str">
        <f t="shared" si="14"/>
        <v>367F05</v>
      </c>
      <c r="B168" s="6">
        <v>367</v>
      </c>
      <c r="C168" s="6" t="s">
        <v>267</v>
      </c>
      <c r="D168" t="s">
        <v>268</v>
      </c>
      <c r="E168" t="s">
        <v>1154</v>
      </c>
      <c r="F168" s="220">
        <f t="shared" si="15"/>
        <v>9.2708231811789929E-2</v>
      </c>
      <c r="G168" s="220">
        <f t="shared" si="16"/>
        <v>0.90729176818821011</v>
      </c>
      <c r="H168" t="s">
        <v>1122</v>
      </c>
    </row>
    <row r="169" spans="1:8" x14ac:dyDescent="0.25">
      <c r="A169" t="str">
        <f t="shared" si="14"/>
        <v>367F06</v>
      </c>
      <c r="B169" s="6">
        <v>367</v>
      </c>
      <c r="C169" s="6" t="s">
        <v>275</v>
      </c>
      <c r="D169" t="s">
        <v>276</v>
      </c>
      <c r="E169" t="s">
        <v>1154</v>
      </c>
      <c r="F169" s="220">
        <f t="shared" si="15"/>
        <v>9.2708231811789929E-2</v>
      </c>
      <c r="G169" s="220">
        <f t="shared" si="16"/>
        <v>0.90729176818821011</v>
      </c>
      <c r="H169" t="s">
        <v>1122</v>
      </c>
    </row>
    <row r="170" spans="1:8" x14ac:dyDescent="0.25">
      <c r="A170" t="str">
        <f t="shared" si="14"/>
        <v>367F08</v>
      </c>
      <c r="B170" s="6">
        <v>367</v>
      </c>
      <c r="C170" s="6" t="s">
        <v>287</v>
      </c>
      <c r="D170" t="s">
        <v>288</v>
      </c>
      <c r="E170" t="s">
        <v>1154</v>
      </c>
      <c r="F170" s="220">
        <f t="shared" si="15"/>
        <v>9.2708231811789929E-2</v>
      </c>
      <c r="G170" s="220">
        <f t="shared" si="16"/>
        <v>0.90729176818821011</v>
      </c>
      <c r="H170" t="s">
        <v>1122</v>
      </c>
    </row>
    <row r="171" spans="1:8" x14ac:dyDescent="0.25">
      <c r="A171" t="str">
        <f t="shared" si="14"/>
        <v>367F09</v>
      </c>
      <c r="B171" s="6">
        <v>367</v>
      </c>
      <c r="C171" s="6" t="s">
        <v>297</v>
      </c>
      <c r="D171" t="s">
        <v>298</v>
      </c>
      <c r="E171" t="s">
        <v>1154</v>
      </c>
      <c r="F171" s="220">
        <f t="shared" si="15"/>
        <v>9.2708231811789929E-2</v>
      </c>
      <c r="G171" s="220">
        <f t="shared" si="16"/>
        <v>0.90729176818821011</v>
      </c>
      <c r="H171" t="s">
        <v>1122</v>
      </c>
    </row>
    <row r="172" spans="1:8" x14ac:dyDescent="0.25">
      <c r="A172" t="str">
        <f t="shared" si="14"/>
        <v>367F10</v>
      </c>
      <c r="B172" s="6">
        <v>367</v>
      </c>
      <c r="C172" s="6" t="s">
        <v>305</v>
      </c>
      <c r="D172" t="s">
        <v>306</v>
      </c>
      <c r="E172" t="s">
        <v>1154</v>
      </c>
      <c r="F172" s="220">
        <f t="shared" si="15"/>
        <v>9.2708231811789929E-2</v>
      </c>
      <c r="G172" s="220">
        <f t="shared" si="16"/>
        <v>0.90729176818821011</v>
      </c>
      <c r="H172" t="s">
        <v>1122</v>
      </c>
    </row>
    <row r="173" spans="1:8" x14ac:dyDescent="0.25">
      <c r="A173" t="str">
        <f t="shared" si="14"/>
        <v>367F11</v>
      </c>
      <c r="B173" s="6">
        <v>367</v>
      </c>
      <c r="C173" s="6" t="s">
        <v>313</v>
      </c>
      <c r="D173" t="s">
        <v>314</v>
      </c>
      <c r="E173" t="s">
        <v>1154</v>
      </c>
      <c r="F173" s="220">
        <f t="shared" si="15"/>
        <v>9.2708231811789929E-2</v>
      </c>
      <c r="G173" s="220">
        <f t="shared" si="16"/>
        <v>0.90729176818821011</v>
      </c>
      <c r="H173" t="s">
        <v>1122</v>
      </c>
    </row>
    <row r="174" spans="1:8" x14ac:dyDescent="0.25">
      <c r="A174" t="str">
        <f t="shared" si="14"/>
        <v>367F12</v>
      </c>
      <c r="B174" s="6">
        <v>367</v>
      </c>
      <c r="C174" s="6" t="s">
        <v>323</v>
      </c>
      <c r="D174" t="s">
        <v>324</v>
      </c>
      <c r="E174" t="s">
        <v>1154</v>
      </c>
      <c r="F174" s="220">
        <f t="shared" si="15"/>
        <v>9.2708231811789929E-2</v>
      </c>
      <c r="G174" s="220">
        <f t="shared" si="16"/>
        <v>0.90729176818821011</v>
      </c>
      <c r="H174" t="s">
        <v>1122</v>
      </c>
    </row>
    <row r="175" spans="1:8" x14ac:dyDescent="0.25">
      <c r="A175" t="str">
        <f t="shared" si="14"/>
        <v>367F13</v>
      </c>
      <c r="B175" s="6">
        <v>367</v>
      </c>
      <c r="C175" s="6" t="s">
        <v>331</v>
      </c>
      <c r="D175" t="s">
        <v>332</v>
      </c>
      <c r="E175" t="s">
        <v>1154</v>
      </c>
      <c r="F175" s="220">
        <f t="shared" si="15"/>
        <v>9.2708231811789929E-2</v>
      </c>
      <c r="G175" s="220">
        <f t="shared" si="16"/>
        <v>0.90729176818821011</v>
      </c>
      <c r="H175" t="s">
        <v>1122</v>
      </c>
    </row>
    <row r="176" spans="1:8" x14ac:dyDescent="0.25">
      <c r="A176" t="str">
        <f t="shared" si="14"/>
        <v>367F14</v>
      </c>
      <c r="B176" s="6">
        <v>367</v>
      </c>
      <c r="C176" s="6" t="s">
        <v>339</v>
      </c>
      <c r="D176" t="s">
        <v>340</v>
      </c>
      <c r="E176" t="s">
        <v>1154</v>
      </c>
      <c r="F176" s="220">
        <f t="shared" si="15"/>
        <v>9.2708231811789929E-2</v>
      </c>
      <c r="G176" s="220">
        <f t="shared" si="16"/>
        <v>0.90729176818821011</v>
      </c>
      <c r="H176" t="s">
        <v>1122</v>
      </c>
    </row>
    <row r="177" spans="1:8" x14ac:dyDescent="0.25">
      <c r="A177" t="str">
        <f t="shared" si="14"/>
        <v>367F15</v>
      </c>
      <c r="B177" s="6">
        <v>367</v>
      </c>
      <c r="C177" s="6" t="s">
        <v>349</v>
      </c>
      <c r="D177" t="s">
        <v>350</v>
      </c>
      <c r="E177" t="s">
        <v>1154</v>
      </c>
      <c r="F177" s="220">
        <f t="shared" si="15"/>
        <v>9.2708231811789929E-2</v>
      </c>
      <c r="G177" s="220">
        <f t="shared" si="16"/>
        <v>0.90729176818821011</v>
      </c>
      <c r="H177" t="s">
        <v>1122</v>
      </c>
    </row>
    <row r="178" spans="1:8" x14ac:dyDescent="0.25">
      <c r="A178" t="str">
        <f t="shared" si="14"/>
        <v>367F17</v>
      </c>
      <c r="B178" s="6">
        <v>367</v>
      </c>
      <c r="C178" s="6" t="s">
        <v>359</v>
      </c>
      <c r="D178" t="s">
        <v>360</v>
      </c>
      <c r="E178" t="s">
        <v>1154</v>
      </c>
      <c r="F178" s="220">
        <f t="shared" si="15"/>
        <v>9.2708231811789929E-2</v>
      </c>
      <c r="G178" s="220">
        <f t="shared" si="16"/>
        <v>0.90729176818821011</v>
      </c>
      <c r="H178" t="s">
        <v>1122</v>
      </c>
    </row>
    <row r="179" spans="1:8" x14ac:dyDescent="0.25">
      <c r="A179" t="str">
        <f t="shared" si="14"/>
        <v>367F18</v>
      </c>
      <c r="B179" s="6">
        <v>367</v>
      </c>
      <c r="C179" s="6" t="s">
        <v>369</v>
      </c>
      <c r="D179" t="s">
        <v>370</v>
      </c>
      <c r="E179" t="s">
        <v>1154</v>
      </c>
      <c r="F179" s="220">
        <f t="shared" si="15"/>
        <v>9.2708231811789929E-2</v>
      </c>
      <c r="G179" s="220">
        <f t="shared" si="16"/>
        <v>0.90729176818821011</v>
      </c>
      <c r="H179" t="s">
        <v>1122</v>
      </c>
    </row>
    <row r="180" spans="1:8" x14ac:dyDescent="0.25">
      <c r="A180" t="str">
        <f t="shared" si="14"/>
        <v>367F19</v>
      </c>
      <c r="B180" s="6">
        <v>367</v>
      </c>
      <c r="C180" s="6" t="s">
        <v>377</v>
      </c>
      <c r="D180" t="s">
        <v>378</v>
      </c>
      <c r="E180" t="s">
        <v>1154</v>
      </c>
      <c r="F180" s="220">
        <f t="shared" si="15"/>
        <v>9.2708231811789929E-2</v>
      </c>
      <c r="G180" s="220">
        <f t="shared" si="16"/>
        <v>0.90729176818821011</v>
      </c>
      <c r="H180" t="s">
        <v>1122</v>
      </c>
    </row>
    <row r="181" spans="1:8" x14ac:dyDescent="0.25">
      <c r="A181" t="str">
        <f t="shared" si="14"/>
        <v>367F20</v>
      </c>
      <c r="B181" s="6">
        <v>367</v>
      </c>
      <c r="C181" s="6" t="s">
        <v>387</v>
      </c>
      <c r="D181" t="s">
        <v>388</v>
      </c>
      <c r="E181" t="s">
        <v>1154</v>
      </c>
      <c r="F181" s="220">
        <f t="shared" si="15"/>
        <v>9.2708231811789929E-2</v>
      </c>
      <c r="G181" s="220">
        <f t="shared" si="16"/>
        <v>0.90729176818821011</v>
      </c>
      <c r="H181" t="s">
        <v>1122</v>
      </c>
    </row>
    <row r="182" spans="1:8" x14ac:dyDescent="0.25">
      <c r="A182" t="str">
        <f t="shared" si="14"/>
        <v>367F21</v>
      </c>
      <c r="B182" s="6">
        <v>367</v>
      </c>
      <c r="C182" s="6" t="s">
        <v>397</v>
      </c>
      <c r="D182" t="s">
        <v>398</v>
      </c>
      <c r="E182" t="s">
        <v>1154</v>
      </c>
      <c r="F182" s="220">
        <f t="shared" si="15"/>
        <v>9.2708231811789929E-2</v>
      </c>
      <c r="G182" s="220">
        <f t="shared" si="16"/>
        <v>0.90729176818821011</v>
      </c>
      <c r="H182" t="s">
        <v>1122</v>
      </c>
    </row>
    <row r="183" spans="1:8" x14ac:dyDescent="0.25">
      <c r="A183" t="str">
        <f t="shared" si="14"/>
        <v>367F23</v>
      </c>
      <c r="B183" s="6">
        <v>367</v>
      </c>
      <c r="C183" s="6" t="s">
        <v>407</v>
      </c>
      <c r="D183" t="s">
        <v>408</v>
      </c>
      <c r="E183" t="s">
        <v>1154</v>
      </c>
      <c r="F183" s="220">
        <f t="shared" si="15"/>
        <v>9.2708231811789929E-2</v>
      </c>
      <c r="G183" s="220">
        <f t="shared" si="16"/>
        <v>0.90729176818821011</v>
      </c>
      <c r="H183" t="s">
        <v>1122</v>
      </c>
    </row>
    <row r="184" spans="1:8" x14ac:dyDescent="0.25">
      <c r="A184" t="str">
        <f t="shared" si="14"/>
        <v>367F24</v>
      </c>
      <c r="B184" s="6">
        <v>367</v>
      </c>
      <c r="C184" s="6" t="s">
        <v>417</v>
      </c>
      <c r="D184" t="s">
        <v>418</v>
      </c>
      <c r="E184" t="s">
        <v>1154</v>
      </c>
      <c r="F184" s="220">
        <f t="shared" si="15"/>
        <v>9.2708231811789929E-2</v>
      </c>
      <c r="G184" s="220">
        <f t="shared" si="16"/>
        <v>0.90729176818821011</v>
      </c>
      <c r="H184" t="s">
        <v>1122</v>
      </c>
    </row>
    <row r="185" spans="1:8" x14ac:dyDescent="0.25">
      <c r="A185" t="str">
        <f t="shared" si="14"/>
        <v>367F25</v>
      </c>
      <c r="B185" s="6">
        <v>367</v>
      </c>
      <c r="C185" s="6" t="s">
        <v>423</v>
      </c>
      <c r="D185" t="s">
        <v>424</v>
      </c>
      <c r="E185" t="s">
        <v>1154</v>
      </c>
      <c r="F185" s="220">
        <f t="shared" si="15"/>
        <v>9.2708231811789929E-2</v>
      </c>
      <c r="G185" s="220">
        <f t="shared" si="16"/>
        <v>0.90729176818821011</v>
      </c>
      <c r="H185" t="s">
        <v>1122</v>
      </c>
    </row>
    <row r="186" spans="1:8" x14ac:dyDescent="0.25">
      <c r="A186" t="str">
        <f t="shared" si="14"/>
        <v>367F26</v>
      </c>
      <c r="B186" s="6">
        <v>367</v>
      </c>
      <c r="C186" s="6" t="s">
        <v>431</v>
      </c>
      <c r="D186" t="s">
        <v>432</v>
      </c>
      <c r="E186" t="s">
        <v>1154</v>
      </c>
      <c r="F186" s="220">
        <f t="shared" si="15"/>
        <v>9.2708231811789929E-2</v>
      </c>
      <c r="G186" s="220">
        <f t="shared" si="16"/>
        <v>0.90729176818821011</v>
      </c>
      <c r="H186" t="s">
        <v>1122</v>
      </c>
    </row>
    <row r="187" spans="1:8" x14ac:dyDescent="0.25">
      <c r="A187" t="str">
        <f t="shared" si="14"/>
        <v>367F38</v>
      </c>
      <c r="B187" s="6">
        <v>367</v>
      </c>
      <c r="C187" s="6" t="s">
        <v>437</v>
      </c>
      <c r="D187" t="s">
        <v>438</v>
      </c>
      <c r="E187" t="s">
        <v>1154</v>
      </c>
      <c r="F187" s="220">
        <v>1</v>
      </c>
      <c r="G187" s="220">
        <v>0</v>
      </c>
    </row>
    <row r="188" spans="1:8" x14ac:dyDescent="0.25">
      <c r="A188" t="str">
        <f t="shared" si="14"/>
        <v>367F39</v>
      </c>
      <c r="B188" s="6">
        <v>367</v>
      </c>
      <c r="C188" s="6" t="s">
        <v>447</v>
      </c>
      <c r="D188" t="s">
        <v>448</v>
      </c>
      <c r="E188" t="s">
        <v>1154</v>
      </c>
      <c r="F188" s="220">
        <v>0</v>
      </c>
      <c r="G188" s="220">
        <v>1</v>
      </c>
    </row>
    <row r="189" spans="1:8" x14ac:dyDescent="0.25">
      <c r="A189" t="str">
        <f t="shared" si="14"/>
        <v>367F40</v>
      </c>
      <c r="B189" s="6">
        <v>367</v>
      </c>
      <c r="C189" s="6" t="s">
        <v>455</v>
      </c>
      <c r="D189" t="s">
        <v>456</v>
      </c>
      <c r="E189" t="s">
        <v>1154</v>
      </c>
      <c r="F189" s="220">
        <v>0</v>
      </c>
      <c r="G189" s="220">
        <v>1</v>
      </c>
    </row>
    <row r="190" spans="1:8" x14ac:dyDescent="0.25">
      <c r="A190" t="str">
        <f t="shared" si="14"/>
        <v>367F41</v>
      </c>
      <c r="B190" s="6">
        <v>367</v>
      </c>
      <c r="C190" s="6" t="s">
        <v>465</v>
      </c>
      <c r="D190" t="s">
        <v>466</v>
      </c>
      <c r="E190" t="s">
        <v>1154</v>
      </c>
      <c r="F190" s="220">
        <v>0</v>
      </c>
      <c r="G190" s="220">
        <v>1</v>
      </c>
    </row>
    <row r="191" spans="1:8" x14ac:dyDescent="0.25">
      <c r="A191" t="str">
        <f t="shared" si="14"/>
        <v>367F42</v>
      </c>
      <c r="B191" s="6">
        <v>367</v>
      </c>
      <c r="C191" s="6" t="s">
        <v>475</v>
      </c>
      <c r="D191" t="s">
        <v>476</v>
      </c>
      <c r="E191" t="s">
        <v>1154</v>
      </c>
      <c r="F191" s="220">
        <v>0</v>
      </c>
      <c r="G191" s="220">
        <v>1</v>
      </c>
    </row>
    <row r="192" spans="1:8" x14ac:dyDescent="0.25">
      <c r="A192" t="str">
        <f t="shared" si="14"/>
        <v>367F43</v>
      </c>
      <c r="B192" s="6">
        <v>367</v>
      </c>
      <c r="C192" s="6" t="s">
        <v>485</v>
      </c>
      <c r="D192" t="s">
        <v>486</v>
      </c>
      <c r="E192" t="s">
        <v>1154</v>
      </c>
      <c r="F192" s="220">
        <f t="shared" ref="F192:F193" si="17">+$K$34</f>
        <v>9.2708231811789929E-2</v>
      </c>
      <c r="G192" s="220">
        <f t="shared" ref="G192:G193" si="18">+$M$34</f>
        <v>0.90729176818821011</v>
      </c>
      <c r="H192" t="s">
        <v>1122</v>
      </c>
    </row>
    <row r="193" spans="1:8" x14ac:dyDescent="0.25">
      <c r="A193" t="str">
        <f t="shared" si="14"/>
        <v>367F44</v>
      </c>
      <c r="B193" s="6">
        <v>367</v>
      </c>
      <c r="C193" s="6" t="s">
        <v>493</v>
      </c>
      <c r="D193" t="s">
        <v>494</v>
      </c>
      <c r="E193" t="s">
        <v>1154</v>
      </c>
      <c r="F193" s="220">
        <f t="shared" si="17"/>
        <v>9.2708231811789929E-2</v>
      </c>
      <c r="G193" s="220">
        <f t="shared" si="18"/>
        <v>0.90729176818821011</v>
      </c>
      <c r="H193" t="s">
        <v>1122</v>
      </c>
    </row>
    <row r="194" spans="1:8" x14ac:dyDescent="0.25">
      <c r="A194" t="str">
        <f t="shared" si="14"/>
        <v>367F45</v>
      </c>
      <c r="B194" s="6">
        <v>367</v>
      </c>
      <c r="C194" s="6" t="s">
        <v>499</v>
      </c>
      <c r="D194" t="s">
        <v>500</v>
      </c>
      <c r="E194" t="s">
        <v>1154</v>
      </c>
      <c r="F194" s="220">
        <v>1</v>
      </c>
      <c r="G194" s="220">
        <v>0</v>
      </c>
    </row>
    <row r="195" spans="1:8" x14ac:dyDescent="0.25">
      <c r="A195" t="str">
        <f t="shared" si="14"/>
        <v>367F46</v>
      </c>
      <c r="B195" s="6">
        <v>367</v>
      </c>
      <c r="C195" s="6" t="s">
        <v>505</v>
      </c>
      <c r="D195" t="s">
        <v>506</v>
      </c>
      <c r="E195" t="s">
        <v>1154</v>
      </c>
      <c r="F195" s="220">
        <v>1</v>
      </c>
      <c r="G195" s="220">
        <v>0</v>
      </c>
    </row>
    <row r="196" spans="1:8" x14ac:dyDescent="0.25">
      <c r="A196" t="str">
        <f t="shared" si="14"/>
        <v>367F47</v>
      </c>
      <c r="B196" s="6">
        <v>367</v>
      </c>
      <c r="C196" s="6" t="s">
        <v>511</v>
      </c>
      <c r="D196" t="s">
        <v>512</v>
      </c>
      <c r="E196" t="s">
        <v>1154</v>
      </c>
      <c r="F196" s="220">
        <f t="shared" ref="F196" si="19">+$K$34</f>
        <v>9.2708231811789929E-2</v>
      </c>
      <c r="G196" s="220">
        <f t="shared" ref="G196" si="20">+$M$34</f>
        <v>0.90729176818821011</v>
      </c>
      <c r="H196" t="s">
        <v>1122</v>
      </c>
    </row>
    <row r="197" spans="1:8" x14ac:dyDescent="0.25">
      <c r="A197" t="str">
        <f t="shared" si="14"/>
        <v>367F48</v>
      </c>
      <c r="B197" s="6">
        <v>367</v>
      </c>
      <c r="C197" s="6" t="s">
        <v>519</v>
      </c>
      <c r="D197" t="s">
        <v>520</v>
      </c>
      <c r="E197" t="s">
        <v>1154</v>
      </c>
      <c r="F197" s="220">
        <v>0</v>
      </c>
      <c r="G197" s="220">
        <v>1</v>
      </c>
    </row>
    <row r="198" spans="1:8" x14ac:dyDescent="0.25">
      <c r="A198" t="str">
        <f t="shared" ref="A198:A261" si="21">+B198&amp;C198</f>
        <v>367F50</v>
      </c>
      <c r="B198" s="6">
        <v>367</v>
      </c>
      <c r="C198" s="6" t="s">
        <v>527</v>
      </c>
      <c r="D198" t="s">
        <v>528</v>
      </c>
      <c r="E198" t="s">
        <v>1154</v>
      </c>
      <c r="F198" s="220">
        <v>1</v>
      </c>
      <c r="G198" s="220">
        <v>0</v>
      </c>
    </row>
    <row r="199" spans="1:8" x14ac:dyDescent="0.25">
      <c r="A199" t="str">
        <f t="shared" si="21"/>
        <v>367F51</v>
      </c>
      <c r="B199" s="6">
        <v>367</v>
      </c>
      <c r="C199" s="6" t="s">
        <v>533</v>
      </c>
      <c r="D199" t="s">
        <v>534</v>
      </c>
      <c r="E199" t="s">
        <v>1154</v>
      </c>
      <c r="F199" s="220">
        <v>1</v>
      </c>
      <c r="G199" s="220">
        <v>0</v>
      </c>
    </row>
    <row r="200" spans="1:8" x14ac:dyDescent="0.25">
      <c r="A200" t="str">
        <f t="shared" si="21"/>
        <v>367F54</v>
      </c>
      <c r="B200" s="6">
        <v>367</v>
      </c>
      <c r="C200" s="6" t="s">
        <v>541</v>
      </c>
      <c r="D200" t="s">
        <v>542</v>
      </c>
      <c r="E200" t="s">
        <v>1154</v>
      </c>
      <c r="F200" s="220">
        <f t="shared" ref="F200" si="22">+$K$34</f>
        <v>9.2708231811789929E-2</v>
      </c>
      <c r="G200" s="220">
        <f t="shared" ref="G200" si="23">+$M$34</f>
        <v>0.90729176818821011</v>
      </c>
      <c r="H200" t="s">
        <v>1122</v>
      </c>
    </row>
    <row r="201" spans="1:8" x14ac:dyDescent="0.25">
      <c r="A201" t="str">
        <f t="shared" si="21"/>
        <v>367F57</v>
      </c>
      <c r="B201" s="6">
        <v>367</v>
      </c>
      <c r="C201" s="6" t="s">
        <v>549</v>
      </c>
      <c r="D201" t="s">
        <v>550</v>
      </c>
      <c r="E201" t="s">
        <v>1154</v>
      </c>
      <c r="F201" s="220">
        <v>1</v>
      </c>
      <c r="G201" s="220">
        <v>0</v>
      </c>
    </row>
    <row r="202" spans="1:8" x14ac:dyDescent="0.25">
      <c r="A202" t="str">
        <f t="shared" si="21"/>
        <v>367F60</v>
      </c>
      <c r="B202" s="6">
        <v>367</v>
      </c>
      <c r="C202" s="6" t="s">
        <v>557</v>
      </c>
      <c r="D202" t="s">
        <v>558</v>
      </c>
      <c r="E202" t="s">
        <v>1155</v>
      </c>
      <c r="F202" s="220">
        <v>0</v>
      </c>
      <c r="G202" s="220">
        <v>1</v>
      </c>
    </row>
    <row r="203" spans="1:8" x14ac:dyDescent="0.25">
      <c r="A203" t="str">
        <f t="shared" si="21"/>
        <v>367F68</v>
      </c>
      <c r="B203" s="6">
        <v>367</v>
      </c>
      <c r="C203" s="6" t="s">
        <v>565</v>
      </c>
      <c r="D203" t="s">
        <v>566</v>
      </c>
      <c r="E203" t="s">
        <v>1155</v>
      </c>
      <c r="F203" s="220">
        <v>0</v>
      </c>
      <c r="G203" s="220">
        <v>1</v>
      </c>
    </row>
    <row r="204" spans="1:8" x14ac:dyDescent="0.25">
      <c r="A204" t="str">
        <f t="shared" si="21"/>
        <v>367F69</v>
      </c>
      <c r="B204" s="6">
        <v>367</v>
      </c>
      <c r="C204" s="6" t="s">
        <v>573</v>
      </c>
      <c r="D204" t="s">
        <v>574</v>
      </c>
      <c r="E204" t="s">
        <v>1155</v>
      </c>
      <c r="F204" s="220">
        <v>0</v>
      </c>
      <c r="G204" s="220">
        <v>1</v>
      </c>
    </row>
    <row r="205" spans="1:8" x14ac:dyDescent="0.25">
      <c r="A205" t="str">
        <f t="shared" si="21"/>
        <v>367F70</v>
      </c>
      <c r="B205" s="6">
        <v>367</v>
      </c>
      <c r="C205" s="6" t="s">
        <v>579</v>
      </c>
      <c r="D205" t="s">
        <v>580</v>
      </c>
      <c r="E205" t="s">
        <v>1155</v>
      </c>
      <c r="F205" s="220">
        <v>0</v>
      </c>
      <c r="G205" s="220">
        <v>1</v>
      </c>
    </row>
    <row r="206" spans="1:8" x14ac:dyDescent="0.25">
      <c r="A206" t="str">
        <f t="shared" si="21"/>
        <v>367F71</v>
      </c>
      <c r="B206" s="6">
        <v>367</v>
      </c>
      <c r="C206" s="6" t="s">
        <v>585</v>
      </c>
      <c r="D206" t="s">
        <v>586</v>
      </c>
      <c r="E206" t="s">
        <v>1155</v>
      </c>
      <c r="F206" s="220">
        <v>0</v>
      </c>
      <c r="G206" s="220">
        <v>1</v>
      </c>
    </row>
    <row r="207" spans="1:8" x14ac:dyDescent="0.25">
      <c r="A207" t="str">
        <f t="shared" si="21"/>
        <v>367F81</v>
      </c>
      <c r="B207" s="6">
        <v>367</v>
      </c>
      <c r="C207" s="6" t="s">
        <v>591</v>
      </c>
      <c r="D207" t="s">
        <v>592</v>
      </c>
      <c r="E207" t="s">
        <v>1159</v>
      </c>
      <c r="F207" s="220">
        <v>0</v>
      </c>
      <c r="G207" s="220">
        <v>1</v>
      </c>
    </row>
    <row r="208" spans="1:8" x14ac:dyDescent="0.25">
      <c r="A208" t="str">
        <f t="shared" si="21"/>
        <v>367F83</v>
      </c>
      <c r="B208" s="6">
        <v>367</v>
      </c>
      <c r="C208" s="6" t="s">
        <v>597</v>
      </c>
      <c r="D208" t="s">
        <v>598</v>
      </c>
      <c r="E208" t="s">
        <v>1159</v>
      </c>
      <c r="F208" s="220">
        <v>0</v>
      </c>
      <c r="G208" s="220">
        <v>1</v>
      </c>
    </row>
    <row r="209" spans="1:8" x14ac:dyDescent="0.25">
      <c r="A209" t="str">
        <f t="shared" si="21"/>
        <v>367F87</v>
      </c>
      <c r="B209" s="6">
        <v>367</v>
      </c>
      <c r="C209" s="6" t="s">
        <v>605</v>
      </c>
      <c r="D209" t="s">
        <v>606</v>
      </c>
      <c r="E209" t="s">
        <v>1159</v>
      </c>
      <c r="F209" s="220">
        <v>0</v>
      </c>
      <c r="G209" s="220">
        <v>1</v>
      </c>
    </row>
    <row r="210" spans="1:8" x14ac:dyDescent="0.25">
      <c r="A210" t="str">
        <f t="shared" si="21"/>
        <v>367F89</v>
      </c>
      <c r="B210" s="6">
        <v>367</v>
      </c>
      <c r="C210" s="6" t="s">
        <v>613</v>
      </c>
      <c r="D210" t="s">
        <v>614</v>
      </c>
      <c r="E210" t="s">
        <v>1159</v>
      </c>
      <c r="F210" s="220">
        <v>0</v>
      </c>
      <c r="G210" s="220">
        <v>1</v>
      </c>
    </row>
    <row r="211" spans="1:8" x14ac:dyDescent="0.25">
      <c r="A211" t="str">
        <f t="shared" si="21"/>
        <v>367I41</v>
      </c>
      <c r="B211" s="6">
        <v>367</v>
      </c>
      <c r="C211" s="6" t="s">
        <v>621</v>
      </c>
      <c r="D211" t="s">
        <v>622</v>
      </c>
      <c r="E211" t="s">
        <v>1153</v>
      </c>
      <c r="F211" s="220">
        <v>0</v>
      </c>
      <c r="G211" s="220">
        <v>0</v>
      </c>
      <c r="H211" t="s">
        <v>1121</v>
      </c>
    </row>
    <row r="212" spans="1:8" x14ac:dyDescent="0.25">
      <c r="A212" t="str">
        <f t="shared" si="21"/>
        <v>367I89</v>
      </c>
      <c r="B212" s="6">
        <v>367</v>
      </c>
      <c r="C212" s="6" t="s">
        <v>629</v>
      </c>
      <c r="D212" t="s">
        <v>630</v>
      </c>
      <c r="E212" t="s">
        <v>1153</v>
      </c>
      <c r="F212" s="220">
        <v>0</v>
      </c>
      <c r="G212" s="220">
        <v>0</v>
      </c>
      <c r="H212" t="s">
        <v>1121</v>
      </c>
    </row>
    <row r="213" spans="1:8" x14ac:dyDescent="0.25">
      <c r="A213" t="str">
        <f t="shared" si="21"/>
        <v>368B14</v>
      </c>
      <c r="B213" s="6">
        <v>368</v>
      </c>
      <c r="C213" t="s">
        <v>113</v>
      </c>
      <c r="D213" t="s">
        <v>114</v>
      </c>
      <c r="E213" t="s">
        <v>1155</v>
      </c>
      <c r="F213" s="220">
        <v>0</v>
      </c>
      <c r="G213" s="220">
        <v>1</v>
      </c>
    </row>
    <row r="214" spans="1:8" x14ac:dyDescent="0.25">
      <c r="A214" t="str">
        <f t="shared" si="21"/>
        <v>368C01</v>
      </c>
      <c r="B214" s="6">
        <v>368</v>
      </c>
      <c r="C214" t="s">
        <v>119</v>
      </c>
      <c r="D214" t="s">
        <v>120</v>
      </c>
      <c r="E214" t="s">
        <v>1166</v>
      </c>
      <c r="F214" s="220">
        <f>+K$53</f>
        <v>0.39692427632787231</v>
      </c>
      <c r="G214" s="220">
        <f>+M$53</f>
        <v>0.60307572367212769</v>
      </c>
      <c r="H214" t="s">
        <v>1123</v>
      </c>
    </row>
    <row r="215" spans="1:8" x14ac:dyDescent="0.25">
      <c r="A215" t="str">
        <f t="shared" si="21"/>
        <v>368C02</v>
      </c>
      <c r="B215" s="6">
        <v>368</v>
      </c>
      <c r="C215" t="s">
        <v>129</v>
      </c>
      <c r="D215" t="s">
        <v>130</v>
      </c>
      <c r="E215" t="s">
        <v>1166</v>
      </c>
      <c r="F215" s="220">
        <f t="shared" ref="F215:F217" si="24">+K$53</f>
        <v>0.39692427632787231</v>
      </c>
      <c r="G215" s="220">
        <f t="shared" ref="G215:G217" si="25">+M$53</f>
        <v>0.60307572367212769</v>
      </c>
      <c r="H215" t="s">
        <v>1123</v>
      </c>
    </row>
    <row r="216" spans="1:8" x14ac:dyDescent="0.25">
      <c r="A216" t="str">
        <f t="shared" si="21"/>
        <v>368C03</v>
      </c>
      <c r="B216" s="6">
        <v>368</v>
      </c>
      <c r="C216" t="s">
        <v>137</v>
      </c>
      <c r="D216" t="s">
        <v>138</v>
      </c>
      <c r="E216" t="s">
        <v>1166</v>
      </c>
      <c r="F216" s="220">
        <f t="shared" si="24"/>
        <v>0.39692427632787231</v>
      </c>
      <c r="G216" s="220">
        <f t="shared" si="25"/>
        <v>0.60307572367212769</v>
      </c>
      <c r="H216" t="s">
        <v>1123</v>
      </c>
    </row>
    <row r="217" spans="1:8" x14ac:dyDescent="0.25">
      <c r="A217" t="str">
        <f t="shared" si="21"/>
        <v>368C04</v>
      </c>
      <c r="B217" s="6">
        <v>368</v>
      </c>
      <c r="C217" t="s">
        <v>145</v>
      </c>
      <c r="D217" t="s">
        <v>146</v>
      </c>
      <c r="E217" t="s">
        <v>1166</v>
      </c>
      <c r="F217" s="220">
        <f t="shared" si="24"/>
        <v>0.39692427632787231</v>
      </c>
      <c r="G217" s="220">
        <f t="shared" si="25"/>
        <v>0.60307572367212769</v>
      </c>
      <c r="H217" t="s">
        <v>1123</v>
      </c>
    </row>
    <row r="218" spans="1:8" x14ac:dyDescent="0.25">
      <c r="A218" t="str">
        <f t="shared" si="21"/>
        <v>368C11</v>
      </c>
      <c r="B218" s="6">
        <v>368</v>
      </c>
      <c r="C218" t="s">
        <v>155</v>
      </c>
      <c r="D218" t="s">
        <v>156</v>
      </c>
      <c r="E218" t="s">
        <v>1167</v>
      </c>
      <c r="F218" s="220">
        <f>+$K$58</f>
        <v>0.56457184897693713</v>
      </c>
      <c r="G218" s="220">
        <f>+$M$58</f>
        <v>0.43542815102306287</v>
      </c>
      <c r="H218" t="s">
        <v>1123</v>
      </c>
    </row>
    <row r="219" spans="1:8" x14ac:dyDescent="0.25">
      <c r="A219" t="str">
        <f t="shared" si="21"/>
        <v>368C12</v>
      </c>
      <c r="B219" s="6">
        <v>368</v>
      </c>
      <c r="C219" t="s">
        <v>165</v>
      </c>
      <c r="D219" t="s">
        <v>166</v>
      </c>
      <c r="E219" t="s">
        <v>1167</v>
      </c>
      <c r="F219" s="220">
        <f t="shared" ref="F219:F221" si="26">+$K$58</f>
        <v>0.56457184897693713</v>
      </c>
      <c r="G219" s="220">
        <f t="shared" ref="G219:G221" si="27">+$M$58</f>
        <v>0.43542815102306287</v>
      </c>
      <c r="H219" t="s">
        <v>1123</v>
      </c>
    </row>
    <row r="220" spans="1:8" x14ac:dyDescent="0.25">
      <c r="A220" t="str">
        <f t="shared" si="21"/>
        <v>368C14</v>
      </c>
      <c r="B220" s="6">
        <v>368</v>
      </c>
      <c r="C220" t="s">
        <v>173</v>
      </c>
      <c r="D220" t="s">
        <v>174</v>
      </c>
      <c r="E220" t="s">
        <v>1167</v>
      </c>
      <c r="F220" s="220">
        <f t="shared" si="26"/>
        <v>0.56457184897693713</v>
      </c>
      <c r="G220" s="220">
        <f t="shared" si="27"/>
        <v>0.43542815102306287</v>
      </c>
      <c r="H220" t="s">
        <v>1123</v>
      </c>
    </row>
    <row r="221" spans="1:8" x14ac:dyDescent="0.25">
      <c r="A221" t="str">
        <f t="shared" si="21"/>
        <v>368C15</v>
      </c>
      <c r="B221" s="6">
        <v>368</v>
      </c>
      <c r="C221" t="s">
        <v>181</v>
      </c>
      <c r="D221" t="s">
        <v>182</v>
      </c>
      <c r="E221" t="s">
        <v>1167</v>
      </c>
      <c r="F221" s="220">
        <f t="shared" si="26"/>
        <v>0.56457184897693713</v>
      </c>
      <c r="G221" s="220">
        <f t="shared" si="27"/>
        <v>0.43542815102306287</v>
      </c>
      <c r="H221" t="s">
        <v>1123</v>
      </c>
    </row>
    <row r="222" spans="1:8" x14ac:dyDescent="0.25">
      <c r="A222" t="str">
        <f t="shared" si="21"/>
        <v>368C24</v>
      </c>
      <c r="B222" s="6">
        <v>368</v>
      </c>
      <c r="C222" t="s">
        <v>191</v>
      </c>
      <c r="D222" t="s">
        <v>192</v>
      </c>
      <c r="E222" t="s">
        <v>1168</v>
      </c>
      <c r="F222" s="220">
        <v>1</v>
      </c>
      <c r="G222" s="220">
        <v>0</v>
      </c>
    </row>
    <row r="223" spans="1:8" x14ac:dyDescent="0.25">
      <c r="A223" t="str">
        <f t="shared" si="21"/>
        <v>368C26</v>
      </c>
      <c r="B223" s="6">
        <v>368</v>
      </c>
      <c r="C223" t="s">
        <v>201</v>
      </c>
      <c r="D223" t="s">
        <v>202</v>
      </c>
      <c r="E223" t="s">
        <v>1169</v>
      </c>
      <c r="F223" s="220">
        <v>0</v>
      </c>
      <c r="G223" s="220">
        <v>1</v>
      </c>
    </row>
    <row r="224" spans="1:8" x14ac:dyDescent="0.25">
      <c r="A224" t="str">
        <f t="shared" si="21"/>
        <v>368C27</v>
      </c>
      <c r="B224" s="6">
        <v>368</v>
      </c>
      <c r="C224" t="s">
        <v>211</v>
      </c>
      <c r="D224" t="s">
        <v>212</v>
      </c>
      <c r="E224" t="s">
        <v>1169</v>
      </c>
      <c r="F224" s="220">
        <v>0</v>
      </c>
      <c r="G224" s="220">
        <v>1</v>
      </c>
    </row>
    <row r="225" spans="1:7" x14ac:dyDescent="0.25">
      <c r="A225" t="str">
        <f t="shared" si="21"/>
        <v>368C28</v>
      </c>
      <c r="B225" s="6">
        <v>368</v>
      </c>
      <c r="C225" t="s">
        <v>221</v>
      </c>
      <c r="D225" t="s">
        <v>222</v>
      </c>
      <c r="E225" t="s">
        <v>1169</v>
      </c>
      <c r="F225" s="220">
        <v>0</v>
      </c>
      <c r="G225" s="220">
        <v>1</v>
      </c>
    </row>
    <row r="226" spans="1:7" x14ac:dyDescent="0.25">
      <c r="A226" t="str">
        <f t="shared" si="21"/>
        <v>368C29</v>
      </c>
      <c r="B226" s="6">
        <v>368</v>
      </c>
      <c r="C226" t="s">
        <v>233</v>
      </c>
      <c r="D226" t="s">
        <v>234</v>
      </c>
      <c r="E226" t="s">
        <v>1169</v>
      </c>
      <c r="F226" s="220">
        <v>0</v>
      </c>
      <c r="G226" s="220">
        <v>1</v>
      </c>
    </row>
    <row r="227" spans="1:7" x14ac:dyDescent="0.25">
      <c r="A227" t="str">
        <f t="shared" si="21"/>
        <v>368C30</v>
      </c>
      <c r="B227" s="6">
        <v>368</v>
      </c>
      <c r="C227" t="s">
        <v>245</v>
      </c>
      <c r="D227" t="s">
        <v>246</v>
      </c>
      <c r="E227" t="s">
        <v>1169</v>
      </c>
      <c r="F227" s="220">
        <v>0</v>
      </c>
      <c r="G227" s="220">
        <v>1</v>
      </c>
    </row>
    <row r="228" spans="1:7" x14ac:dyDescent="0.25">
      <c r="A228" t="str">
        <f t="shared" si="21"/>
        <v>368C31</v>
      </c>
      <c r="B228" s="6">
        <v>368</v>
      </c>
      <c r="C228" t="s">
        <v>257</v>
      </c>
      <c r="D228" t="s">
        <v>258</v>
      </c>
      <c r="E228" t="s">
        <v>1169</v>
      </c>
      <c r="F228" s="220">
        <v>0</v>
      </c>
      <c r="G228" s="220">
        <v>1</v>
      </c>
    </row>
    <row r="229" spans="1:7" x14ac:dyDescent="0.25">
      <c r="A229" t="str">
        <f t="shared" si="21"/>
        <v>368C32</v>
      </c>
      <c r="B229" s="6">
        <v>368</v>
      </c>
      <c r="C229" t="s">
        <v>269</v>
      </c>
      <c r="D229" t="s">
        <v>270</v>
      </c>
      <c r="E229" t="s">
        <v>1169</v>
      </c>
      <c r="F229" s="220">
        <v>0</v>
      </c>
      <c r="G229" s="220">
        <v>1</v>
      </c>
    </row>
    <row r="230" spans="1:7" x14ac:dyDescent="0.25">
      <c r="A230" t="str">
        <f t="shared" si="21"/>
        <v>368C33</v>
      </c>
      <c r="B230" s="6">
        <v>368</v>
      </c>
      <c r="C230" t="s">
        <v>277</v>
      </c>
      <c r="D230" t="s">
        <v>278</v>
      </c>
      <c r="E230" t="s">
        <v>1169</v>
      </c>
      <c r="F230" s="220">
        <v>0</v>
      </c>
      <c r="G230" s="220">
        <v>1</v>
      </c>
    </row>
    <row r="231" spans="1:7" x14ac:dyDescent="0.25">
      <c r="A231" t="str">
        <f t="shared" si="21"/>
        <v>368C35</v>
      </c>
      <c r="B231" s="6">
        <v>368</v>
      </c>
      <c r="C231" t="s">
        <v>289</v>
      </c>
      <c r="D231" t="s">
        <v>290</v>
      </c>
      <c r="E231" t="s">
        <v>1169</v>
      </c>
      <c r="F231" s="220">
        <v>0</v>
      </c>
      <c r="G231" s="220">
        <v>1</v>
      </c>
    </row>
    <row r="232" spans="1:7" x14ac:dyDescent="0.25">
      <c r="A232" t="str">
        <f t="shared" si="21"/>
        <v>368C37</v>
      </c>
      <c r="B232" s="6">
        <v>368</v>
      </c>
      <c r="C232" t="s">
        <v>299</v>
      </c>
      <c r="D232" t="s">
        <v>300</v>
      </c>
      <c r="E232" t="s">
        <v>1170</v>
      </c>
      <c r="F232" s="220">
        <v>0</v>
      </c>
      <c r="G232" s="220">
        <v>1</v>
      </c>
    </row>
    <row r="233" spans="1:7" x14ac:dyDescent="0.25">
      <c r="A233" t="str">
        <f t="shared" si="21"/>
        <v>368C40</v>
      </c>
      <c r="B233" s="6">
        <v>368</v>
      </c>
      <c r="C233" t="s">
        <v>261</v>
      </c>
      <c r="D233" t="s">
        <v>262</v>
      </c>
      <c r="E233" t="s">
        <v>1158</v>
      </c>
      <c r="F233" s="220">
        <v>0</v>
      </c>
      <c r="G233" s="220">
        <v>1</v>
      </c>
    </row>
    <row r="234" spans="1:7" x14ac:dyDescent="0.25">
      <c r="A234" t="str">
        <f t="shared" si="21"/>
        <v>368C41</v>
      </c>
      <c r="B234" s="6">
        <v>368</v>
      </c>
      <c r="C234" t="s">
        <v>315</v>
      </c>
      <c r="D234" t="s">
        <v>316</v>
      </c>
      <c r="E234" t="s">
        <v>1158</v>
      </c>
      <c r="F234" s="220">
        <v>0</v>
      </c>
      <c r="G234" s="220">
        <v>1</v>
      </c>
    </row>
    <row r="235" spans="1:7" x14ac:dyDescent="0.25">
      <c r="A235" t="str">
        <f t="shared" si="21"/>
        <v>368C56</v>
      </c>
      <c r="B235" s="6">
        <v>368</v>
      </c>
      <c r="C235" t="s">
        <v>325</v>
      </c>
      <c r="D235" t="s">
        <v>326</v>
      </c>
      <c r="E235" t="s">
        <v>1171</v>
      </c>
      <c r="F235" s="220">
        <v>0</v>
      </c>
      <c r="G235" s="220">
        <v>1</v>
      </c>
    </row>
    <row r="236" spans="1:7" x14ac:dyDescent="0.25">
      <c r="A236" t="str">
        <f t="shared" si="21"/>
        <v>368C57</v>
      </c>
      <c r="B236" s="6">
        <v>368</v>
      </c>
      <c r="C236" t="s">
        <v>333</v>
      </c>
      <c r="D236" t="s">
        <v>334</v>
      </c>
      <c r="E236" t="s">
        <v>1171</v>
      </c>
      <c r="F236" s="220">
        <v>0</v>
      </c>
      <c r="G236" s="220">
        <v>1</v>
      </c>
    </row>
    <row r="237" spans="1:7" x14ac:dyDescent="0.25">
      <c r="A237" t="str">
        <f t="shared" si="21"/>
        <v>368C60</v>
      </c>
      <c r="B237" s="6">
        <v>368</v>
      </c>
      <c r="C237" t="s">
        <v>341</v>
      </c>
      <c r="D237" t="s">
        <v>342</v>
      </c>
      <c r="E237" t="s">
        <v>1171</v>
      </c>
      <c r="F237" s="220">
        <v>0</v>
      </c>
      <c r="G237" s="220">
        <v>1</v>
      </c>
    </row>
    <row r="238" spans="1:7" x14ac:dyDescent="0.25">
      <c r="A238" t="str">
        <f t="shared" si="21"/>
        <v>368C62</v>
      </c>
      <c r="B238" s="6">
        <v>368</v>
      </c>
      <c r="C238" t="s">
        <v>351</v>
      </c>
      <c r="D238" t="s">
        <v>352</v>
      </c>
      <c r="E238" t="s">
        <v>1171</v>
      </c>
      <c r="F238" s="220">
        <v>0</v>
      </c>
      <c r="G238" s="220">
        <v>1</v>
      </c>
    </row>
    <row r="239" spans="1:7" x14ac:dyDescent="0.25">
      <c r="A239" t="str">
        <f t="shared" si="21"/>
        <v>368C63</v>
      </c>
      <c r="B239" s="6">
        <v>368</v>
      </c>
      <c r="C239" t="s">
        <v>361</v>
      </c>
      <c r="D239" t="s">
        <v>362</v>
      </c>
      <c r="E239" t="s">
        <v>1171</v>
      </c>
      <c r="F239" s="220">
        <v>0</v>
      </c>
      <c r="G239" s="220">
        <v>1</v>
      </c>
    </row>
    <row r="240" spans="1:7" x14ac:dyDescent="0.25">
      <c r="A240" t="str">
        <f t="shared" si="21"/>
        <v>368C67</v>
      </c>
      <c r="B240" s="6">
        <v>368</v>
      </c>
      <c r="C240" t="s">
        <v>371</v>
      </c>
      <c r="D240" t="s">
        <v>372</v>
      </c>
      <c r="E240" t="s">
        <v>1171</v>
      </c>
      <c r="F240" s="220">
        <v>0</v>
      </c>
      <c r="G240" s="220">
        <v>1</v>
      </c>
    </row>
    <row r="241" spans="1:8" x14ac:dyDescent="0.25">
      <c r="A241" t="str">
        <f t="shared" si="21"/>
        <v>368C75</v>
      </c>
      <c r="B241" s="6">
        <v>368</v>
      </c>
      <c r="C241" t="s">
        <v>379</v>
      </c>
      <c r="D241" t="s">
        <v>380</v>
      </c>
      <c r="E241" t="s">
        <v>1172</v>
      </c>
      <c r="F241" s="220">
        <v>0</v>
      </c>
      <c r="G241" s="220">
        <v>1</v>
      </c>
    </row>
    <row r="242" spans="1:8" x14ac:dyDescent="0.25">
      <c r="A242" t="str">
        <f t="shared" si="21"/>
        <v>368C81</v>
      </c>
      <c r="B242" s="6">
        <v>368</v>
      </c>
      <c r="C242" t="s">
        <v>389</v>
      </c>
      <c r="D242" t="s">
        <v>390</v>
      </c>
      <c r="E242" t="s">
        <v>1173</v>
      </c>
      <c r="F242" s="220">
        <v>1</v>
      </c>
      <c r="G242" s="220">
        <v>0</v>
      </c>
    </row>
    <row r="243" spans="1:8" x14ac:dyDescent="0.25">
      <c r="A243" t="str">
        <f t="shared" si="21"/>
        <v>368C82</v>
      </c>
      <c r="B243" s="6">
        <v>368</v>
      </c>
      <c r="C243" t="s">
        <v>399</v>
      </c>
      <c r="D243" t="s">
        <v>400</v>
      </c>
      <c r="E243" t="s">
        <v>1173</v>
      </c>
      <c r="F243" s="220">
        <v>1</v>
      </c>
      <c r="G243" s="220">
        <v>0</v>
      </c>
    </row>
    <row r="244" spans="1:8" x14ac:dyDescent="0.25">
      <c r="A244" t="str">
        <f t="shared" si="21"/>
        <v>368C83</v>
      </c>
      <c r="B244" s="6">
        <v>368</v>
      </c>
      <c r="C244" t="s">
        <v>409</v>
      </c>
      <c r="D244" t="s">
        <v>410</v>
      </c>
      <c r="E244" t="s">
        <v>1173</v>
      </c>
      <c r="F244" s="220">
        <v>1</v>
      </c>
      <c r="G244" s="220">
        <v>0</v>
      </c>
    </row>
    <row r="245" spans="1:8" x14ac:dyDescent="0.25">
      <c r="A245" t="str">
        <f t="shared" si="21"/>
        <v>368C84</v>
      </c>
      <c r="B245" s="6">
        <v>368</v>
      </c>
      <c r="C245" t="s">
        <v>419</v>
      </c>
      <c r="D245" t="s">
        <v>420</v>
      </c>
      <c r="E245" t="s">
        <v>1173</v>
      </c>
      <c r="F245" s="220">
        <v>1</v>
      </c>
      <c r="G245" s="220">
        <v>0</v>
      </c>
    </row>
    <row r="246" spans="1:8" x14ac:dyDescent="0.25">
      <c r="A246" t="str">
        <f t="shared" si="21"/>
        <v xml:space="preserve">368d: </v>
      </c>
      <c r="B246" s="6">
        <v>368</v>
      </c>
      <c r="C246" t="s">
        <v>95</v>
      </c>
      <c r="D246" t="s">
        <v>96</v>
      </c>
      <c r="E246" t="s">
        <v>1153</v>
      </c>
      <c r="F246" s="220">
        <v>0</v>
      </c>
      <c r="G246" s="220">
        <v>0</v>
      </c>
      <c r="H246" t="s">
        <v>1121</v>
      </c>
    </row>
    <row r="247" spans="1:8" x14ac:dyDescent="0.25">
      <c r="A247" t="str">
        <f t="shared" si="21"/>
        <v>368E33</v>
      </c>
      <c r="B247" s="6">
        <v>368</v>
      </c>
      <c r="C247" t="s">
        <v>283</v>
      </c>
      <c r="D247" t="s">
        <v>284</v>
      </c>
      <c r="E247" t="s">
        <v>1160</v>
      </c>
      <c r="F247" s="220">
        <f t="shared" ref="F247" si="28">+$K$34</f>
        <v>9.2708231811789929E-2</v>
      </c>
      <c r="G247" s="220">
        <f t="shared" ref="G247" si="29">+$M$34</f>
        <v>0.90729176818821011</v>
      </c>
      <c r="H247" t="s">
        <v>1118</v>
      </c>
    </row>
    <row r="248" spans="1:8" x14ac:dyDescent="0.25">
      <c r="A248" t="str">
        <f t="shared" si="21"/>
        <v>368G01</v>
      </c>
      <c r="B248" s="6">
        <v>368</v>
      </c>
      <c r="C248" t="s">
        <v>439</v>
      </c>
      <c r="D248" t="s">
        <v>440</v>
      </c>
      <c r="E248" t="s">
        <v>1174</v>
      </c>
      <c r="F248" s="220">
        <v>1</v>
      </c>
      <c r="G248" s="220">
        <v>0</v>
      </c>
    </row>
    <row r="249" spans="1:8" x14ac:dyDescent="0.25">
      <c r="A249" t="str">
        <f t="shared" si="21"/>
        <v>368G03</v>
      </c>
      <c r="B249" s="6">
        <v>368</v>
      </c>
      <c r="C249" t="s">
        <v>449</v>
      </c>
      <c r="D249" t="s">
        <v>450</v>
      </c>
      <c r="E249" t="s">
        <v>1174</v>
      </c>
      <c r="F249" s="220">
        <v>1</v>
      </c>
      <c r="G249" s="220">
        <v>0</v>
      </c>
    </row>
    <row r="250" spans="1:8" x14ac:dyDescent="0.25">
      <c r="A250" t="str">
        <f t="shared" si="21"/>
        <v>368G04</v>
      </c>
      <c r="B250" s="6">
        <v>368</v>
      </c>
      <c r="C250" t="s">
        <v>457</v>
      </c>
      <c r="D250" t="s">
        <v>458</v>
      </c>
      <c r="E250" t="s">
        <v>1174</v>
      </c>
      <c r="F250" s="220">
        <v>1</v>
      </c>
      <c r="G250" s="220">
        <v>0</v>
      </c>
    </row>
    <row r="251" spans="1:8" x14ac:dyDescent="0.25">
      <c r="A251" t="str">
        <f t="shared" si="21"/>
        <v>368G05</v>
      </c>
      <c r="B251" s="6">
        <v>368</v>
      </c>
      <c r="C251" t="s">
        <v>467</v>
      </c>
      <c r="D251" t="s">
        <v>468</v>
      </c>
      <c r="E251" t="s">
        <v>1174</v>
      </c>
      <c r="F251" s="220">
        <v>1</v>
      </c>
      <c r="G251" s="220">
        <v>0</v>
      </c>
    </row>
    <row r="252" spans="1:8" x14ac:dyDescent="0.25">
      <c r="A252" t="str">
        <f t="shared" si="21"/>
        <v>368G06</v>
      </c>
      <c r="B252" s="6">
        <v>368</v>
      </c>
      <c r="C252" t="s">
        <v>477</v>
      </c>
      <c r="D252" t="s">
        <v>478</v>
      </c>
      <c r="E252" t="s">
        <v>1174</v>
      </c>
      <c r="F252" s="220">
        <v>1</v>
      </c>
      <c r="G252" s="220">
        <v>0</v>
      </c>
    </row>
    <row r="253" spans="1:8" x14ac:dyDescent="0.25">
      <c r="A253" t="str">
        <f t="shared" si="21"/>
        <v>368G09</v>
      </c>
      <c r="B253" s="6">
        <v>368</v>
      </c>
      <c r="C253" t="s">
        <v>487</v>
      </c>
      <c r="D253" t="s">
        <v>488</v>
      </c>
      <c r="E253" t="s">
        <v>1174</v>
      </c>
      <c r="F253" s="220">
        <v>1</v>
      </c>
      <c r="G253" s="220">
        <v>0</v>
      </c>
    </row>
    <row r="254" spans="1:8" x14ac:dyDescent="0.25">
      <c r="A254" t="str">
        <f t="shared" si="21"/>
        <v>368G12</v>
      </c>
      <c r="B254" s="6">
        <v>368</v>
      </c>
      <c r="C254" t="s">
        <v>495</v>
      </c>
      <c r="D254" t="s">
        <v>496</v>
      </c>
      <c r="E254" t="s">
        <v>1174</v>
      </c>
      <c r="F254" s="220">
        <v>1</v>
      </c>
      <c r="G254" s="220">
        <v>0</v>
      </c>
    </row>
    <row r="255" spans="1:8" x14ac:dyDescent="0.25">
      <c r="A255" t="str">
        <f t="shared" si="21"/>
        <v>368G13</v>
      </c>
      <c r="B255" s="6">
        <v>368</v>
      </c>
      <c r="C255" t="s">
        <v>501</v>
      </c>
      <c r="D255" t="s">
        <v>502</v>
      </c>
      <c r="E255" t="s">
        <v>1174</v>
      </c>
      <c r="F255" s="220">
        <v>1</v>
      </c>
      <c r="G255" s="220">
        <v>0</v>
      </c>
    </row>
    <row r="256" spans="1:8" x14ac:dyDescent="0.25">
      <c r="A256" t="str">
        <f t="shared" si="21"/>
        <v>368G18</v>
      </c>
      <c r="B256" s="6">
        <v>368</v>
      </c>
      <c r="C256" t="s">
        <v>507</v>
      </c>
      <c r="D256" t="s">
        <v>508</v>
      </c>
      <c r="E256" t="s">
        <v>1174</v>
      </c>
      <c r="F256" s="220">
        <v>1</v>
      </c>
      <c r="G256" s="220">
        <v>0</v>
      </c>
    </row>
    <row r="257" spans="1:7" x14ac:dyDescent="0.25">
      <c r="A257" t="str">
        <f t="shared" si="21"/>
        <v>368G20</v>
      </c>
      <c r="B257" s="6">
        <v>368</v>
      </c>
      <c r="C257" t="s">
        <v>513</v>
      </c>
      <c r="D257" t="s">
        <v>514</v>
      </c>
      <c r="E257" t="s">
        <v>1174</v>
      </c>
      <c r="F257" s="220">
        <v>1</v>
      </c>
      <c r="G257" s="220">
        <v>0</v>
      </c>
    </row>
    <row r="258" spans="1:7" x14ac:dyDescent="0.25">
      <c r="A258" t="str">
        <f t="shared" si="21"/>
        <v>368G22</v>
      </c>
      <c r="B258" s="6">
        <v>368</v>
      </c>
      <c r="C258" t="s">
        <v>521</v>
      </c>
      <c r="D258" t="s">
        <v>522</v>
      </c>
      <c r="E258" t="s">
        <v>1174</v>
      </c>
      <c r="F258" s="220">
        <v>1</v>
      </c>
      <c r="G258" s="220">
        <v>0</v>
      </c>
    </row>
    <row r="259" spans="1:7" x14ac:dyDescent="0.25">
      <c r="A259" t="str">
        <f t="shared" si="21"/>
        <v>368G24</v>
      </c>
      <c r="B259" s="6">
        <v>368</v>
      </c>
      <c r="C259" t="s">
        <v>529</v>
      </c>
      <c r="D259" t="s">
        <v>530</v>
      </c>
      <c r="E259" t="s">
        <v>1174</v>
      </c>
      <c r="F259" s="220">
        <v>1</v>
      </c>
      <c r="G259" s="220">
        <v>0</v>
      </c>
    </row>
    <row r="260" spans="1:7" x14ac:dyDescent="0.25">
      <c r="A260" t="str">
        <f t="shared" si="21"/>
        <v>368G25</v>
      </c>
      <c r="B260" s="6">
        <v>368</v>
      </c>
      <c r="C260" t="s">
        <v>535</v>
      </c>
      <c r="D260" t="s">
        <v>536</v>
      </c>
      <c r="E260" t="s">
        <v>1174</v>
      </c>
      <c r="F260" s="220">
        <v>1</v>
      </c>
      <c r="G260" s="220">
        <v>0</v>
      </c>
    </row>
    <row r="261" spans="1:7" x14ac:dyDescent="0.25">
      <c r="A261" t="str">
        <f t="shared" si="21"/>
        <v>368G26</v>
      </c>
      <c r="B261" s="6">
        <v>368</v>
      </c>
      <c r="C261" t="s">
        <v>543</v>
      </c>
      <c r="D261" t="s">
        <v>544</v>
      </c>
      <c r="E261" t="s">
        <v>1174</v>
      </c>
      <c r="F261" s="220">
        <v>1</v>
      </c>
      <c r="G261" s="220">
        <v>0</v>
      </c>
    </row>
    <row r="262" spans="1:7" x14ac:dyDescent="0.25">
      <c r="A262" t="str">
        <f t="shared" ref="A262:A304" si="30">+B262&amp;C262</f>
        <v>368G27</v>
      </c>
      <c r="B262" s="6">
        <v>368</v>
      </c>
      <c r="C262" t="s">
        <v>551</v>
      </c>
      <c r="D262" t="s">
        <v>552</v>
      </c>
      <c r="E262" t="s">
        <v>1174</v>
      </c>
      <c r="F262" s="220">
        <v>1</v>
      </c>
      <c r="G262" s="220">
        <v>0</v>
      </c>
    </row>
    <row r="263" spans="1:7" x14ac:dyDescent="0.25">
      <c r="A263" t="str">
        <f t="shared" si="30"/>
        <v>368G28</v>
      </c>
      <c r="B263" s="6">
        <v>368</v>
      </c>
      <c r="C263" t="s">
        <v>559</v>
      </c>
      <c r="D263" t="s">
        <v>560</v>
      </c>
      <c r="E263" t="s">
        <v>1174</v>
      </c>
      <c r="F263" s="220">
        <v>1</v>
      </c>
      <c r="G263" s="220">
        <v>0</v>
      </c>
    </row>
    <row r="264" spans="1:7" x14ac:dyDescent="0.25">
      <c r="A264" t="str">
        <f t="shared" si="30"/>
        <v>368G29</v>
      </c>
      <c r="B264" s="6">
        <v>368</v>
      </c>
      <c r="C264" t="s">
        <v>567</v>
      </c>
      <c r="D264" t="s">
        <v>568</v>
      </c>
      <c r="E264" t="s">
        <v>1174</v>
      </c>
      <c r="F264" s="220">
        <v>1</v>
      </c>
      <c r="G264" s="220">
        <v>0</v>
      </c>
    </row>
    <row r="265" spans="1:7" x14ac:dyDescent="0.25">
      <c r="A265" t="str">
        <f t="shared" si="30"/>
        <v>368G30</v>
      </c>
      <c r="B265" s="6">
        <v>368</v>
      </c>
      <c r="C265" t="s">
        <v>575</v>
      </c>
      <c r="D265" t="s">
        <v>576</v>
      </c>
      <c r="E265" t="s">
        <v>1174</v>
      </c>
      <c r="F265" s="220">
        <v>1</v>
      </c>
      <c r="G265" s="220">
        <v>0</v>
      </c>
    </row>
    <row r="266" spans="1:7" x14ac:dyDescent="0.25">
      <c r="A266" t="str">
        <f t="shared" si="30"/>
        <v>368G31</v>
      </c>
      <c r="B266" s="6">
        <v>368</v>
      </c>
      <c r="C266" t="s">
        <v>581</v>
      </c>
      <c r="D266" t="s">
        <v>582</v>
      </c>
      <c r="E266" t="s">
        <v>1174</v>
      </c>
      <c r="F266" s="220">
        <v>1</v>
      </c>
      <c r="G266" s="220">
        <v>0</v>
      </c>
    </row>
    <row r="267" spans="1:7" x14ac:dyDescent="0.25">
      <c r="A267" t="str">
        <f t="shared" si="30"/>
        <v>368G33</v>
      </c>
      <c r="B267" s="6">
        <v>368</v>
      </c>
      <c r="C267" t="s">
        <v>587</v>
      </c>
      <c r="D267" t="s">
        <v>588</v>
      </c>
      <c r="E267" t="s">
        <v>1174</v>
      </c>
      <c r="F267" s="220">
        <v>1</v>
      </c>
      <c r="G267" s="220">
        <v>0</v>
      </c>
    </row>
    <row r="268" spans="1:7" x14ac:dyDescent="0.25">
      <c r="A268" t="str">
        <f t="shared" si="30"/>
        <v>368G34</v>
      </c>
      <c r="B268" s="6">
        <v>368</v>
      </c>
      <c r="C268" t="s">
        <v>593</v>
      </c>
      <c r="D268" t="s">
        <v>594</v>
      </c>
      <c r="E268" t="s">
        <v>1174</v>
      </c>
      <c r="F268" s="220">
        <v>1</v>
      </c>
      <c r="G268" s="220">
        <v>0</v>
      </c>
    </row>
    <row r="269" spans="1:7" x14ac:dyDescent="0.25">
      <c r="A269" t="str">
        <f t="shared" si="30"/>
        <v>368G37</v>
      </c>
      <c r="B269" s="6">
        <v>368</v>
      </c>
      <c r="C269" t="s">
        <v>599</v>
      </c>
      <c r="D269" t="s">
        <v>600</v>
      </c>
      <c r="E269" t="s">
        <v>1174</v>
      </c>
      <c r="F269" s="220">
        <v>1</v>
      </c>
      <c r="G269" s="220">
        <v>0</v>
      </c>
    </row>
    <row r="270" spans="1:7" x14ac:dyDescent="0.25">
      <c r="A270" t="str">
        <f t="shared" si="30"/>
        <v>368G38</v>
      </c>
      <c r="B270" s="6">
        <v>368</v>
      </c>
      <c r="C270" t="s">
        <v>607</v>
      </c>
      <c r="D270" t="s">
        <v>608</v>
      </c>
      <c r="E270" t="s">
        <v>1174</v>
      </c>
      <c r="F270" s="220">
        <v>1</v>
      </c>
      <c r="G270" s="220">
        <v>0</v>
      </c>
    </row>
    <row r="271" spans="1:7" x14ac:dyDescent="0.25">
      <c r="A271" t="str">
        <f t="shared" si="30"/>
        <v>368G39</v>
      </c>
      <c r="B271" s="6">
        <v>368</v>
      </c>
      <c r="C271" t="s">
        <v>615</v>
      </c>
      <c r="D271" t="s">
        <v>616</v>
      </c>
      <c r="E271" t="s">
        <v>1174</v>
      </c>
      <c r="F271" s="220">
        <v>1</v>
      </c>
      <c r="G271" s="220">
        <v>0</v>
      </c>
    </row>
    <row r="272" spans="1:7" x14ac:dyDescent="0.25">
      <c r="A272" t="str">
        <f t="shared" si="30"/>
        <v>368G41</v>
      </c>
      <c r="B272" s="6">
        <v>368</v>
      </c>
      <c r="C272" t="s">
        <v>623</v>
      </c>
      <c r="D272" t="s">
        <v>624</v>
      </c>
      <c r="E272" t="s">
        <v>1174</v>
      </c>
      <c r="F272" s="220">
        <v>1</v>
      </c>
      <c r="G272" s="220">
        <v>0</v>
      </c>
    </row>
    <row r="273" spans="1:7" x14ac:dyDescent="0.25">
      <c r="A273" t="str">
        <f t="shared" si="30"/>
        <v>368G51</v>
      </c>
      <c r="B273" s="6">
        <v>368</v>
      </c>
      <c r="C273" t="s">
        <v>631</v>
      </c>
      <c r="D273" t="s">
        <v>632</v>
      </c>
      <c r="E273" t="s">
        <v>1175</v>
      </c>
      <c r="F273" s="220">
        <v>1</v>
      </c>
      <c r="G273" s="220">
        <v>0</v>
      </c>
    </row>
    <row r="274" spans="1:7" x14ac:dyDescent="0.25">
      <c r="A274" t="str">
        <f t="shared" si="30"/>
        <v>368G52</v>
      </c>
      <c r="B274" s="6">
        <v>368</v>
      </c>
      <c r="C274" t="s">
        <v>637</v>
      </c>
      <c r="D274" t="s">
        <v>638</v>
      </c>
      <c r="E274" t="s">
        <v>1175</v>
      </c>
      <c r="F274" s="220">
        <v>1</v>
      </c>
      <c r="G274" s="220">
        <v>0</v>
      </c>
    </row>
    <row r="275" spans="1:7" x14ac:dyDescent="0.25">
      <c r="A275" t="str">
        <f t="shared" si="30"/>
        <v>368G53</v>
      </c>
      <c r="B275" s="6">
        <v>368</v>
      </c>
      <c r="C275" t="s">
        <v>641</v>
      </c>
      <c r="D275" t="s">
        <v>642</v>
      </c>
      <c r="E275" t="s">
        <v>1175</v>
      </c>
      <c r="F275" s="220">
        <v>1</v>
      </c>
      <c r="G275" s="220">
        <v>0</v>
      </c>
    </row>
    <row r="276" spans="1:7" x14ac:dyDescent="0.25">
      <c r="A276" t="str">
        <f t="shared" si="30"/>
        <v>368G54</v>
      </c>
      <c r="B276" s="6">
        <v>368</v>
      </c>
      <c r="C276" t="s">
        <v>645</v>
      </c>
      <c r="D276" t="s">
        <v>646</v>
      </c>
      <c r="E276" t="s">
        <v>1175</v>
      </c>
      <c r="F276" s="220">
        <v>1</v>
      </c>
      <c r="G276" s="220">
        <v>0</v>
      </c>
    </row>
    <row r="277" spans="1:7" x14ac:dyDescent="0.25">
      <c r="A277" t="str">
        <f t="shared" si="30"/>
        <v>368G55</v>
      </c>
      <c r="B277" s="6">
        <v>368</v>
      </c>
      <c r="C277" t="s">
        <v>649</v>
      </c>
      <c r="D277" t="s">
        <v>650</v>
      </c>
      <c r="E277" t="s">
        <v>1175</v>
      </c>
      <c r="F277" s="220">
        <v>1</v>
      </c>
      <c r="G277" s="220">
        <v>0</v>
      </c>
    </row>
    <row r="278" spans="1:7" x14ac:dyDescent="0.25">
      <c r="A278" t="str">
        <f t="shared" si="30"/>
        <v>368G56</v>
      </c>
      <c r="B278" s="6">
        <v>368</v>
      </c>
      <c r="C278" t="s">
        <v>653</v>
      </c>
      <c r="D278" t="s">
        <v>654</v>
      </c>
      <c r="E278" t="s">
        <v>1175</v>
      </c>
      <c r="F278" s="220">
        <v>1</v>
      </c>
      <c r="G278" s="220">
        <v>0</v>
      </c>
    </row>
    <row r="279" spans="1:7" x14ac:dyDescent="0.25">
      <c r="A279" t="str">
        <f t="shared" si="30"/>
        <v>368G66</v>
      </c>
      <c r="B279" s="6">
        <v>368</v>
      </c>
      <c r="C279" t="s">
        <v>657</v>
      </c>
      <c r="D279" t="s">
        <v>658</v>
      </c>
      <c r="E279" t="s">
        <v>1176</v>
      </c>
      <c r="F279" s="220">
        <v>1</v>
      </c>
      <c r="G279" s="220">
        <v>0</v>
      </c>
    </row>
    <row r="280" spans="1:7" x14ac:dyDescent="0.25">
      <c r="A280" t="str">
        <f t="shared" si="30"/>
        <v>368G67</v>
      </c>
      <c r="B280" s="6">
        <v>368</v>
      </c>
      <c r="C280" t="s">
        <v>661</v>
      </c>
      <c r="D280" t="s">
        <v>662</v>
      </c>
      <c r="E280" t="s">
        <v>1176</v>
      </c>
      <c r="F280" s="220">
        <v>1</v>
      </c>
      <c r="G280" s="220">
        <v>0</v>
      </c>
    </row>
    <row r="281" spans="1:7" x14ac:dyDescent="0.25">
      <c r="A281" t="str">
        <f t="shared" si="30"/>
        <v>368G69</v>
      </c>
      <c r="B281" s="6">
        <v>368</v>
      </c>
      <c r="C281" t="s">
        <v>665</v>
      </c>
      <c r="D281" t="s">
        <v>666</v>
      </c>
      <c r="E281" t="s">
        <v>1176</v>
      </c>
      <c r="F281" s="220">
        <v>1</v>
      </c>
      <c r="G281" s="220">
        <v>0</v>
      </c>
    </row>
    <row r="282" spans="1:7" x14ac:dyDescent="0.25">
      <c r="A282" t="str">
        <f t="shared" si="30"/>
        <v>368G71</v>
      </c>
      <c r="B282" s="6">
        <v>368</v>
      </c>
      <c r="C282" t="s">
        <v>669</v>
      </c>
      <c r="D282" t="s">
        <v>670</v>
      </c>
      <c r="E282" t="s">
        <v>1176</v>
      </c>
      <c r="F282" s="220">
        <v>1</v>
      </c>
      <c r="G282" s="220">
        <v>0</v>
      </c>
    </row>
    <row r="283" spans="1:7" x14ac:dyDescent="0.25">
      <c r="A283" t="str">
        <f t="shared" si="30"/>
        <v>368G72</v>
      </c>
      <c r="B283" s="6">
        <v>368</v>
      </c>
      <c r="C283" t="s">
        <v>673</v>
      </c>
      <c r="D283" t="s">
        <v>674</v>
      </c>
      <c r="E283" t="s">
        <v>1176</v>
      </c>
      <c r="F283" s="220">
        <v>1</v>
      </c>
      <c r="G283" s="220">
        <v>0</v>
      </c>
    </row>
    <row r="284" spans="1:7" x14ac:dyDescent="0.25">
      <c r="A284" t="str">
        <f t="shared" si="30"/>
        <v>368G73</v>
      </c>
      <c r="B284" s="6">
        <v>368</v>
      </c>
      <c r="C284" t="s">
        <v>677</v>
      </c>
      <c r="D284" t="s">
        <v>678</v>
      </c>
      <c r="E284" t="s">
        <v>1176</v>
      </c>
      <c r="F284" s="220">
        <v>1</v>
      </c>
      <c r="G284" s="220">
        <v>0</v>
      </c>
    </row>
    <row r="285" spans="1:7" x14ac:dyDescent="0.25">
      <c r="A285" t="str">
        <f t="shared" si="30"/>
        <v>368G80</v>
      </c>
      <c r="B285" s="6">
        <v>368</v>
      </c>
      <c r="C285" t="s">
        <v>683</v>
      </c>
      <c r="D285" t="s">
        <v>684</v>
      </c>
      <c r="E285" t="s">
        <v>1177</v>
      </c>
      <c r="F285" s="220">
        <v>1</v>
      </c>
      <c r="G285" s="220">
        <v>0</v>
      </c>
    </row>
    <row r="286" spans="1:7" x14ac:dyDescent="0.25">
      <c r="A286" t="str">
        <f t="shared" si="30"/>
        <v>368G81</v>
      </c>
      <c r="B286" s="6">
        <v>368</v>
      </c>
      <c r="C286" t="s">
        <v>687</v>
      </c>
      <c r="D286" t="s">
        <v>688</v>
      </c>
      <c r="E286" t="s">
        <v>1177</v>
      </c>
      <c r="F286" s="220">
        <v>1</v>
      </c>
      <c r="G286" s="220">
        <v>0</v>
      </c>
    </row>
    <row r="287" spans="1:7" x14ac:dyDescent="0.25">
      <c r="A287" t="str">
        <f t="shared" si="30"/>
        <v>368G82</v>
      </c>
      <c r="B287" s="6">
        <v>368</v>
      </c>
      <c r="C287" t="s">
        <v>691</v>
      </c>
      <c r="D287" t="s">
        <v>692</v>
      </c>
      <c r="E287" t="s">
        <v>1177</v>
      </c>
      <c r="F287" s="220">
        <v>1</v>
      </c>
      <c r="G287" s="220">
        <v>0</v>
      </c>
    </row>
    <row r="288" spans="1:7" x14ac:dyDescent="0.25">
      <c r="A288" t="str">
        <f t="shared" si="30"/>
        <v>368G83</v>
      </c>
      <c r="B288" s="6">
        <v>368</v>
      </c>
      <c r="C288" t="s">
        <v>693</v>
      </c>
      <c r="D288" t="s">
        <v>694</v>
      </c>
      <c r="E288" t="s">
        <v>1177</v>
      </c>
      <c r="F288" s="220">
        <v>1</v>
      </c>
      <c r="G288" s="220">
        <v>0</v>
      </c>
    </row>
    <row r="289" spans="1:8" x14ac:dyDescent="0.25">
      <c r="A289" t="str">
        <f t="shared" si="30"/>
        <v>368G84</v>
      </c>
      <c r="B289" s="6">
        <v>368</v>
      </c>
      <c r="C289" t="s">
        <v>695</v>
      </c>
      <c r="D289" t="s">
        <v>696</v>
      </c>
      <c r="E289" t="s">
        <v>1177</v>
      </c>
      <c r="F289" s="220">
        <v>1</v>
      </c>
      <c r="G289" s="220">
        <v>0</v>
      </c>
    </row>
    <row r="290" spans="1:8" x14ac:dyDescent="0.25">
      <c r="A290" t="str">
        <f t="shared" si="30"/>
        <v>368G85</v>
      </c>
      <c r="B290" s="6">
        <v>368</v>
      </c>
      <c r="C290" t="s">
        <v>699</v>
      </c>
      <c r="D290" t="s">
        <v>700</v>
      </c>
      <c r="E290" t="s">
        <v>1177</v>
      </c>
      <c r="F290" s="220">
        <v>1</v>
      </c>
      <c r="G290" s="220">
        <v>0</v>
      </c>
    </row>
    <row r="291" spans="1:8" x14ac:dyDescent="0.25">
      <c r="A291" t="str">
        <f t="shared" si="30"/>
        <v>368G86</v>
      </c>
      <c r="B291" s="6">
        <v>368</v>
      </c>
      <c r="C291" t="s">
        <v>703</v>
      </c>
      <c r="D291" t="s">
        <v>704</v>
      </c>
      <c r="E291" t="s">
        <v>1177</v>
      </c>
      <c r="F291" s="220">
        <v>1</v>
      </c>
      <c r="G291" s="220">
        <v>0</v>
      </c>
    </row>
    <row r="292" spans="1:8" x14ac:dyDescent="0.25">
      <c r="A292" t="str">
        <f t="shared" si="30"/>
        <v>368G87</v>
      </c>
      <c r="B292" s="6">
        <v>368</v>
      </c>
      <c r="C292" t="s">
        <v>707</v>
      </c>
      <c r="D292" t="s">
        <v>708</v>
      </c>
      <c r="E292" t="s">
        <v>1177</v>
      </c>
      <c r="F292" s="220">
        <v>1</v>
      </c>
      <c r="G292" s="220">
        <v>0</v>
      </c>
    </row>
    <row r="293" spans="1:8" x14ac:dyDescent="0.25">
      <c r="A293" t="str">
        <f t="shared" si="30"/>
        <v>368G88</v>
      </c>
      <c r="B293" s="6">
        <v>368</v>
      </c>
      <c r="C293" t="s">
        <v>711</v>
      </c>
      <c r="D293" t="s">
        <v>712</v>
      </c>
      <c r="E293" t="s">
        <v>1177</v>
      </c>
      <c r="F293" s="220">
        <v>1</v>
      </c>
      <c r="G293" s="220">
        <v>0</v>
      </c>
    </row>
    <row r="294" spans="1:8" x14ac:dyDescent="0.25">
      <c r="A294" t="str">
        <f t="shared" si="30"/>
        <v>368G90</v>
      </c>
      <c r="B294" s="6">
        <v>368</v>
      </c>
      <c r="C294" t="s">
        <v>715</v>
      </c>
      <c r="D294" t="s">
        <v>716</v>
      </c>
      <c r="E294" t="s">
        <v>1177</v>
      </c>
      <c r="F294" s="220">
        <v>1</v>
      </c>
      <c r="G294" s="220">
        <v>0</v>
      </c>
    </row>
    <row r="295" spans="1:8" x14ac:dyDescent="0.25">
      <c r="A295" t="str">
        <f t="shared" si="30"/>
        <v>368G91</v>
      </c>
      <c r="B295" s="6">
        <v>368</v>
      </c>
      <c r="C295" t="s">
        <v>719</v>
      </c>
      <c r="D295" t="s">
        <v>720</v>
      </c>
      <c r="E295" t="s">
        <v>1177</v>
      </c>
      <c r="F295" s="220">
        <v>1</v>
      </c>
      <c r="G295" s="220">
        <v>0</v>
      </c>
    </row>
    <row r="296" spans="1:8" x14ac:dyDescent="0.25">
      <c r="A296" t="str">
        <f t="shared" si="30"/>
        <v>368G92</v>
      </c>
      <c r="B296" s="6">
        <v>368</v>
      </c>
      <c r="C296" t="s">
        <v>723</v>
      </c>
      <c r="D296" t="s">
        <v>724</v>
      </c>
      <c r="E296" t="s">
        <v>1177</v>
      </c>
      <c r="F296" s="220">
        <v>1</v>
      </c>
      <c r="G296" s="220">
        <v>0</v>
      </c>
    </row>
    <row r="297" spans="1:8" x14ac:dyDescent="0.25">
      <c r="A297" t="str">
        <f t="shared" si="30"/>
        <v>368G93</v>
      </c>
      <c r="B297" s="6">
        <v>368</v>
      </c>
      <c r="C297" t="s">
        <v>727</v>
      </c>
      <c r="D297" t="s">
        <v>728</v>
      </c>
      <c r="E297" t="s">
        <v>1177</v>
      </c>
      <c r="F297" s="220">
        <v>1</v>
      </c>
      <c r="G297" s="220">
        <v>0</v>
      </c>
    </row>
    <row r="298" spans="1:8" x14ac:dyDescent="0.25">
      <c r="A298" t="str">
        <f t="shared" si="30"/>
        <v>368G94</v>
      </c>
      <c r="B298" s="6">
        <v>368</v>
      </c>
      <c r="C298" t="s">
        <v>731</v>
      </c>
      <c r="D298" t="s">
        <v>732</v>
      </c>
      <c r="E298" t="s">
        <v>1177</v>
      </c>
      <c r="F298" s="220">
        <v>1</v>
      </c>
      <c r="G298" s="220">
        <v>0</v>
      </c>
    </row>
    <row r="299" spans="1:8" x14ac:dyDescent="0.25">
      <c r="A299" t="str">
        <f t="shared" si="30"/>
        <v>368G95</v>
      </c>
      <c r="B299" s="6">
        <v>368</v>
      </c>
      <c r="C299" t="s">
        <v>735</v>
      </c>
      <c r="D299" t="s">
        <v>736</v>
      </c>
      <c r="E299" t="s">
        <v>1177</v>
      </c>
      <c r="F299" s="220">
        <v>1</v>
      </c>
      <c r="G299" s="220">
        <v>0</v>
      </c>
    </row>
    <row r="300" spans="1:8" x14ac:dyDescent="0.25">
      <c r="A300" t="str">
        <f t="shared" si="30"/>
        <v>368G96</v>
      </c>
      <c r="B300" s="6">
        <v>368</v>
      </c>
      <c r="C300" t="s">
        <v>737</v>
      </c>
      <c r="D300" t="s">
        <v>738</v>
      </c>
      <c r="E300" t="s">
        <v>1177</v>
      </c>
      <c r="F300" s="220">
        <v>1</v>
      </c>
      <c r="G300" s="220">
        <v>0</v>
      </c>
    </row>
    <row r="301" spans="1:8" x14ac:dyDescent="0.25">
      <c r="A301" t="str">
        <f t="shared" si="30"/>
        <v>368G97</v>
      </c>
      <c r="B301" s="6">
        <v>368</v>
      </c>
      <c r="C301" t="s">
        <v>741</v>
      </c>
      <c r="D301" t="s">
        <v>742</v>
      </c>
      <c r="E301" t="s">
        <v>1177</v>
      </c>
      <c r="F301" s="220">
        <v>1</v>
      </c>
      <c r="G301" s="220">
        <v>0</v>
      </c>
    </row>
    <row r="302" spans="1:8" x14ac:dyDescent="0.25">
      <c r="A302" t="str">
        <f t="shared" si="30"/>
        <v>368G98</v>
      </c>
      <c r="B302" s="6">
        <v>368</v>
      </c>
      <c r="C302" t="s">
        <v>745</v>
      </c>
      <c r="D302" t="s">
        <v>746</v>
      </c>
      <c r="E302" t="s">
        <v>1177</v>
      </c>
      <c r="F302" s="220">
        <v>1</v>
      </c>
      <c r="G302" s="220">
        <v>0</v>
      </c>
    </row>
    <row r="303" spans="1:8" x14ac:dyDescent="0.25">
      <c r="A303" t="str">
        <f t="shared" si="30"/>
        <v>368I51</v>
      </c>
      <c r="B303" s="6">
        <v>368</v>
      </c>
      <c r="C303" t="s">
        <v>749</v>
      </c>
      <c r="D303" t="s">
        <v>750</v>
      </c>
      <c r="E303" t="s">
        <v>1153</v>
      </c>
      <c r="F303" s="220">
        <v>0</v>
      </c>
      <c r="G303" s="220">
        <v>0</v>
      </c>
      <c r="H303" t="s">
        <v>1121</v>
      </c>
    </row>
    <row r="304" spans="1:8" x14ac:dyDescent="0.25">
      <c r="A304" t="str">
        <f t="shared" si="30"/>
        <v>368J11</v>
      </c>
      <c r="B304" s="6">
        <v>368</v>
      </c>
      <c r="C304" t="s">
        <v>753</v>
      </c>
      <c r="D304" t="s">
        <v>754</v>
      </c>
      <c r="E304" t="s">
        <v>1153</v>
      </c>
      <c r="F304" s="220">
        <v>0</v>
      </c>
      <c r="G304" s="220">
        <v>0</v>
      </c>
      <c r="H304" t="s">
        <v>1121</v>
      </c>
    </row>
  </sheetData>
  <pageMargins left="0.7" right="0.7" top="0.75" bottom="0.75" header="0.3" footer="0.3"/>
  <pageSetup orientation="portrait" r:id="rId1"/>
  <customProperties>
    <customPr name="EpmWorksheetKeyString_GUID" r:id="rId2"/>
  </customPropertie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487F6-1E7A-4F21-8273-5C00813BC151}">
  <sheetPr>
    <tabColor theme="7" tint="0.79998168889431442"/>
  </sheetPr>
  <dimension ref="A1:AJ1307"/>
  <sheetViews>
    <sheetView topLeftCell="C1" workbookViewId="0">
      <selection activeCell="J11" sqref="J11"/>
    </sheetView>
    <sheetView workbookViewId="1">
      <selection activeCell="G41" sqref="G41"/>
    </sheetView>
  </sheetViews>
  <sheetFormatPr defaultRowHeight="15" x14ac:dyDescent="0.25"/>
  <cols>
    <col min="9" max="9" width="11.7109375" bestFit="1" customWidth="1"/>
    <col min="12" max="12" width="14.140625" bestFit="1" customWidth="1"/>
    <col min="13" max="13" width="16.28515625" bestFit="1" customWidth="1"/>
    <col min="14" max="14" width="7.7109375" bestFit="1" customWidth="1"/>
    <col min="15" max="15" width="9" bestFit="1" customWidth="1"/>
    <col min="16" max="17" width="11.85546875" bestFit="1" customWidth="1"/>
    <col min="18" max="18" width="11.28515625" bestFit="1" customWidth="1"/>
    <col min="27" max="27" width="15.7109375" bestFit="1" customWidth="1"/>
    <col min="35" max="35" width="18.85546875" bestFit="1" customWidth="1"/>
    <col min="36" max="36" width="11.7109375" bestFit="1" customWidth="1"/>
  </cols>
  <sheetData>
    <row r="1" spans="1:36" ht="15.75" thickBot="1" x14ac:dyDescent="0.3">
      <c r="A1" s="159" t="s">
        <v>1384</v>
      </c>
      <c r="B1" s="159" t="s">
        <v>1385</v>
      </c>
      <c r="C1" s="159" t="s">
        <v>1386</v>
      </c>
      <c r="D1" s="159" t="s">
        <v>1387</v>
      </c>
      <c r="E1" s="159" t="s">
        <v>1388</v>
      </c>
      <c r="F1" s="159" t="s">
        <v>1389</v>
      </c>
      <c r="G1" s="159" t="s">
        <v>1390</v>
      </c>
      <c r="H1" s="159" t="s">
        <v>1414</v>
      </c>
      <c r="I1" s="159" t="s">
        <v>1594</v>
      </c>
      <c r="J1" s="159" t="s">
        <v>1233</v>
      </c>
      <c r="L1" t="s">
        <v>1413</v>
      </c>
      <c r="P1" t="s">
        <v>1594</v>
      </c>
      <c r="S1" s="1" t="s">
        <v>1530</v>
      </c>
      <c r="T1" s="1" t="s">
        <v>1531</v>
      </c>
      <c r="U1" s="1" t="s">
        <v>1532</v>
      </c>
      <c r="V1" s="1" t="s">
        <v>1533</v>
      </c>
      <c r="W1" s="1" t="s">
        <v>1534</v>
      </c>
      <c r="X1" s="1" t="s">
        <v>1535</v>
      </c>
      <c r="AA1" s="1" t="s">
        <v>1584</v>
      </c>
      <c r="AC1" s="1" t="s">
        <v>1584</v>
      </c>
      <c r="AF1" t="s">
        <v>1534</v>
      </c>
      <c r="AG1" t="s">
        <v>1414</v>
      </c>
      <c r="AI1" s="1" t="s">
        <v>1389</v>
      </c>
      <c r="AJ1" s="1" t="s">
        <v>1585</v>
      </c>
    </row>
    <row r="2" spans="1:36" x14ac:dyDescent="0.25">
      <c r="A2" t="s">
        <v>1391</v>
      </c>
      <c r="B2" t="s">
        <v>1392</v>
      </c>
      <c r="C2" t="s">
        <v>1392</v>
      </c>
      <c r="D2" t="s">
        <v>1392</v>
      </c>
      <c r="E2" t="s">
        <v>1393</v>
      </c>
      <c r="F2" t="s">
        <v>1394</v>
      </c>
      <c r="G2" t="s">
        <v>1392</v>
      </c>
      <c r="H2">
        <f t="shared" ref="H2:H65" si="0">+_xlfn.XLOOKUP(G2,AF:AF,AG:AG,0)</f>
        <v>0</v>
      </c>
      <c r="I2" t="str">
        <f t="shared" ref="I2:I65" si="1">+_xlfn.XLOOKUP(F2,AI:AI,AJ:AJ,"N/A")</f>
        <v>PRIMARY</v>
      </c>
      <c r="J2">
        <v>1</v>
      </c>
      <c r="L2" t="s">
        <v>1387</v>
      </c>
      <c r="M2" t="s">
        <v>1386</v>
      </c>
      <c r="N2" t="s">
        <v>1385</v>
      </c>
      <c r="O2" t="s">
        <v>1414</v>
      </c>
      <c r="P2" t="s">
        <v>1185</v>
      </c>
      <c r="Q2" t="s">
        <v>1183</v>
      </c>
      <c r="R2" t="s">
        <v>97</v>
      </c>
      <c r="S2" t="s">
        <v>1415</v>
      </c>
      <c r="T2">
        <v>25</v>
      </c>
      <c r="U2">
        <v>2</v>
      </c>
      <c r="V2">
        <v>1</v>
      </c>
      <c r="W2" t="s">
        <v>1392</v>
      </c>
      <c r="AA2" t="s">
        <v>1392</v>
      </c>
      <c r="AB2" s="1"/>
      <c r="AC2" t="s">
        <v>1392</v>
      </c>
      <c r="AD2" s="1">
        <f>+LEN(AC2)</f>
        <v>1</v>
      </c>
      <c r="AE2" s="1"/>
      <c r="AF2" s="1">
        <v>2002836</v>
      </c>
      <c r="AG2" s="1">
        <v>807.52</v>
      </c>
      <c r="AH2" s="1"/>
      <c r="AI2" t="s">
        <v>1394</v>
      </c>
      <c r="AJ2" t="s">
        <v>1183</v>
      </c>
    </row>
    <row r="3" spans="1:36" x14ac:dyDescent="0.25">
      <c r="A3" t="s">
        <v>1391</v>
      </c>
      <c r="B3" t="s">
        <v>1392</v>
      </c>
      <c r="C3" t="s">
        <v>1392</v>
      </c>
      <c r="D3" t="s">
        <v>1395</v>
      </c>
      <c r="E3" t="s">
        <v>1393</v>
      </c>
      <c r="F3" t="s">
        <v>1394</v>
      </c>
      <c r="G3" t="s">
        <v>1392</v>
      </c>
      <c r="H3">
        <f t="shared" si="0"/>
        <v>0</v>
      </c>
      <c r="I3" t="str">
        <f t="shared" si="1"/>
        <v>PRIMARY</v>
      </c>
      <c r="J3">
        <v>5</v>
      </c>
      <c r="L3" t="s">
        <v>1397</v>
      </c>
      <c r="M3">
        <v>30</v>
      </c>
      <c r="N3">
        <v>1</v>
      </c>
      <c r="O3">
        <v>1062.32</v>
      </c>
      <c r="P3">
        <v>4</v>
      </c>
      <c r="Q3">
        <v>1</v>
      </c>
      <c r="R3">
        <v>5</v>
      </c>
      <c r="S3" t="s">
        <v>1416</v>
      </c>
      <c r="T3">
        <v>25</v>
      </c>
      <c r="U3">
        <v>4</v>
      </c>
      <c r="V3">
        <v>6</v>
      </c>
      <c r="W3" t="s">
        <v>1392</v>
      </c>
      <c r="AA3" t="s">
        <v>1392</v>
      </c>
      <c r="AC3" t="s">
        <v>765</v>
      </c>
      <c r="AD3" s="1">
        <f t="shared" ref="AD3:AD52" si="2">+LEN(AC3)</f>
        <v>0</v>
      </c>
      <c r="AE3" s="1"/>
      <c r="AF3" s="1">
        <v>2002847</v>
      </c>
      <c r="AG3" s="1">
        <v>1112.98</v>
      </c>
      <c r="AI3" t="s">
        <v>1409</v>
      </c>
      <c r="AJ3" t="s">
        <v>1183</v>
      </c>
    </row>
    <row r="4" spans="1:36" x14ac:dyDescent="0.25">
      <c r="A4" t="s">
        <v>1391</v>
      </c>
      <c r="B4" t="s">
        <v>1392</v>
      </c>
      <c r="C4">
        <v>16</v>
      </c>
      <c r="D4" t="s">
        <v>1396</v>
      </c>
      <c r="E4" t="s">
        <v>1393</v>
      </c>
      <c r="F4" t="s">
        <v>1394</v>
      </c>
      <c r="G4">
        <v>2005687</v>
      </c>
      <c r="H4">
        <f t="shared" si="0"/>
        <v>0</v>
      </c>
      <c r="I4" t="str">
        <f t="shared" si="1"/>
        <v>PRIMARY</v>
      </c>
      <c r="J4">
        <v>1</v>
      </c>
      <c r="L4" t="s">
        <v>1397</v>
      </c>
      <c r="M4">
        <v>40</v>
      </c>
      <c r="N4">
        <v>3</v>
      </c>
      <c r="O4">
        <v>1543.75</v>
      </c>
      <c r="P4">
        <v>3</v>
      </c>
      <c r="Q4">
        <v>379</v>
      </c>
      <c r="R4">
        <v>382</v>
      </c>
      <c r="S4" t="s">
        <v>1417</v>
      </c>
      <c r="T4">
        <v>25</v>
      </c>
      <c r="U4">
        <v>5</v>
      </c>
      <c r="V4">
        <v>6</v>
      </c>
      <c r="W4" t="s">
        <v>1392</v>
      </c>
      <c r="AA4" t="s">
        <v>1392</v>
      </c>
      <c r="AC4" t="s">
        <v>1536</v>
      </c>
      <c r="AD4" s="1">
        <f t="shared" si="2"/>
        <v>7</v>
      </c>
      <c r="AE4" s="1"/>
      <c r="AF4" s="1">
        <v>2002834</v>
      </c>
      <c r="AG4" s="1">
        <v>1433.09</v>
      </c>
      <c r="AI4" t="s">
        <v>1410</v>
      </c>
      <c r="AJ4" t="s">
        <v>1183</v>
      </c>
    </row>
    <row r="5" spans="1:36" x14ac:dyDescent="0.25">
      <c r="A5" t="s">
        <v>1391</v>
      </c>
      <c r="B5" t="s">
        <v>1392</v>
      </c>
      <c r="C5">
        <v>30</v>
      </c>
      <c r="D5" t="s">
        <v>1397</v>
      </c>
      <c r="E5" t="s">
        <v>1393</v>
      </c>
      <c r="F5" t="s">
        <v>1394</v>
      </c>
      <c r="G5" t="s">
        <v>1392</v>
      </c>
      <c r="H5">
        <f t="shared" si="0"/>
        <v>0</v>
      </c>
      <c r="I5" t="str">
        <f t="shared" si="1"/>
        <v>PRIMARY</v>
      </c>
      <c r="J5">
        <v>1</v>
      </c>
      <c r="L5" t="s">
        <v>1397</v>
      </c>
      <c r="M5">
        <v>40</v>
      </c>
      <c r="N5">
        <v>4</v>
      </c>
      <c r="O5">
        <v>1543.75</v>
      </c>
      <c r="P5">
        <v>2</v>
      </c>
      <c r="Q5">
        <v>45</v>
      </c>
      <c r="R5">
        <v>47</v>
      </c>
      <c r="S5" t="s">
        <v>1418</v>
      </c>
      <c r="T5">
        <v>25</v>
      </c>
      <c r="U5">
        <v>6</v>
      </c>
      <c r="V5">
        <v>105</v>
      </c>
      <c r="W5" t="s">
        <v>1392</v>
      </c>
      <c r="AA5" t="s">
        <v>1392</v>
      </c>
      <c r="AC5" t="s">
        <v>1537</v>
      </c>
      <c r="AD5" s="1">
        <f t="shared" si="2"/>
        <v>7</v>
      </c>
      <c r="AE5" s="1"/>
      <c r="AF5" s="1">
        <v>2002835</v>
      </c>
      <c r="AG5" s="1">
        <v>1478.66</v>
      </c>
      <c r="AI5" t="s">
        <v>1411</v>
      </c>
      <c r="AJ5" t="s">
        <v>1153</v>
      </c>
    </row>
    <row r="6" spans="1:36" x14ac:dyDescent="0.25">
      <c r="A6" t="s">
        <v>1391</v>
      </c>
      <c r="B6" t="s">
        <v>1392</v>
      </c>
      <c r="C6">
        <v>30</v>
      </c>
      <c r="D6" t="s">
        <v>1398</v>
      </c>
      <c r="E6" t="s">
        <v>1393</v>
      </c>
      <c r="F6" t="s">
        <v>1394</v>
      </c>
      <c r="G6" t="s">
        <v>1392</v>
      </c>
      <c r="H6">
        <f t="shared" si="0"/>
        <v>0</v>
      </c>
      <c r="I6" t="str">
        <f t="shared" si="1"/>
        <v>PRIMARY</v>
      </c>
      <c r="J6">
        <v>1</v>
      </c>
      <c r="L6" t="s">
        <v>1397</v>
      </c>
      <c r="M6">
        <v>40</v>
      </c>
      <c r="N6" t="s">
        <v>1403</v>
      </c>
      <c r="O6">
        <v>3268.88</v>
      </c>
      <c r="P6">
        <v>1</v>
      </c>
      <c r="Q6">
        <v>158</v>
      </c>
      <c r="R6">
        <v>159</v>
      </c>
      <c r="AA6" t="s">
        <v>765</v>
      </c>
      <c r="AC6" t="s">
        <v>1538</v>
      </c>
      <c r="AD6" s="1">
        <f t="shared" si="2"/>
        <v>13</v>
      </c>
      <c r="AE6" s="1"/>
      <c r="AF6" s="1">
        <v>2002859</v>
      </c>
      <c r="AG6" s="1">
        <v>1478.66</v>
      </c>
      <c r="AI6" t="s">
        <v>1183</v>
      </c>
      <c r="AJ6" t="s">
        <v>1183</v>
      </c>
    </row>
    <row r="7" spans="1:36" x14ac:dyDescent="0.25">
      <c r="A7" t="s">
        <v>1391</v>
      </c>
      <c r="B7" t="s">
        <v>1392</v>
      </c>
      <c r="C7">
        <v>35</v>
      </c>
      <c r="D7" t="s">
        <v>1397</v>
      </c>
      <c r="E7" t="s">
        <v>1393</v>
      </c>
      <c r="F7" t="s">
        <v>1394</v>
      </c>
      <c r="G7" t="s">
        <v>1392</v>
      </c>
      <c r="H7">
        <f t="shared" si="0"/>
        <v>0</v>
      </c>
      <c r="I7" t="str">
        <f t="shared" si="1"/>
        <v>PRIMARY</v>
      </c>
      <c r="J7">
        <v>80</v>
      </c>
      <c r="L7" t="s">
        <v>1397</v>
      </c>
      <c r="M7">
        <v>40</v>
      </c>
      <c r="N7" t="s">
        <v>1407</v>
      </c>
      <c r="O7">
        <v>3242.18</v>
      </c>
      <c r="Q7">
        <v>3</v>
      </c>
      <c r="R7">
        <v>3</v>
      </c>
      <c r="S7" t="s">
        <v>1419</v>
      </c>
      <c r="T7">
        <v>30</v>
      </c>
      <c r="U7">
        <v>1</v>
      </c>
      <c r="V7">
        <v>4</v>
      </c>
      <c r="W7" t="s">
        <v>1392</v>
      </c>
      <c r="AA7" t="s">
        <v>1392</v>
      </c>
      <c r="AC7" t="s">
        <v>1539</v>
      </c>
      <c r="AD7" s="1">
        <f t="shared" si="2"/>
        <v>7</v>
      </c>
      <c r="AE7" s="1"/>
      <c r="AF7" s="1">
        <v>2131275</v>
      </c>
      <c r="AG7" s="1">
        <v>1665.53</v>
      </c>
      <c r="AI7" t="s">
        <v>1587</v>
      </c>
      <c r="AJ7" t="s">
        <v>1185</v>
      </c>
    </row>
    <row r="8" spans="1:36" x14ac:dyDescent="0.25">
      <c r="A8" t="s">
        <v>1391</v>
      </c>
      <c r="B8" t="s">
        <v>1392</v>
      </c>
      <c r="C8">
        <v>35</v>
      </c>
      <c r="D8" t="s">
        <v>1399</v>
      </c>
      <c r="E8" t="s">
        <v>1393</v>
      </c>
      <c r="F8" t="s">
        <v>1394</v>
      </c>
      <c r="G8" t="s">
        <v>1392</v>
      </c>
      <c r="H8">
        <f t="shared" si="0"/>
        <v>0</v>
      </c>
      <c r="I8" t="str">
        <f t="shared" si="1"/>
        <v>PRIMARY</v>
      </c>
      <c r="J8">
        <v>3</v>
      </c>
      <c r="L8" t="s">
        <v>1397</v>
      </c>
      <c r="M8">
        <v>45</v>
      </c>
      <c r="N8">
        <v>2</v>
      </c>
      <c r="O8">
        <v>1344.79</v>
      </c>
      <c r="Q8">
        <v>1</v>
      </c>
      <c r="R8">
        <v>1</v>
      </c>
      <c r="S8" t="s">
        <v>1420</v>
      </c>
      <c r="T8">
        <v>30</v>
      </c>
      <c r="U8">
        <v>2</v>
      </c>
      <c r="V8">
        <v>11</v>
      </c>
      <c r="W8">
        <v>2002836</v>
      </c>
      <c r="AA8" t="s">
        <v>1536</v>
      </c>
      <c r="AC8" t="s">
        <v>1540</v>
      </c>
      <c r="AD8" s="1">
        <f t="shared" si="2"/>
        <v>7</v>
      </c>
      <c r="AE8" s="1"/>
      <c r="AF8" s="1">
        <v>2002871</v>
      </c>
      <c r="AG8" s="1">
        <v>3794.25</v>
      </c>
      <c r="AI8" t="s">
        <v>1588</v>
      </c>
      <c r="AJ8" t="s">
        <v>1153</v>
      </c>
    </row>
    <row r="9" spans="1:36" x14ac:dyDescent="0.25">
      <c r="A9" t="s">
        <v>1391</v>
      </c>
      <c r="B9" t="s">
        <v>1392</v>
      </c>
      <c r="C9">
        <v>40</v>
      </c>
      <c r="D9" t="s">
        <v>1397</v>
      </c>
      <c r="E9" t="s">
        <v>1393</v>
      </c>
      <c r="F9" t="s">
        <v>1394</v>
      </c>
      <c r="G9" t="s">
        <v>1392</v>
      </c>
      <c r="H9">
        <f t="shared" si="0"/>
        <v>0</v>
      </c>
      <c r="I9" t="str">
        <f t="shared" si="1"/>
        <v>PRIMARY</v>
      </c>
      <c r="J9">
        <v>268</v>
      </c>
      <c r="L9" t="s">
        <v>1397</v>
      </c>
      <c r="M9">
        <v>45</v>
      </c>
      <c r="N9" t="s">
        <v>1403</v>
      </c>
      <c r="O9">
        <v>1344.79</v>
      </c>
      <c r="Q9">
        <v>1</v>
      </c>
      <c r="R9">
        <v>1</v>
      </c>
      <c r="S9" t="s">
        <v>1421</v>
      </c>
      <c r="T9">
        <v>30</v>
      </c>
      <c r="U9">
        <v>3</v>
      </c>
      <c r="V9">
        <v>15</v>
      </c>
      <c r="W9">
        <v>2002836</v>
      </c>
      <c r="AA9" t="s">
        <v>1536</v>
      </c>
      <c r="AC9" t="s">
        <v>1541</v>
      </c>
      <c r="AD9" s="1">
        <f t="shared" si="2"/>
        <v>7</v>
      </c>
      <c r="AE9" s="1"/>
      <c r="AF9" s="1">
        <v>2002838</v>
      </c>
      <c r="AG9" s="1">
        <v>1062.32</v>
      </c>
      <c r="AI9" t="s">
        <v>1590</v>
      </c>
      <c r="AJ9" t="s">
        <v>1153</v>
      </c>
    </row>
    <row r="10" spans="1:36" x14ac:dyDescent="0.25">
      <c r="A10" t="s">
        <v>1391</v>
      </c>
      <c r="B10" t="s">
        <v>1392</v>
      </c>
      <c r="C10">
        <v>40</v>
      </c>
      <c r="D10" t="s">
        <v>1397</v>
      </c>
      <c r="E10" t="s">
        <v>1237</v>
      </c>
      <c r="F10" t="s">
        <v>1394</v>
      </c>
      <c r="G10" t="s">
        <v>1392</v>
      </c>
      <c r="H10">
        <f t="shared" si="0"/>
        <v>0</v>
      </c>
      <c r="I10" t="str">
        <f t="shared" si="1"/>
        <v>PRIMARY</v>
      </c>
      <c r="J10">
        <v>4</v>
      </c>
      <c r="L10" t="s">
        <v>1397</v>
      </c>
      <c r="M10">
        <v>45</v>
      </c>
      <c r="N10" t="s">
        <v>1403</v>
      </c>
      <c r="O10">
        <v>3268.88</v>
      </c>
      <c r="Q10">
        <v>2</v>
      </c>
      <c r="R10">
        <v>2</v>
      </c>
      <c r="S10" t="s">
        <v>1422</v>
      </c>
      <c r="T10">
        <v>30</v>
      </c>
      <c r="U10">
        <v>4</v>
      </c>
      <c r="V10">
        <v>723</v>
      </c>
      <c r="W10">
        <v>2002823</v>
      </c>
      <c r="AA10" t="s">
        <v>1537</v>
      </c>
      <c r="AC10" t="s">
        <v>1542</v>
      </c>
      <c r="AD10" s="1">
        <f t="shared" si="2"/>
        <v>14</v>
      </c>
      <c r="AE10" s="1"/>
      <c r="AF10" s="1">
        <v>2002849</v>
      </c>
      <c r="AG10" s="1">
        <v>1543.75</v>
      </c>
      <c r="AI10" t="s">
        <v>1591</v>
      </c>
      <c r="AJ10" t="s">
        <v>1153</v>
      </c>
    </row>
    <row r="11" spans="1:36" x14ac:dyDescent="0.25">
      <c r="A11" t="s">
        <v>1391</v>
      </c>
      <c r="B11" t="s">
        <v>1392</v>
      </c>
      <c r="C11">
        <v>40</v>
      </c>
      <c r="D11" t="s">
        <v>1399</v>
      </c>
      <c r="E11" t="s">
        <v>1393</v>
      </c>
      <c r="F11" t="s">
        <v>1394</v>
      </c>
      <c r="G11" t="s">
        <v>1392</v>
      </c>
      <c r="H11">
        <f t="shared" si="0"/>
        <v>0</v>
      </c>
      <c r="I11" t="str">
        <f t="shared" si="1"/>
        <v>PRIMARY</v>
      </c>
      <c r="J11">
        <v>1</v>
      </c>
      <c r="L11" t="s">
        <v>1397</v>
      </c>
      <c r="M11">
        <v>45</v>
      </c>
      <c r="N11" t="s">
        <v>1406</v>
      </c>
      <c r="O11">
        <v>4018.36</v>
      </c>
      <c r="Q11">
        <v>9</v>
      </c>
      <c r="R11">
        <v>9</v>
      </c>
      <c r="S11" t="s">
        <v>1423</v>
      </c>
      <c r="T11">
        <v>30</v>
      </c>
      <c r="U11">
        <v>5</v>
      </c>
      <c r="V11">
        <v>452</v>
      </c>
      <c r="W11">
        <v>2002836</v>
      </c>
      <c r="X11">
        <v>807.52</v>
      </c>
      <c r="AA11" t="s">
        <v>1538</v>
      </c>
      <c r="AC11" t="s">
        <v>1543</v>
      </c>
      <c r="AD11" s="1">
        <f t="shared" si="2"/>
        <v>7</v>
      </c>
      <c r="AE11" s="1"/>
      <c r="AF11" s="1">
        <v>2131246</v>
      </c>
      <c r="AG11" s="1">
        <v>3268.88</v>
      </c>
      <c r="AI11" t="s">
        <v>1592</v>
      </c>
      <c r="AJ11" t="s">
        <v>1153</v>
      </c>
    </row>
    <row r="12" spans="1:36" x14ac:dyDescent="0.25">
      <c r="A12" t="s">
        <v>1391</v>
      </c>
      <c r="B12" t="s">
        <v>1392</v>
      </c>
      <c r="C12">
        <v>40</v>
      </c>
      <c r="D12" t="s">
        <v>1395</v>
      </c>
      <c r="E12" t="s">
        <v>1393</v>
      </c>
      <c r="F12" t="s">
        <v>1394</v>
      </c>
      <c r="G12" t="s">
        <v>1392</v>
      </c>
      <c r="H12">
        <f t="shared" si="0"/>
        <v>0</v>
      </c>
      <c r="I12" t="str">
        <f t="shared" si="1"/>
        <v>PRIMARY</v>
      </c>
      <c r="J12">
        <v>1</v>
      </c>
      <c r="L12" t="s">
        <v>1397</v>
      </c>
      <c r="M12">
        <v>50</v>
      </c>
      <c r="N12">
        <v>1</v>
      </c>
      <c r="O12">
        <v>1918.8</v>
      </c>
      <c r="P12">
        <v>2</v>
      </c>
      <c r="Q12">
        <v>19</v>
      </c>
      <c r="R12">
        <v>21</v>
      </c>
      <c r="S12" t="s">
        <v>1424</v>
      </c>
      <c r="T12">
        <v>30</v>
      </c>
      <c r="U12">
        <v>6</v>
      </c>
      <c r="V12">
        <v>32820</v>
      </c>
      <c r="W12">
        <v>2002830</v>
      </c>
      <c r="AA12" t="s">
        <v>1539</v>
      </c>
      <c r="AC12" t="s">
        <v>1544</v>
      </c>
      <c r="AD12" s="1">
        <f t="shared" si="2"/>
        <v>7</v>
      </c>
      <c r="AE12" s="1"/>
      <c r="AF12" s="1">
        <v>2131440</v>
      </c>
      <c r="AG12" s="1">
        <v>3242.18</v>
      </c>
      <c r="AI12" t="s">
        <v>1593</v>
      </c>
      <c r="AJ12" t="s">
        <v>1153</v>
      </c>
    </row>
    <row r="13" spans="1:36" x14ac:dyDescent="0.25">
      <c r="A13" t="s">
        <v>1391</v>
      </c>
      <c r="B13" t="s">
        <v>1392</v>
      </c>
      <c r="C13">
        <v>40</v>
      </c>
      <c r="E13" t="s">
        <v>1393</v>
      </c>
      <c r="F13" t="s">
        <v>1394</v>
      </c>
      <c r="G13" t="s">
        <v>1392</v>
      </c>
      <c r="H13">
        <f t="shared" si="0"/>
        <v>0</v>
      </c>
      <c r="I13" t="str">
        <f t="shared" si="1"/>
        <v>PRIMARY</v>
      </c>
      <c r="J13">
        <v>1</v>
      </c>
      <c r="L13" t="s">
        <v>1397</v>
      </c>
      <c r="M13">
        <v>50</v>
      </c>
      <c r="N13">
        <v>3</v>
      </c>
      <c r="O13">
        <v>1918.8</v>
      </c>
      <c r="Q13">
        <v>20</v>
      </c>
      <c r="R13">
        <v>20</v>
      </c>
      <c r="AA13" t="s">
        <v>765</v>
      </c>
      <c r="AC13" t="s">
        <v>1545</v>
      </c>
      <c r="AD13" s="1">
        <f t="shared" si="2"/>
        <v>14</v>
      </c>
      <c r="AE13" s="1"/>
      <c r="AF13" s="1">
        <v>2002858</v>
      </c>
      <c r="AG13" s="1">
        <v>1344.79</v>
      </c>
      <c r="AJ13" t="s">
        <v>1153</v>
      </c>
    </row>
    <row r="14" spans="1:36" x14ac:dyDescent="0.25">
      <c r="A14" t="s">
        <v>1391</v>
      </c>
      <c r="B14" t="s">
        <v>1392</v>
      </c>
      <c r="C14">
        <v>45</v>
      </c>
      <c r="D14" t="s">
        <v>1397</v>
      </c>
      <c r="E14" t="s">
        <v>1393</v>
      </c>
      <c r="F14" t="s">
        <v>1394</v>
      </c>
      <c r="G14" t="s">
        <v>1392</v>
      </c>
      <c r="H14">
        <f t="shared" si="0"/>
        <v>0</v>
      </c>
      <c r="I14" t="str">
        <f t="shared" si="1"/>
        <v>PRIMARY</v>
      </c>
      <c r="J14">
        <v>1271</v>
      </c>
      <c r="L14" t="s">
        <v>1397</v>
      </c>
      <c r="M14">
        <v>50</v>
      </c>
      <c r="N14">
        <v>4</v>
      </c>
      <c r="O14">
        <v>1918.8</v>
      </c>
      <c r="Q14">
        <v>2</v>
      </c>
      <c r="R14">
        <v>2</v>
      </c>
      <c r="S14" t="s">
        <v>1425</v>
      </c>
      <c r="T14">
        <v>35</v>
      </c>
      <c r="U14">
        <v>1</v>
      </c>
      <c r="V14">
        <v>8</v>
      </c>
      <c r="W14" t="s">
        <v>1392</v>
      </c>
      <c r="AA14" t="s">
        <v>1392</v>
      </c>
      <c r="AC14" t="s">
        <v>1546</v>
      </c>
      <c r="AD14" s="1">
        <f t="shared" si="2"/>
        <v>14</v>
      </c>
      <c r="AE14" s="1"/>
      <c r="AF14" s="1">
        <v>2132811</v>
      </c>
      <c r="AG14" s="1">
        <v>4018.36</v>
      </c>
    </row>
    <row r="15" spans="1:36" x14ac:dyDescent="0.25">
      <c r="A15" t="s">
        <v>1391</v>
      </c>
      <c r="B15" t="s">
        <v>1392</v>
      </c>
      <c r="C15">
        <v>45</v>
      </c>
      <c r="D15" t="s">
        <v>1397</v>
      </c>
      <c r="E15" t="s">
        <v>1237</v>
      </c>
      <c r="F15" t="s">
        <v>1394</v>
      </c>
      <c r="G15" t="s">
        <v>1392</v>
      </c>
      <c r="H15">
        <f t="shared" si="0"/>
        <v>0</v>
      </c>
      <c r="I15" t="str">
        <f t="shared" si="1"/>
        <v>PRIMARY</v>
      </c>
      <c r="J15">
        <v>14</v>
      </c>
      <c r="L15" t="s">
        <v>1397</v>
      </c>
      <c r="M15">
        <v>50</v>
      </c>
      <c r="N15" t="s">
        <v>1392</v>
      </c>
      <c r="O15">
        <v>1918.8</v>
      </c>
      <c r="Q15">
        <v>28</v>
      </c>
      <c r="R15">
        <v>28</v>
      </c>
      <c r="S15" t="s">
        <v>1426</v>
      </c>
      <c r="T15">
        <v>35</v>
      </c>
      <c r="U15">
        <v>2</v>
      </c>
      <c r="V15">
        <v>49</v>
      </c>
      <c r="W15">
        <v>2002857</v>
      </c>
      <c r="AA15" t="s">
        <v>1540</v>
      </c>
      <c r="AC15" t="s">
        <v>1547</v>
      </c>
      <c r="AD15" s="1">
        <f t="shared" si="2"/>
        <v>14</v>
      </c>
      <c r="AE15" s="1"/>
      <c r="AF15" s="1">
        <v>2002869</v>
      </c>
      <c r="AG15" s="1">
        <v>1918.8</v>
      </c>
    </row>
    <row r="16" spans="1:36" x14ac:dyDescent="0.25">
      <c r="A16" t="s">
        <v>1391</v>
      </c>
      <c r="B16" t="s">
        <v>1392</v>
      </c>
      <c r="C16">
        <v>45</v>
      </c>
      <c r="D16" t="s">
        <v>1397</v>
      </c>
      <c r="F16" t="s">
        <v>1394</v>
      </c>
      <c r="G16" t="s">
        <v>1392</v>
      </c>
      <c r="H16">
        <f t="shared" si="0"/>
        <v>0</v>
      </c>
      <c r="I16" t="str">
        <f t="shared" si="1"/>
        <v>PRIMARY</v>
      </c>
      <c r="J16">
        <v>3</v>
      </c>
      <c r="L16" t="s">
        <v>1397</v>
      </c>
      <c r="M16">
        <v>50</v>
      </c>
      <c r="N16" t="s">
        <v>1403</v>
      </c>
      <c r="O16">
        <v>9288.26</v>
      </c>
      <c r="Q16">
        <v>134</v>
      </c>
      <c r="R16">
        <v>134</v>
      </c>
      <c r="S16" t="s">
        <v>1427</v>
      </c>
      <c r="T16">
        <v>35</v>
      </c>
      <c r="U16">
        <v>3</v>
      </c>
      <c r="V16">
        <v>47</v>
      </c>
      <c r="W16" t="s">
        <v>1392</v>
      </c>
      <c r="AA16" t="s">
        <v>1392</v>
      </c>
      <c r="AC16" t="s">
        <v>1548</v>
      </c>
      <c r="AD16" s="1">
        <f t="shared" si="2"/>
        <v>7</v>
      </c>
      <c r="AE16" s="1"/>
      <c r="AF16" s="1">
        <v>2131698</v>
      </c>
      <c r="AG16" s="1">
        <v>9288.26</v>
      </c>
    </row>
    <row r="17" spans="1:33" x14ac:dyDescent="0.25">
      <c r="A17" t="s">
        <v>1391</v>
      </c>
      <c r="B17" t="s">
        <v>1392</v>
      </c>
      <c r="C17">
        <v>50</v>
      </c>
      <c r="D17" t="s">
        <v>1397</v>
      </c>
      <c r="E17" t="s">
        <v>1393</v>
      </c>
      <c r="F17" t="s">
        <v>1394</v>
      </c>
      <c r="G17" t="s">
        <v>1392</v>
      </c>
      <c r="H17">
        <f t="shared" si="0"/>
        <v>0</v>
      </c>
      <c r="I17" t="str">
        <f t="shared" si="1"/>
        <v>PRIMARY</v>
      </c>
      <c r="J17">
        <v>16</v>
      </c>
      <c r="L17" t="s">
        <v>1397</v>
      </c>
      <c r="M17">
        <v>55</v>
      </c>
      <c r="N17">
        <v>1</v>
      </c>
      <c r="O17">
        <v>1638.74</v>
      </c>
      <c r="Q17">
        <v>1</v>
      </c>
      <c r="R17">
        <v>1</v>
      </c>
      <c r="S17" t="s">
        <v>1428</v>
      </c>
      <c r="T17">
        <v>35</v>
      </c>
      <c r="U17">
        <v>4</v>
      </c>
      <c r="V17">
        <v>25438</v>
      </c>
      <c r="W17">
        <v>2002823</v>
      </c>
      <c r="AA17" t="s">
        <v>1537</v>
      </c>
      <c r="AC17" t="s">
        <v>1549</v>
      </c>
      <c r="AD17" s="1">
        <f t="shared" si="2"/>
        <v>7</v>
      </c>
      <c r="AE17" s="1"/>
      <c r="AF17" s="1">
        <v>2003117</v>
      </c>
      <c r="AG17" s="1">
        <v>1638.74</v>
      </c>
    </row>
    <row r="18" spans="1:33" x14ac:dyDescent="0.25">
      <c r="A18" t="s">
        <v>1391</v>
      </c>
      <c r="B18" t="s">
        <v>1392</v>
      </c>
      <c r="C18">
        <v>50</v>
      </c>
      <c r="D18" t="s">
        <v>1397</v>
      </c>
      <c r="E18" t="s">
        <v>1393</v>
      </c>
      <c r="F18" t="s">
        <v>1394</v>
      </c>
      <c r="G18">
        <v>2002869</v>
      </c>
      <c r="H18">
        <f t="shared" si="0"/>
        <v>1918.8</v>
      </c>
      <c r="I18" t="str">
        <f t="shared" si="1"/>
        <v>PRIMARY</v>
      </c>
      <c r="J18">
        <v>6</v>
      </c>
      <c r="L18" t="s">
        <v>1397</v>
      </c>
      <c r="M18">
        <v>55</v>
      </c>
      <c r="N18" t="s">
        <v>1403</v>
      </c>
      <c r="O18">
        <v>9928.64</v>
      </c>
      <c r="Q18">
        <v>10</v>
      </c>
      <c r="R18">
        <v>10</v>
      </c>
      <c r="S18" t="s">
        <v>1429</v>
      </c>
      <c r="T18">
        <v>35</v>
      </c>
      <c r="U18">
        <v>5</v>
      </c>
      <c r="V18">
        <v>332</v>
      </c>
      <c r="W18" t="s">
        <v>1392</v>
      </c>
      <c r="AA18" t="s">
        <v>1392</v>
      </c>
      <c r="AC18" t="s">
        <v>1550</v>
      </c>
      <c r="AD18" s="1">
        <f t="shared" si="2"/>
        <v>14</v>
      </c>
      <c r="AE18" s="1"/>
      <c r="AF18" s="1">
        <v>2131711</v>
      </c>
      <c r="AG18" s="1">
        <v>9928.64</v>
      </c>
    </row>
    <row r="19" spans="1:33" x14ac:dyDescent="0.25">
      <c r="A19" t="s">
        <v>1391</v>
      </c>
      <c r="B19" t="s">
        <v>1392</v>
      </c>
      <c r="C19">
        <v>50</v>
      </c>
      <c r="D19" t="s">
        <v>1397</v>
      </c>
      <c r="E19" t="s">
        <v>1393</v>
      </c>
      <c r="F19" t="s">
        <v>1394</v>
      </c>
      <c r="G19">
        <v>2002877</v>
      </c>
      <c r="H19">
        <f t="shared" si="0"/>
        <v>0</v>
      </c>
      <c r="I19" t="str">
        <f t="shared" si="1"/>
        <v>PRIMARY</v>
      </c>
      <c r="J19">
        <v>1</v>
      </c>
      <c r="L19" t="s">
        <v>1397</v>
      </c>
      <c r="M19">
        <v>55</v>
      </c>
      <c r="N19" t="s">
        <v>1407</v>
      </c>
      <c r="O19">
        <v>9211.4500000000007</v>
      </c>
      <c r="Q19">
        <v>2</v>
      </c>
      <c r="R19">
        <v>2</v>
      </c>
      <c r="S19" t="s">
        <v>1430</v>
      </c>
      <c r="T19">
        <v>35</v>
      </c>
      <c r="U19">
        <v>6</v>
      </c>
      <c r="V19">
        <v>8947</v>
      </c>
      <c r="W19">
        <v>2002821</v>
      </c>
      <c r="AA19" t="s">
        <v>1541</v>
      </c>
      <c r="AC19" t="s">
        <v>1551</v>
      </c>
      <c r="AD19" s="1">
        <f t="shared" si="2"/>
        <v>7</v>
      </c>
      <c r="AE19" s="1"/>
      <c r="AF19" s="1">
        <v>2131610</v>
      </c>
      <c r="AG19" s="1">
        <v>9211.4500000000007</v>
      </c>
    </row>
    <row r="20" spans="1:33" x14ac:dyDescent="0.25">
      <c r="A20" t="s">
        <v>1391</v>
      </c>
      <c r="B20" t="s">
        <v>1392</v>
      </c>
      <c r="C20">
        <v>50</v>
      </c>
      <c r="D20" t="s">
        <v>1395</v>
      </c>
      <c r="E20" t="s">
        <v>1393</v>
      </c>
      <c r="F20" t="s">
        <v>1394</v>
      </c>
      <c r="G20" t="s">
        <v>1392</v>
      </c>
      <c r="H20">
        <f t="shared" si="0"/>
        <v>0</v>
      </c>
      <c r="I20" t="str">
        <f t="shared" si="1"/>
        <v>PRIMARY</v>
      </c>
      <c r="J20">
        <v>1</v>
      </c>
      <c r="L20" t="s">
        <v>1397</v>
      </c>
      <c r="M20">
        <v>60</v>
      </c>
      <c r="N20" t="s">
        <v>1403</v>
      </c>
      <c r="O20">
        <v>9869.15</v>
      </c>
      <c r="Q20">
        <v>5</v>
      </c>
      <c r="R20">
        <v>5</v>
      </c>
      <c r="AA20" t="s">
        <v>765</v>
      </c>
      <c r="AC20" t="s">
        <v>1552</v>
      </c>
      <c r="AD20" s="1">
        <f t="shared" si="2"/>
        <v>14</v>
      </c>
      <c r="AE20" s="1"/>
      <c r="AF20" s="1">
        <v>2131712</v>
      </c>
      <c r="AG20" s="1">
        <v>9869.15</v>
      </c>
    </row>
    <row r="21" spans="1:33" x14ac:dyDescent="0.25">
      <c r="A21" t="s">
        <v>1391</v>
      </c>
      <c r="B21" t="s">
        <v>1392</v>
      </c>
      <c r="C21">
        <v>55</v>
      </c>
      <c r="D21" t="s">
        <v>1397</v>
      </c>
      <c r="E21" t="s">
        <v>1393</v>
      </c>
      <c r="F21" t="s">
        <v>1394</v>
      </c>
      <c r="G21" t="s">
        <v>1392</v>
      </c>
      <c r="H21">
        <f t="shared" si="0"/>
        <v>0</v>
      </c>
      <c r="I21" t="str">
        <f t="shared" si="1"/>
        <v>PRIMARY</v>
      </c>
      <c r="J21">
        <v>1</v>
      </c>
      <c r="L21" t="s">
        <v>1405</v>
      </c>
      <c r="M21">
        <v>45</v>
      </c>
      <c r="N21" t="s">
        <v>1404</v>
      </c>
      <c r="O21">
        <v>3578.4</v>
      </c>
      <c r="Q21">
        <v>3</v>
      </c>
      <c r="R21">
        <v>3</v>
      </c>
      <c r="S21" t="s">
        <v>1431</v>
      </c>
      <c r="T21">
        <v>40</v>
      </c>
      <c r="U21">
        <v>1</v>
      </c>
      <c r="V21">
        <v>54</v>
      </c>
      <c r="W21">
        <v>2002847</v>
      </c>
      <c r="X21">
        <v>1112.98</v>
      </c>
      <c r="AA21" t="s">
        <v>1542</v>
      </c>
      <c r="AC21" t="s">
        <v>1553</v>
      </c>
      <c r="AD21" s="1">
        <f t="shared" si="2"/>
        <v>7</v>
      </c>
      <c r="AE21" s="1"/>
      <c r="AF21" s="1">
        <v>2002819</v>
      </c>
      <c r="AG21" s="1">
        <v>3578.4</v>
      </c>
    </row>
    <row r="22" spans="1:33" x14ac:dyDescent="0.25">
      <c r="A22" t="s">
        <v>1391</v>
      </c>
      <c r="B22" t="s">
        <v>1392</v>
      </c>
      <c r="C22">
        <v>55</v>
      </c>
      <c r="D22" t="s">
        <v>1397</v>
      </c>
      <c r="E22" t="s">
        <v>1393</v>
      </c>
      <c r="F22" t="s">
        <v>1394</v>
      </c>
      <c r="G22">
        <v>2002855</v>
      </c>
      <c r="H22">
        <f t="shared" si="0"/>
        <v>0</v>
      </c>
      <c r="I22" t="str">
        <f t="shared" si="1"/>
        <v>PRIMARY</v>
      </c>
      <c r="J22">
        <v>1</v>
      </c>
      <c r="L22" t="s">
        <v>1405</v>
      </c>
      <c r="M22">
        <v>50</v>
      </c>
      <c r="N22" t="s">
        <v>1408</v>
      </c>
      <c r="O22">
        <v>4587.24</v>
      </c>
      <c r="Q22">
        <v>11</v>
      </c>
      <c r="R22">
        <v>11</v>
      </c>
      <c r="S22" t="s">
        <v>1432</v>
      </c>
      <c r="T22">
        <v>40</v>
      </c>
      <c r="U22">
        <v>2</v>
      </c>
      <c r="V22">
        <v>19227</v>
      </c>
      <c r="W22">
        <v>2002828</v>
      </c>
      <c r="AA22" t="s">
        <v>1543</v>
      </c>
      <c r="AC22" t="s">
        <v>1554</v>
      </c>
      <c r="AD22" s="1">
        <f t="shared" si="2"/>
        <v>14</v>
      </c>
      <c r="AE22" s="1"/>
      <c r="AF22" s="1">
        <v>2002820</v>
      </c>
      <c r="AG22" s="1">
        <v>4587.24</v>
      </c>
    </row>
    <row r="23" spans="1:33" x14ac:dyDescent="0.25">
      <c r="A23" t="s">
        <v>1391</v>
      </c>
      <c r="B23" t="s">
        <v>1392</v>
      </c>
      <c r="C23">
        <v>55</v>
      </c>
      <c r="D23" t="s">
        <v>1397</v>
      </c>
      <c r="E23" t="s">
        <v>1393</v>
      </c>
      <c r="F23" t="s">
        <v>1394</v>
      </c>
      <c r="G23">
        <v>2002856</v>
      </c>
      <c r="H23">
        <f t="shared" si="0"/>
        <v>0</v>
      </c>
      <c r="I23" t="str">
        <f t="shared" si="1"/>
        <v>PRIMARY</v>
      </c>
      <c r="J23">
        <v>2</v>
      </c>
      <c r="L23" t="s">
        <v>1401</v>
      </c>
      <c r="M23">
        <v>40</v>
      </c>
      <c r="N23">
        <v>1</v>
      </c>
      <c r="O23">
        <v>3268.88</v>
      </c>
      <c r="Q23">
        <v>1</v>
      </c>
      <c r="R23">
        <v>1</v>
      </c>
      <c r="S23" t="s">
        <v>1433</v>
      </c>
      <c r="T23">
        <v>40</v>
      </c>
      <c r="U23">
        <v>3</v>
      </c>
      <c r="V23">
        <v>89</v>
      </c>
      <c r="W23">
        <v>2002847</v>
      </c>
      <c r="X23">
        <v>1112.98</v>
      </c>
      <c r="AA23" t="s">
        <v>1542</v>
      </c>
      <c r="AC23" t="s">
        <v>1555</v>
      </c>
      <c r="AD23" s="1">
        <f t="shared" si="2"/>
        <v>7</v>
      </c>
      <c r="AE23" s="1"/>
      <c r="AF23" s="1">
        <v>2112349</v>
      </c>
      <c r="AG23" s="1">
        <v>3974.89</v>
      </c>
    </row>
    <row r="24" spans="1:33" x14ac:dyDescent="0.25">
      <c r="A24" t="s">
        <v>1391</v>
      </c>
      <c r="B24" t="s">
        <v>1392</v>
      </c>
      <c r="C24">
        <v>55</v>
      </c>
      <c r="D24" t="s">
        <v>1397</v>
      </c>
      <c r="E24" t="s">
        <v>1393</v>
      </c>
      <c r="F24" t="s">
        <v>1394</v>
      </c>
      <c r="G24">
        <v>2002872</v>
      </c>
      <c r="H24">
        <f t="shared" si="0"/>
        <v>0</v>
      </c>
      <c r="I24" t="str">
        <f t="shared" si="1"/>
        <v>PRIMARY</v>
      </c>
      <c r="J24">
        <v>1</v>
      </c>
      <c r="L24" t="s">
        <v>1401</v>
      </c>
      <c r="M24">
        <v>45</v>
      </c>
      <c r="N24">
        <v>1</v>
      </c>
      <c r="O24">
        <v>3974.89</v>
      </c>
      <c r="P24">
        <v>1</v>
      </c>
      <c r="Q24">
        <v>910</v>
      </c>
      <c r="R24">
        <v>911</v>
      </c>
      <c r="S24" t="s">
        <v>1434</v>
      </c>
      <c r="T24">
        <v>40</v>
      </c>
      <c r="U24">
        <v>4</v>
      </c>
      <c r="V24">
        <v>88123</v>
      </c>
      <c r="W24">
        <v>2002826</v>
      </c>
      <c r="AA24" t="s">
        <v>1544</v>
      </c>
      <c r="AC24" t="s">
        <v>1556</v>
      </c>
      <c r="AD24" s="1">
        <f t="shared" si="2"/>
        <v>7</v>
      </c>
      <c r="AE24" s="1"/>
      <c r="AF24" s="1">
        <v>2132798</v>
      </c>
      <c r="AG24" s="1">
        <v>4456.6099999999997</v>
      </c>
    </row>
    <row r="25" spans="1:33" x14ac:dyDescent="0.25">
      <c r="A25" t="s">
        <v>1391</v>
      </c>
      <c r="B25" t="s">
        <v>1392</v>
      </c>
      <c r="C25">
        <v>55</v>
      </c>
      <c r="D25" t="s">
        <v>1397</v>
      </c>
      <c r="E25" t="s">
        <v>1393</v>
      </c>
      <c r="F25" t="s">
        <v>1394</v>
      </c>
      <c r="G25">
        <v>2002874</v>
      </c>
      <c r="H25">
        <f t="shared" si="0"/>
        <v>0</v>
      </c>
      <c r="I25" t="str">
        <f t="shared" si="1"/>
        <v>PRIMARY</v>
      </c>
      <c r="J25">
        <v>1</v>
      </c>
      <c r="L25" t="s">
        <v>1401</v>
      </c>
      <c r="M25">
        <v>45</v>
      </c>
      <c r="N25" t="s">
        <v>1403</v>
      </c>
      <c r="O25">
        <v>4456.6099999999997</v>
      </c>
      <c r="P25">
        <v>5</v>
      </c>
      <c r="Q25">
        <v>115</v>
      </c>
      <c r="R25">
        <v>120</v>
      </c>
      <c r="S25" t="s">
        <v>1435</v>
      </c>
      <c r="T25">
        <v>40</v>
      </c>
      <c r="U25">
        <v>5</v>
      </c>
      <c r="V25">
        <v>476</v>
      </c>
      <c r="W25">
        <v>2002847</v>
      </c>
      <c r="X25">
        <v>1112.98</v>
      </c>
      <c r="AA25" t="s">
        <v>1542</v>
      </c>
      <c r="AC25" t="s">
        <v>1557</v>
      </c>
      <c r="AD25" s="1">
        <f t="shared" si="2"/>
        <v>7</v>
      </c>
      <c r="AE25" s="1"/>
      <c r="AF25" s="1">
        <v>2112348</v>
      </c>
      <c r="AG25" s="1">
        <v>4258.71</v>
      </c>
    </row>
    <row r="26" spans="1:33" x14ac:dyDescent="0.25">
      <c r="A26" t="s">
        <v>1391</v>
      </c>
      <c r="B26" t="s">
        <v>1392</v>
      </c>
      <c r="C26">
        <v>55</v>
      </c>
      <c r="D26" t="s">
        <v>1397</v>
      </c>
      <c r="E26" t="s">
        <v>1393</v>
      </c>
      <c r="F26" t="s">
        <v>1394</v>
      </c>
      <c r="G26">
        <v>2002877</v>
      </c>
      <c r="H26">
        <f t="shared" si="0"/>
        <v>0</v>
      </c>
      <c r="I26" t="str">
        <f t="shared" si="1"/>
        <v>PRIMARY</v>
      </c>
      <c r="J26">
        <v>3</v>
      </c>
      <c r="L26" t="s">
        <v>1401</v>
      </c>
      <c r="M26">
        <v>50</v>
      </c>
      <c r="N26">
        <v>1</v>
      </c>
      <c r="O26">
        <v>4258.71</v>
      </c>
      <c r="Q26">
        <v>319</v>
      </c>
      <c r="R26">
        <v>319</v>
      </c>
      <c r="S26" t="s">
        <v>1436</v>
      </c>
      <c r="T26">
        <v>40</v>
      </c>
      <c r="U26">
        <v>6</v>
      </c>
      <c r="V26">
        <v>73</v>
      </c>
      <c r="W26">
        <v>2002847</v>
      </c>
      <c r="X26">
        <v>1112.98</v>
      </c>
      <c r="AA26" t="s">
        <v>1542</v>
      </c>
      <c r="AC26" t="s">
        <v>1558</v>
      </c>
      <c r="AD26" s="1">
        <f t="shared" si="2"/>
        <v>7</v>
      </c>
      <c r="AE26" s="1"/>
      <c r="AF26" s="1">
        <v>2124959</v>
      </c>
      <c r="AG26" s="1">
        <v>4317.26</v>
      </c>
    </row>
    <row r="27" spans="1:33" x14ac:dyDescent="0.25">
      <c r="A27" t="s">
        <v>1391</v>
      </c>
      <c r="B27" t="s">
        <v>1392</v>
      </c>
      <c r="C27" t="s">
        <v>1400</v>
      </c>
      <c r="D27" t="s">
        <v>1397</v>
      </c>
      <c r="E27" t="s">
        <v>1393</v>
      </c>
      <c r="F27" t="s">
        <v>1394</v>
      </c>
      <c r="G27">
        <v>2002855</v>
      </c>
      <c r="H27">
        <f t="shared" si="0"/>
        <v>0</v>
      </c>
      <c r="I27" t="str">
        <f t="shared" si="1"/>
        <v>PRIMARY</v>
      </c>
      <c r="J27">
        <v>1</v>
      </c>
      <c r="L27" t="s">
        <v>1401</v>
      </c>
      <c r="M27">
        <v>50</v>
      </c>
      <c r="N27">
        <v>1</v>
      </c>
      <c r="O27">
        <v>9288.26</v>
      </c>
      <c r="Q27">
        <v>1</v>
      </c>
      <c r="R27">
        <v>1</v>
      </c>
      <c r="S27" t="s">
        <v>1437</v>
      </c>
      <c r="T27">
        <v>40</v>
      </c>
      <c r="U27" t="s">
        <v>1404</v>
      </c>
      <c r="V27">
        <v>1</v>
      </c>
      <c r="W27" t="s">
        <v>1392</v>
      </c>
      <c r="AA27" t="s">
        <v>1392</v>
      </c>
      <c r="AC27" t="s">
        <v>1559</v>
      </c>
      <c r="AD27" s="1">
        <f t="shared" si="2"/>
        <v>14</v>
      </c>
      <c r="AE27" s="1"/>
      <c r="AF27" s="1">
        <v>2132797</v>
      </c>
      <c r="AG27" s="1">
        <v>6012.03</v>
      </c>
    </row>
    <row r="28" spans="1:33" x14ac:dyDescent="0.25">
      <c r="A28" t="s">
        <v>1391</v>
      </c>
      <c r="B28" t="s">
        <v>1392</v>
      </c>
      <c r="C28">
        <v>60</v>
      </c>
      <c r="D28" t="s">
        <v>1397</v>
      </c>
      <c r="E28" t="s">
        <v>1393</v>
      </c>
      <c r="F28" t="s">
        <v>1394</v>
      </c>
      <c r="G28">
        <v>2002874</v>
      </c>
      <c r="H28">
        <f t="shared" si="0"/>
        <v>0</v>
      </c>
      <c r="I28" t="str">
        <f t="shared" si="1"/>
        <v>PRIMARY</v>
      </c>
      <c r="J28">
        <v>3</v>
      </c>
      <c r="L28" t="s">
        <v>1401</v>
      </c>
      <c r="M28">
        <v>50</v>
      </c>
      <c r="N28" t="s">
        <v>1403</v>
      </c>
      <c r="O28">
        <v>4317.26</v>
      </c>
      <c r="P28">
        <v>1</v>
      </c>
      <c r="Q28">
        <v>59</v>
      </c>
      <c r="R28">
        <v>60</v>
      </c>
      <c r="AA28" t="s">
        <v>765</v>
      </c>
      <c r="AC28" t="s">
        <v>1560</v>
      </c>
      <c r="AD28" s="1">
        <f t="shared" si="2"/>
        <v>14</v>
      </c>
      <c r="AE28" s="1"/>
      <c r="AF28" s="1">
        <v>2124960</v>
      </c>
      <c r="AG28" s="1">
        <v>21548.86</v>
      </c>
    </row>
    <row r="29" spans="1:33" x14ac:dyDescent="0.25">
      <c r="A29" t="s">
        <v>1391</v>
      </c>
      <c r="B29" t="s">
        <v>1392</v>
      </c>
      <c r="C29">
        <v>65</v>
      </c>
      <c r="D29" t="s">
        <v>1397</v>
      </c>
      <c r="E29" t="s">
        <v>1393</v>
      </c>
      <c r="F29" t="s">
        <v>1394</v>
      </c>
      <c r="G29">
        <v>2002884</v>
      </c>
      <c r="H29">
        <f t="shared" si="0"/>
        <v>0</v>
      </c>
      <c r="I29" t="str">
        <f t="shared" si="1"/>
        <v>PRIMARY</v>
      </c>
      <c r="J29">
        <v>1</v>
      </c>
      <c r="L29" t="s">
        <v>1401</v>
      </c>
      <c r="M29">
        <v>50</v>
      </c>
      <c r="N29" t="s">
        <v>1406</v>
      </c>
      <c r="O29">
        <v>6012.03</v>
      </c>
      <c r="Q29">
        <v>48</v>
      </c>
      <c r="R29">
        <v>48</v>
      </c>
      <c r="S29" t="s">
        <v>1438</v>
      </c>
      <c r="T29">
        <v>45</v>
      </c>
      <c r="U29">
        <v>1</v>
      </c>
      <c r="V29">
        <v>4834</v>
      </c>
      <c r="W29">
        <v>2002834</v>
      </c>
      <c r="X29">
        <v>1433.09</v>
      </c>
      <c r="AA29" t="s">
        <v>1545</v>
      </c>
      <c r="AC29" t="s">
        <v>1561</v>
      </c>
      <c r="AD29" s="1">
        <f t="shared" si="2"/>
        <v>14</v>
      </c>
      <c r="AE29" s="1"/>
    </row>
    <row r="30" spans="1:33" x14ac:dyDescent="0.25">
      <c r="A30" t="s">
        <v>1391</v>
      </c>
      <c r="B30" t="s">
        <v>1392</v>
      </c>
      <c r="C30">
        <v>80</v>
      </c>
      <c r="D30" t="s">
        <v>1397</v>
      </c>
      <c r="E30" t="s">
        <v>1393</v>
      </c>
      <c r="F30" t="s">
        <v>1394</v>
      </c>
      <c r="G30" t="s">
        <v>1392</v>
      </c>
      <c r="H30">
        <f t="shared" si="0"/>
        <v>0</v>
      </c>
      <c r="I30" t="str">
        <f t="shared" si="1"/>
        <v>PRIMARY</v>
      </c>
      <c r="J30">
        <v>1</v>
      </c>
      <c r="L30" t="s">
        <v>1401</v>
      </c>
      <c r="M30">
        <v>53</v>
      </c>
      <c r="N30">
        <v>1</v>
      </c>
      <c r="O30">
        <v>21548.86</v>
      </c>
      <c r="Q30">
        <v>28</v>
      </c>
      <c r="R30">
        <v>28</v>
      </c>
      <c r="S30" t="s">
        <v>1439</v>
      </c>
      <c r="T30">
        <v>45</v>
      </c>
      <c r="U30">
        <v>2</v>
      </c>
      <c r="V30">
        <v>18303</v>
      </c>
      <c r="W30">
        <v>2002826</v>
      </c>
      <c r="AA30" t="s">
        <v>1544</v>
      </c>
      <c r="AC30" t="s">
        <v>1562</v>
      </c>
      <c r="AD30" s="1">
        <f t="shared" si="2"/>
        <v>14</v>
      </c>
      <c r="AE30" s="1"/>
    </row>
    <row r="31" spans="1:33" x14ac:dyDescent="0.25">
      <c r="A31" t="s">
        <v>1391</v>
      </c>
      <c r="B31" t="s">
        <v>1392</v>
      </c>
      <c r="C31">
        <v>85</v>
      </c>
      <c r="D31" t="s">
        <v>1397</v>
      </c>
      <c r="E31" t="s">
        <v>1393</v>
      </c>
      <c r="F31" t="s">
        <v>1394</v>
      </c>
      <c r="G31" t="s">
        <v>1392</v>
      </c>
      <c r="H31">
        <f t="shared" si="0"/>
        <v>0</v>
      </c>
      <c r="I31" t="str">
        <f t="shared" si="1"/>
        <v>PRIMARY</v>
      </c>
      <c r="J31">
        <v>5</v>
      </c>
      <c r="L31" t="s">
        <v>1395</v>
      </c>
      <c r="M31">
        <v>30</v>
      </c>
      <c r="N31">
        <v>2</v>
      </c>
      <c r="O31">
        <v>807.52</v>
      </c>
      <c r="P31">
        <v>10</v>
      </c>
      <c r="Q31">
        <v>1</v>
      </c>
      <c r="R31">
        <v>11</v>
      </c>
      <c r="S31" t="s">
        <v>1440</v>
      </c>
      <c r="T31">
        <v>45</v>
      </c>
      <c r="U31">
        <v>3</v>
      </c>
      <c r="V31">
        <v>7507</v>
      </c>
      <c r="W31">
        <v>2002847</v>
      </c>
      <c r="X31">
        <v>1112.98</v>
      </c>
      <c r="AA31" t="s">
        <v>1542</v>
      </c>
      <c r="AC31" t="s">
        <v>1563</v>
      </c>
      <c r="AD31" s="1">
        <f t="shared" si="2"/>
        <v>7</v>
      </c>
      <c r="AE31" s="1"/>
    </row>
    <row r="32" spans="1:33" x14ac:dyDescent="0.25">
      <c r="A32" t="s">
        <v>1391</v>
      </c>
      <c r="B32">
        <v>0</v>
      </c>
      <c r="C32">
        <v>35</v>
      </c>
      <c r="D32" t="s">
        <v>1397</v>
      </c>
      <c r="E32" t="s">
        <v>1393</v>
      </c>
      <c r="F32" t="s">
        <v>1394</v>
      </c>
      <c r="G32" t="s">
        <v>1392</v>
      </c>
      <c r="H32">
        <f t="shared" si="0"/>
        <v>0</v>
      </c>
      <c r="I32" t="str">
        <f t="shared" si="1"/>
        <v>PRIMARY</v>
      </c>
      <c r="J32">
        <v>5</v>
      </c>
      <c r="L32" t="s">
        <v>1395</v>
      </c>
      <c r="M32">
        <v>30</v>
      </c>
      <c r="N32">
        <v>3</v>
      </c>
      <c r="O32">
        <v>807.52</v>
      </c>
      <c r="P32">
        <v>12</v>
      </c>
      <c r="Q32">
        <v>3</v>
      </c>
      <c r="R32">
        <v>15</v>
      </c>
      <c r="S32" t="s">
        <v>1441</v>
      </c>
      <c r="T32">
        <v>45</v>
      </c>
      <c r="U32">
        <v>4</v>
      </c>
      <c r="V32">
        <v>27165</v>
      </c>
      <c r="W32">
        <v>2002835</v>
      </c>
      <c r="X32">
        <v>1478.66</v>
      </c>
      <c r="AA32" t="s">
        <v>1546</v>
      </c>
      <c r="AC32" t="s">
        <v>1412</v>
      </c>
      <c r="AD32" s="1">
        <f t="shared" si="2"/>
        <v>7</v>
      </c>
      <c r="AE32" s="1"/>
    </row>
    <row r="33" spans="1:31" x14ac:dyDescent="0.25">
      <c r="A33" t="s">
        <v>1391</v>
      </c>
      <c r="B33">
        <v>0</v>
      </c>
      <c r="C33">
        <v>45</v>
      </c>
      <c r="D33" t="s">
        <v>1397</v>
      </c>
      <c r="E33" t="s">
        <v>1393</v>
      </c>
      <c r="F33" t="s">
        <v>1394</v>
      </c>
      <c r="G33" t="s">
        <v>1392</v>
      </c>
      <c r="H33">
        <f t="shared" si="0"/>
        <v>0</v>
      </c>
      <c r="I33" t="str">
        <f t="shared" si="1"/>
        <v>PRIMARY</v>
      </c>
      <c r="J33">
        <v>12</v>
      </c>
      <c r="L33" t="s">
        <v>1395</v>
      </c>
      <c r="M33">
        <v>30</v>
      </c>
      <c r="N33">
        <v>4</v>
      </c>
      <c r="O33">
        <v>807.52</v>
      </c>
      <c r="P33">
        <v>396</v>
      </c>
      <c r="Q33">
        <v>80</v>
      </c>
      <c r="R33">
        <v>476</v>
      </c>
      <c r="S33" t="s">
        <v>1442</v>
      </c>
      <c r="T33">
        <v>45</v>
      </c>
      <c r="U33">
        <v>5</v>
      </c>
      <c r="V33">
        <v>14</v>
      </c>
      <c r="W33">
        <v>2002859</v>
      </c>
      <c r="X33">
        <v>1478.66</v>
      </c>
      <c r="AA33" t="s">
        <v>1547</v>
      </c>
      <c r="AC33" t="s">
        <v>1564</v>
      </c>
      <c r="AD33" s="1">
        <f t="shared" si="2"/>
        <v>14</v>
      </c>
      <c r="AE33" s="1"/>
    </row>
    <row r="34" spans="1:31" x14ac:dyDescent="0.25">
      <c r="A34" t="s">
        <v>1391</v>
      </c>
      <c r="B34">
        <v>1</v>
      </c>
      <c r="C34">
        <v>35</v>
      </c>
      <c r="D34" t="s">
        <v>1397</v>
      </c>
      <c r="E34" t="s">
        <v>1393</v>
      </c>
      <c r="F34" t="s">
        <v>1394</v>
      </c>
      <c r="G34">
        <v>2002845</v>
      </c>
      <c r="H34">
        <f t="shared" si="0"/>
        <v>0</v>
      </c>
      <c r="I34" t="str">
        <f t="shared" si="1"/>
        <v>PRIMARY</v>
      </c>
      <c r="J34">
        <v>5</v>
      </c>
      <c r="L34" t="s">
        <v>1395</v>
      </c>
      <c r="M34">
        <v>30</v>
      </c>
      <c r="N34">
        <v>4</v>
      </c>
      <c r="O34">
        <v>1112.98</v>
      </c>
      <c r="Q34">
        <v>1</v>
      </c>
      <c r="R34">
        <v>1</v>
      </c>
      <c r="S34" t="s">
        <v>1443</v>
      </c>
      <c r="T34">
        <v>45</v>
      </c>
      <c r="U34">
        <v>6</v>
      </c>
      <c r="V34">
        <v>7</v>
      </c>
      <c r="W34">
        <v>2002859</v>
      </c>
      <c r="X34">
        <v>1478.66</v>
      </c>
      <c r="AA34" t="s">
        <v>1547</v>
      </c>
      <c r="AC34" t="s">
        <v>1565</v>
      </c>
      <c r="AD34" s="1">
        <f t="shared" si="2"/>
        <v>13</v>
      </c>
      <c r="AE34" s="1"/>
    </row>
    <row r="35" spans="1:31" x14ac:dyDescent="0.25">
      <c r="A35" t="s">
        <v>1391</v>
      </c>
      <c r="B35">
        <v>1</v>
      </c>
      <c r="C35">
        <v>35</v>
      </c>
      <c r="D35" t="s">
        <v>1395</v>
      </c>
      <c r="E35" t="s">
        <v>1393</v>
      </c>
      <c r="F35" t="s">
        <v>1394</v>
      </c>
      <c r="G35" t="s">
        <v>1392</v>
      </c>
      <c r="H35">
        <f t="shared" si="0"/>
        <v>0</v>
      </c>
      <c r="I35" t="str">
        <f t="shared" si="1"/>
        <v>PRIMARY</v>
      </c>
      <c r="J35">
        <v>3</v>
      </c>
      <c r="L35" t="s">
        <v>1395</v>
      </c>
      <c r="M35">
        <v>30</v>
      </c>
      <c r="N35">
        <v>5</v>
      </c>
      <c r="O35">
        <v>807.52</v>
      </c>
      <c r="P35">
        <v>427</v>
      </c>
      <c r="Q35">
        <v>25</v>
      </c>
      <c r="R35">
        <v>452</v>
      </c>
      <c r="S35" t="s">
        <v>1444</v>
      </c>
      <c r="T35">
        <v>45</v>
      </c>
      <c r="U35" t="s">
        <v>1403</v>
      </c>
      <c r="V35">
        <v>548</v>
      </c>
      <c r="W35">
        <v>2131214</v>
      </c>
      <c r="AA35" t="s">
        <v>1548</v>
      </c>
      <c r="AC35" t="s">
        <v>1566</v>
      </c>
      <c r="AD35" s="1">
        <f t="shared" si="2"/>
        <v>14</v>
      </c>
      <c r="AE35" s="1"/>
    </row>
    <row r="36" spans="1:31" x14ac:dyDescent="0.25">
      <c r="A36" t="s">
        <v>1391</v>
      </c>
      <c r="B36">
        <v>1</v>
      </c>
      <c r="C36">
        <v>40</v>
      </c>
      <c r="D36" t="s">
        <v>1401</v>
      </c>
      <c r="E36" t="s">
        <v>1393</v>
      </c>
      <c r="F36" t="s">
        <v>1394</v>
      </c>
      <c r="G36">
        <v>2123490</v>
      </c>
      <c r="H36">
        <f t="shared" si="0"/>
        <v>0</v>
      </c>
      <c r="I36" t="str">
        <f t="shared" si="1"/>
        <v>PRIMARY</v>
      </c>
      <c r="J36">
        <v>20</v>
      </c>
      <c r="L36" t="s">
        <v>1395</v>
      </c>
      <c r="M36">
        <v>30</v>
      </c>
      <c r="N36">
        <v>6</v>
      </c>
      <c r="O36">
        <v>807.52</v>
      </c>
      <c r="P36">
        <v>30498</v>
      </c>
      <c r="Q36">
        <v>2279</v>
      </c>
      <c r="R36">
        <v>32777</v>
      </c>
      <c r="AA36" t="s">
        <v>765</v>
      </c>
      <c r="AC36" t="s">
        <v>1567</v>
      </c>
      <c r="AD36" s="1">
        <f t="shared" si="2"/>
        <v>14</v>
      </c>
      <c r="AE36" s="1"/>
    </row>
    <row r="37" spans="1:31" x14ac:dyDescent="0.25">
      <c r="A37" t="s">
        <v>1391</v>
      </c>
      <c r="B37">
        <v>1</v>
      </c>
      <c r="C37">
        <v>40</v>
      </c>
      <c r="D37" t="s">
        <v>1395</v>
      </c>
      <c r="E37" t="s">
        <v>1393</v>
      </c>
      <c r="F37" t="s">
        <v>1394</v>
      </c>
      <c r="G37">
        <v>2002847</v>
      </c>
      <c r="H37">
        <f t="shared" si="0"/>
        <v>1112.98</v>
      </c>
      <c r="I37" t="str">
        <f t="shared" si="1"/>
        <v>PRIMARY</v>
      </c>
      <c r="J37">
        <v>16</v>
      </c>
      <c r="L37" t="s">
        <v>1395</v>
      </c>
      <c r="M37">
        <v>35</v>
      </c>
      <c r="N37">
        <v>4</v>
      </c>
      <c r="O37">
        <v>807.52</v>
      </c>
      <c r="P37">
        <v>1</v>
      </c>
      <c r="R37">
        <v>1</v>
      </c>
      <c r="S37" t="s">
        <v>1445</v>
      </c>
      <c r="T37">
        <v>50</v>
      </c>
      <c r="U37">
        <v>0</v>
      </c>
      <c r="V37">
        <v>1</v>
      </c>
      <c r="W37" t="s">
        <v>1392</v>
      </c>
      <c r="AA37" t="s">
        <v>1392</v>
      </c>
      <c r="AC37" t="s">
        <v>1568</v>
      </c>
      <c r="AD37" s="1">
        <f t="shared" si="2"/>
        <v>14</v>
      </c>
      <c r="AE37" s="1"/>
    </row>
    <row r="38" spans="1:31" x14ac:dyDescent="0.25">
      <c r="A38" t="s">
        <v>1391</v>
      </c>
      <c r="B38">
        <v>1</v>
      </c>
      <c r="C38">
        <v>40</v>
      </c>
      <c r="D38" t="s">
        <v>1395</v>
      </c>
      <c r="E38" t="s">
        <v>1393</v>
      </c>
      <c r="F38" t="s">
        <v>1394</v>
      </c>
      <c r="G38">
        <v>2002863</v>
      </c>
      <c r="H38">
        <f t="shared" si="0"/>
        <v>0</v>
      </c>
      <c r="I38" t="str">
        <f t="shared" si="1"/>
        <v>PRIMARY</v>
      </c>
      <c r="J38">
        <v>8</v>
      </c>
      <c r="L38" t="s">
        <v>1395</v>
      </c>
      <c r="M38">
        <v>35</v>
      </c>
      <c r="N38">
        <v>4</v>
      </c>
      <c r="O38">
        <v>1112.98</v>
      </c>
      <c r="P38">
        <v>5</v>
      </c>
      <c r="Q38">
        <v>3</v>
      </c>
      <c r="R38">
        <v>8</v>
      </c>
      <c r="S38" t="s">
        <v>1446</v>
      </c>
      <c r="T38">
        <v>50</v>
      </c>
      <c r="U38">
        <v>1</v>
      </c>
      <c r="V38">
        <v>6448</v>
      </c>
      <c r="W38">
        <v>2002834</v>
      </c>
      <c r="X38">
        <v>1433.09</v>
      </c>
      <c r="AA38" t="s">
        <v>1545</v>
      </c>
      <c r="AC38" t="s">
        <v>1569</v>
      </c>
      <c r="AD38" s="1">
        <f t="shared" si="2"/>
        <v>14</v>
      </c>
      <c r="AE38" s="1"/>
    </row>
    <row r="39" spans="1:31" x14ac:dyDescent="0.25">
      <c r="A39" t="s">
        <v>1391</v>
      </c>
      <c r="B39">
        <v>1</v>
      </c>
      <c r="C39">
        <v>45</v>
      </c>
      <c r="D39" t="s">
        <v>1401</v>
      </c>
      <c r="E39" t="s">
        <v>1393</v>
      </c>
      <c r="F39" t="s">
        <v>1394</v>
      </c>
      <c r="G39">
        <v>2112349</v>
      </c>
      <c r="H39">
        <f t="shared" si="0"/>
        <v>3974.89</v>
      </c>
      <c r="I39" t="str">
        <f t="shared" si="1"/>
        <v>PRIMARY</v>
      </c>
      <c r="J39">
        <v>90</v>
      </c>
      <c r="L39" t="s">
        <v>1395</v>
      </c>
      <c r="M39">
        <v>35</v>
      </c>
      <c r="N39">
        <v>6</v>
      </c>
      <c r="O39">
        <v>1112.98</v>
      </c>
      <c r="Q39">
        <v>1</v>
      </c>
      <c r="R39">
        <v>1</v>
      </c>
      <c r="S39" t="s">
        <v>1447</v>
      </c>
      <c r="T39">
        <v>50</v>
      </c>
      <c r="U39">
        <v>2</v>
      </c>
      <c r="V39">
        <v>417</v>
      </c>
      <c r="W39">
        <v>2002863</v>
      </c>
      <c r="AA39" t="s">
        <v>1549</v>
      </c>
      <c r="AC39" t="s">
        <v>1570</v>
      </c>
      <c r="AD39" s="1">
        <f t="shared" si="2"/>
        <v>14</v>
      </c>
      <c r="AE39" s="1"/>
    </row>
    <row r="40" spans="1:31" x14ac:dyDescent="0.25">
      <c r="A40" t="s">
        <v>1391</v>
      </c>
      <c r="B40">
        <v>1</v>
      </c>
      <c r="C40">
        <v>45</v>
      </c>
      <c r="D40" t="s">
        <v>1395</v>
      </c>
      <c r="E40" t="s">
        <v>1393</v>
      </c>
      <c r="F40" t="s">
        <v>1394</v>
      </c>
      <c r="G40" t="s">
        <v>1392</v>
      </c>
      <c r="H40">
        <f t="shared" si="0"/>
        <v>0</v>
      </c>
      <c r="I40" t="str">
        <f t="shared" si="1"/>
        <v>PRIMARY</v>
      </c>
      <c r="J40">
        <v>13</v>
      </c>
      <c r="L40" t="s">
        <v>1395</v>
      </c>
      <c r="M40">
        <v>40</v>
      </c>
      <c r="N40">
        <v>1</v>
      </c>
      <c r="O40">
        <v>1112.98</v>
      </c>
      <c r="Q40">
        <v>35</v>
      </c>
      <c r="R40">
        <v>35</v>
      </c>
      <c r="S40" t="s">
        <v>1448</v>
      </c>
      <c r="T40">
        <v>50</v>
      </c>
      <c r="U40">
        <v>3</v>
      </c>
      <c r="V40">
        <v>58</v>
      </c>
      <c r="W40">
        <v>2002863</v>
      </c>
      <c r="AA40" t="s">
        <v>1549</v>
      </c>
      <c r="AC40" t="s">
        <v>1571</v>
      </c>
      <c r="AD40" s="1">
        <f t="shared" si="2"/>
        <v>7</v>
      </c>
      <c r="AE40" s="1"/>
    </row>
    <row r="41" spans="1:31" x14ac:dyDescent="0.25">
      <c r="A41" t="s">
        <v>1391</v>
      </c>
      <c r="B41">
        <v>1</v>
      </c>
      <c r="C41">
        <v>45</v>
      </c>
      <c r="D41" t="s">
        <v>1395</v>
      </c>
      <c r="E41" t="s">
        <v>1393</v>
      </c>
      <c r="F41" t="s">
        <v>1394</v>
      </c>
      <c r="G41">
        <v>2002834</v>
      </c>
      <c r="H41">
        <f t="shared" si="0"/>
        <v>1433.09</v>
      </c>
      <c r="I41" t="str">
        <f t="shared" si="1"/>
        <v>PRIMARY</v>
      </c>
      <c r="J41">
        <v>1602</v>
      </c>
      <c r="L41" t="s">
        <v>1395</v>
      </c>
      <c r="M41">
        <v>40</v>
      </c>
      <c r="N41">
        <v>2</v>
      </c>
      <c r="O41">
        <v>1112.98</v>
      </c>
      <c r="P41">
        <v>16</v>
      </c>
      <c r="Q41">
        <v>165</v>
      </c>
      <c r="R41">
        <v>181</v>
      </c>
      <c r="S41" t="s">
        <v>1449</v>
      </c>
      <c r="T41">
        <v>50</v>
      </c>
      <c r="U41">
        <v>4</v>
      </c>
      <c r="V41">
        <v>64</v>
      </c>
      <c r="W41">
        <v>2002863</v>
      </c>
      <c r="AA41" t="s">
        <v>1549</v>
      </c>
      <c r="AC41" t="s">
        <v>1572</v>
      </c>
      <c r="AD41" s="1">
        <f t="shared" si="2"/>
        <v>7</v>
      </c>
      <c r="AE41" s="1"/>
    </row>
    <row r="42" spans="1:31" x14ac:dyDescent="0.25">
      <c r="A42" t="s">
        <v>1391</v>
      </c>
      <c r="B42">
        <v>1</v>
      </c>
      <c r="C42">
        <v>45</v>
      </c>
      <c r="D42" t="s">
        <v>1395</v>
      </c>
      <c r="E42" t="s">
        <v>1393</v>
      </c>
      <c r="F42" t="s">
        <v>1394</v>
      </c>
      <c r="G42">
        <v>2002835</v>
      </c>
      <c r="H42">
        <f t="shared" si="0"/>
        <v>1478.66</v>
      </c>
      <c r="I42" t="str">
        <f t="shared" si="1"/>
        <v>PRIMARY</v>
      </c>
      <c r="J42">
        <v>142</v>
      </c>
      <c r="L42" t="s">
        <v>1395</v>
      </c>
      <c r="M42">
        <v>40</v>
      </c>
      <c r="N42">
        <v>2</v>
      </c>
      <c r="O42">
        <v>1344.79</v>
      </c>
      <c r="P42">
        <v>1</v>
      </c>
      <c r="Q42">
        <v>12</v>
      </c>
      <c r="R42">
        <v>13</v>
      </c>
      <c r="S42" t="s">
        <v>1450</v>
      </c>
      <c r="T42">
        <v>50</v>
      </c>
      <c r="U42">
        <v>5</v>
      </c>
      <c r="V42">
        <v>2</v>
      </c>
      <c r="W42" t="s">
        <v>1392</v>
      </c>
      <c r="AA42" t="s">
        <v>1392</v>
      </c>
      <c r="AC42" t="s">
        <v>1573</v>
      </c>
      <c r="AD42" s="1">
        <f t="shared" si="2"/>
        <v>7</v>
      </c>
      <c r="AE42" s="1"/>
    </row>
    <row r="43" spans="1:31" x14ac:dyDescent="0.25">
      <c r="A43" t="s">
        <v>1391</v>
      </c>
      <c r="B43">
        <v>1</v>
      </c>
      <c r="C43">
        <v>45</v>
      </c>
      <c r="D43" t="s">
        <v>1395</v>
      </c>
      <c r="E43" t="s">
        <v>1393</v>
      </c>
      <c r="F43" t="s">
        <v>1394</v>
      </c>
      <c r="G43">
        <v>2002860</v>
      </c>
      <c r="H43">
        <f t="shared" si="0"/>
        <v>0</v>
      </c>
      <c r="I43" t="str">
        <f t="shared" si="1"/>
        <v>PRIMARY</v>
      </c>
      <c r="J43">
        <v>1</v>
      </c>
      <c r="L43" t="s">
        <v>1395</v>
      </c>
      <c r="M43">
        <v>40</v>
      </c>
      <c r="N43">
        <v>3</v>
      </c>
      <c r="O43">
        <v>1112.98</v>
      </c>
      <c r="P43">
        <v>8</v>
      </c>
      <c r="Q43">
        <v>72</v>
      </c>
      <c r="R43">
        <v>80</v>
      </c>
      <c r="S43" t="s">
        <v>1451</v>
      </c>
      <c r="T43">
        <v>50</v>
      </c>
      <c r="U43" t="s">
        <v>1403</v>
      </c>
      <c r="V43">
        <v>153</v>
      </c>
      <c r="W43">
        <v>2131275</v>
      </c>
      <c r="X43">
        <v>1665.53</v>
      </c>
      <c r="AA43" t="s">
        <v>1550</v>
      </c>
      <c r="AC43" t="s">
        <v>1574</v>
      </c>
      <c r="AD43" s="1">
        <f t="shared" si="2"/>
        <v>7</v>
      </c>
      <c r="AE43" s="1"/>
    </row>
    <row r="44" spans="1:31" x14ac:dyDescent="0.25">
      <c r="A44" t="s">
        <v>1391</v>
      </c>
      <c r="B44">
        <v>1</v>
      </c>
      <c r="C44">
        <v>45</v>
      </c>
      <c r="D44" t="s">
        <v>1395</v>
      </c>
      <c r="E44" t="s">
        <v>1393</v>
      </c>
      <c r="F44" t="s">
        <v>1394</v>
      </c>
      <c r="G44">
        <v>2002866</v>
      </c>
      <c r="H44">
        <f t="shared" si="0"/>
        <v>0</v>
      </c>
      <c r="I44" t="str">
        <f t="shared" si="1"/>
        <v>PRIMARY</v>
      </c>
      <c r="J44">
        <v>4</v>
      </c>
      <c r="L44" t="s">
        <v>1395</v>
      </c>
      <c r="M44">
        <v>40</v>
      </c>
      <c r="N44">
        <v>4</v>
      </c>
      <c r="O44">
        <v>807.52</v>
      </c>
      <c r="P44">
        <v>1</v>
      </c>
      <c r="R44">
        <v>1</v>
      </c>
      <c r="AA44" t="s">
        <v>765</v>
      </c>
      <c r="AC44" t="s">
        <v>1575</v>
      </c>
      <c r="AD44" s="1">
        <f t="shared" si="2"/>
        <v>13</v>
      </c>
      <c r="AE44" s="1"/>
    </row>
    <row r="45" spans="1:31" x14ac:dyDescent="0.25">
      <c r="A45" t="s">
        <v>1391</v>
      </c>
      <c r="B45">
        <v>1</v>
      </c>
      <c r="C45">
        <v>45</v>
      </c>
      <c r="D45" t="s">
        <v>1395</v>
      </c>
      <c r="F45" t="s">
        <v>1394</v>
      </c>
      <c r="G45">
        <v>2002834</v>
      </c>
      <c r="H45">
        <f t="shared" si="0"/>
        <v>1433.09</v>
      </c>
      <c r="I45" t="str">
        <f t="shared" si="1"/>
        <v>PRIMARY</v>
      </c>
      <c r="J45">
        <v>2</v>
      </c>
      <c r="L45" t="s">
        <v>1395</v>
      </c>
      <c r="M45">
        <v>40</v>
      </c>
      <c r="N45">
        <v>4</v>
      </c>
      <c r="O45">
        <v>1112.98</v>
      </c>
      <c r="P45">
        <v>2323</v>
      </c>
      <c r="Q45">
        <v>85334</v>
      </c>
      <c r="R45">
        <v>87657</v>
      </c>
      <c r="S45" t="s">
        <v>1452</v>
      </c>
      <c r="T45">
        <v>55</v>
      </c>
      <c r="U45">
        <v>1</v>
      </c>
      <c r="V45">
        <v>1135</v>
      </c>
      <c r="W45">
        <v>2002866</v>
      </c>
      <c r="AA45" t="s">
        <v>1551</v>
      </c>
      <c r="AC45" t="s">
        <v>1576</v>
      </c>
      <c r="AD45" s="1">
        <f t="shared" si="2"/>
        <v>14</v>
      </c>
      <c r="AE45" s="1"/>
    </row>
    <row r="46" spans="1:31" x14ac:dyDescent="0.25">
      <c r="A46" t="s">
        <v>1391</v>
      </c>
      <c r="B46">
        <v>1</v>
      </c>
      <c r="C46">
        <v>45</v>
      </c>
      <c r="E46" t="s">
        <v>1393</v>
      </c>
      <c r="F46" t="s">
        <v>1394</v>
      </c>
      <c r="G46" t="s">
        <v>1392</v>
      </c>
      <c r="H46">
        <f t="shared" si="0"/>
        <v>0</v>
      </c>
      <c r="I46" t="str">
        <f t="shared" si="1"/>
        <v>PRIMARY</v>
      </c>
      <c r="J46">
        <v>1</v>
      </c>
      <c r="L46" t="s">
        <v>1395</v>
      </c>
      <c r="M46">
        <v>40</v>
      </c>
      <c r="N46">
        <v>5</v>
      </c>
      <c r="O46">
        <v>1112.98</v>
      </c>
      <c r="P46">
        <v>30</v>
      </c>
      <c r="Q46">
        <v>445</v>
      </c>
      <c r="R46">
        <v>475</v>
      </c>
      <c r="S46" t="s">
        <v>1453</v>
      </c>
      <c r="T46">
        <v>55</v>
      </c>
      <c r="U46">
        <v>2</v>
      </c>
      <c r="V46">
        <v>60</v>
      </c>
      <c r="W46">
        <v>2002866</v>
      </c>
      <c r="AA46" t="s">
        <v>1551</v>
      </c>
      <c r="AC46" t="s">
        <v>1577</v>
      </c>
      <c r="AD46" s="1">
        <f t="shared" si="2"/>
        <v>14</v>
      </c>
      <c r="AE46" s="1"/>
    </row>
    <row r="47" spans="1:31" x14ac:dyDescent="0.25">
      <c r="A47" t="s">
        <v>1391</v>
      </c>
      <c r="B47">
        <v>1</v>
      </c>
      <c r="C47">
        <v>45</v>
      </c>
      <c r="E47" t="s">
        <v>1393</v>
      </c>
      <c r="F47" t="s">
        <v>1394</v>
      </c>
      <c r="G47">
        <v>2002834</v>
      </c>
      <c r="H47">
        <f t="shared" si="0"/>
        <v>1433.09</v>
      </c>
      <c r="I47" t="str">
        <f t="shared" si="1"/>
        <v>PRIMARY</v>
      </c>
      <c r="J47">
        <v>8</v>
      </c>
      <c r="L47" t="s">
        <v>1395</v>
      </c>
      <c r="M47">
        <v>40</v>
      </c>
      <c r="N47">
        <v>6</v>
      </c>
      <c r="O47">
        <v>1112.98</v>
      </c>
      <c r="P47">
        <v>25</v>
      </c>
      <c r="Q47">
        <v>48</v>
      </c>
      <c r="R47">
        <v>73</v>
      </c>
      <c r="S47" t="s">
        <v>1454</v>
      </c>
      <c r="T47">
        <v>55</v>
      </c>
      <c r="U47">
        <v>3</v>
      </c>
      <c r="V47">
        <v>11</v>
      </c>
      <c r="W47">
        <v>2002866</v>
      </c>
      <c r="AA47" t="s">
        <v>1551</v>
      </c>
      <c r="AC47" t="s">
        <v>1578</v>
      </c>
      <c r="AD47" s="1">
        <f t="shared" si="2"/>
        <v>14</v>
      </c>
      <c r="AE47" s="1"/>
    </row>
    <row r="48" spans="1:31" x14ac:dyDescent="0.25">
      <c r="A48" t="s">
        <v>1391</v>
      </c>
      <c r="B48">
        <v>1</v>
      </c>
      <c r="C48">
        <v>45</v>
      </c>
      <c r="E48" t="s">
        <v>1393</v>
      </c>
      <c r="F48" t="s">
        <v>1394</v>
      </c>
      <c r="G48">
        <v>2002835</v>
      </c>
      <c r="H48">
        <f t="shared" si="0"/>
        <v>1478.66</v>
      </c>
      <c r="I48" t="str">
        <f t="shared" si="1"/>
        <v>PRIMARY</v>
      </c>
      <c r="J48">
        <v>1</v>
      </c>
      <c r="L48" t="s">
        <v>1395</v>
      </c>
      <c r="M48">
        <v>45</v>
      </c>
      <c r="N48">
        <v>1</v>
      </c>
      <c r="O48">
        <v>1344.79</v>
      </c>
      <c r="Q48">
        <v>1</v>
      </c>
      <c r="R48">
        <v>1</v>
      </c>
      <c r="S48" t="s">
        <v>1455</v>
      </c>
      <c r="T48">
        <v>55</v>
      </c>
      <c r="U48">
        <v>4</v>
      </c>
      <c r="V48">
        <v>13</v>
      </c>
      <c r="W48">
        <v>2002866</v>
      </c>
      <c r="AA48" t="s">
        <v>1551</v>
      </c>
      <c r="AC48" t="s">
        <v>1579</v>
      </c>
      <c r="AD48" s="1">
        <f t="shared" si="2"/>
        <v>14</v>
      </c>
      <c r="AE48" s="1"/>
    </row>
    <row r="49" spans="1:31" x14ac:dyDescent="0.25">
      <c r="A49" t="s">
        <v>1391</v>
      </c>
      <c r="B49">
        <v>1</v>
      </c>
      <c r="C49">
        <v>50</v>
      </c>
      <c r="D49" t="s">
        <v>1392</v>
      </c>
      <c r="E49" t="s">
        <v>1393</v>
      </c>
      <c r="F49" t="s">
        <v>1394</v>
      </c>
      <c r="G49">
        <v>2002863</v>
      </c>
      <c r="H49">
        <f t="shared" si="0"/>
        <v>0</v>
      </c>
      <c r="I49" t="str">
        <f t="shared" si="1"/>
        <v>PRIMARY</v>
      </c>
      <c r="J49">
        <v>3</v>
      </c>
      <c r="L49" t="s">
        <v>1395</v>
      </c>
      <c r="M49">
        <v>45</v>
      </c>
      <c r="N49">
        <v>1</v>
      </c>
      <c r="O49">
        <v>1433.09</v>
      </c>
      <c r="P49">
        <v>45</v>
      </c>
      <c r="Q49">
        <v>4525</v>
      </c>
      <c r="R49">
        <v>4570</v>
      </c>
      <c r="AA49" t="s">
        <v>765</v>
      </c>
      <c r="AC49" t="s">
        <v>1580</v>
      </c>
      <c r="AD49" s="1">
        <f t="shared" si="2"/>
        <v>14</v>
      </c>
      <c r="AE49" s="1"/>
    </row>
    <row r="50" spans="1:31" x14ac:dyDescent="0.25">
      <c r="A50" t="s">
        <v>1391</v>
      </c>
      <c r="B50">
        <v>1</v>
      </c>
      <c r="C50">
        <v>50</v>
      </c>
      <c r="D50" t="s">
        <v>1402</v>
      </c>
      <c r="E50" t="s">
        <v>1393</v>
      </c>
      <c r="F50" t="s">
        <v>1394</v>
      </c>
      <c r="G50" t="s">
        <v>1392</v>
      </c>
      <c r="H50">
        <f t="shared" si="0"/>
        <v>0</v>
      </c>
      <c r="I50" t="str">
        <f t="shared" si="1"/>
        <v>PRIMARY</v>
      </c>
      <c r="J50">
        <v>1</v>
      </c>
      <c r="L50" t="s">
        <v>1395</v>
      </c>
      <c r="M50">
        <v>45</v>
      </c>
      <c r="N50">
        <v>1</v>
      </c>
      <c r="O50">
        <v>1478.66</v>
      </c>
      <c r="P50">
        <v>1</v>
      </c>
      <c r="Q50">
        <v>263</v>
      </c>
      <c r="R50">
        <v>264</v>
      </c>
      <c r="S50" t="s">
        <v>1456</v>
      </c>
      <c r="T50">
        <v>60</v>
      </c>
      <c r="U50">
        <v>1</v>
      </c>
      <c r="V50">
        <v>160</v>
      </c>
      <c r="W50">
        <v>2002871</v>
      </c>
      <c r="X50">
        <v>3794.25</v>
      </c>
      <c r="AA50" t="s">
        <v>1552</v>
      </c>
      <c r="AC50" t="s">
        <v>1581</v>
      </c>
      <c r="AD50" s="1">
        <f t="shared" si="2"/>
        <v>14</v>
      </c>
      <c r="AE50" s="1"/>
    </row>
    <row r="51" spans="1:31" x14ac:dyDescent="0.25">
      <c r="A51" t="s">
        <v>1391</v>
      </c>
      <c r="B51">
        <v>1</v>
      </c>
      <c r="C51">
        <v>50</v>
      </c>
      <c r="D51" t="s">
        <v>1397</v>
      </c>
      <c r="E51" t="s">
        <v>1393</v>
      </c>
      <c r="F51" t="s">
        <v>1394</v>
      </c>
      <c r="G51">
        <v>2002869</v>
      </c>
      <c r="H51">
        <f t="shared" si="0"/>
        <v>1918.8</v>
      </c>
      <c r="I51" t="str">
        <f t="shared" si="1"/>
        <v>PRIMARY</v>
      </c>
      <c r="J51">
        <v>4</v>
      </c>
      <c r="L51" t="s">
        <v>1395</v>
      </c>
      <c r="M51">
        <v>45</v>
      </c>
      <c r="N51">
        <v>1</v>
      </c>
      <c r="O51">
        <v>1638.74</v>
      </c>
      <c r="Q51">
        <v>2</v>
      </c>
      <c r="R51">
        <v>2</v>
      </c>
      <c r="S51" t="s">
        <v>1457</v>
      </c>
      <c r="T51">
        <v>60</v>
      </c>
      <c r="U51">
        <v>2</v>
      </c>
      <c r="V51">
        <v>43</v>
      </c>
      <c r="W51" t="s">
        <v>1392</v>
      </c>
      <c r="AA51" t="s">
        <v>1392</v>
      </c>
      <c r="AC51" t="s">
        <v>1582</v>
      </c>
      <c r="AD51" s="1">
        <f t="shared" si="2"/>
        <v>15</v>
      </c>
      <c r="AE51" s="1"/>
    </row>
    <row r="52" spans="1:31" x14ac:dyDescent="0.25">
      <c r="A52" t="s">
        <v>1391</v>
      </c>
      <c r="B52">
        <v>1</v>
      </c>
      <c r="C52">
        <v>50</v>
      </c>
      <c r="D52" t="s">
        <v>1401</v>
      </c>
      <c r="E52" t="s">
        <v>1393</v>
      </c>
      <c r="F52" t="s">
        <v>1394</v>
      </c>
      <c r="G52">
        <v>2112348</v>
      </c>
      <c r="H52">
        <f t="shared" si="0"/>
        <v>4258.71</v>
      </c>
      <c r="I52" t="str">
        <f t="shared" si="1"/>
        <v>PRIMARY</v>
      </c>
      <c r="J52">
        <v>24</v>
      </c>
      <c r="L52" t="s">
        <v>1395</v>
      </c>
      <c r="M52">
        <v>45</v>
      </c>
      <c r="N52">
        <v>2</v>
      </c>
      <c r="O52">
        <v>1344.79</v>
      </c>
      <c r="P52">
        <v>215</v>
      </c>
      <c r="Q52">
        <v>17977</v>
      </c>
      <c r="R52">
        <v>18192</v>
      </c>
      <c r="S52" t="s">
        <v>1458</v>
      </c>
      <c r="T52">
        <v>60</v>
      </c>
      <c r="U52">
        <v>3</v>
      </c>
      <c r="V52">
        <v>1</v>
      </c>
      <c r="W52" t="s">
        <v>1392</v>
      </c>
      <c r="AA52" t="s">
        <v>1392</v>
      </c>
      <c r="AC52" t="s">
        <v>1583</v>
      </c>
      <c r="AD52" s="1">
        <f t="shared" si="2"/>
        <v>7</v>
      </c>
      <c r="AE52" s="1"/>
    </row>
    <row r="53" spans="1:31" x14ac:dyDescent="0.25">
      <c r="A53" t="s">
        <v>1391</v>
      </c>
      <c r="B53">
        <v>1</v>
      </c>
      <c r="C53">
        <v>50</v>
      </c>
      <c r="D53" t="s">
        <v>1395</v>
      </c>
      <c r="E53" t="s">
        <v>1393</v>
      </c>
      <c r="F53" t="s">
        <v>1394</v>
      </c>
      <c r="G53">
        <v>2002835</v>
      </c>
      <c r="H53">
        <f t="shared" si="0"/>
        <v>1478.66</v>
      </c>
      <c r="I53" t="str">
        <f t="shared" si="1"/>
        <v>PRIMARY</v>
      </c>
      <c r="J53">
        <v>302</v>
      </c>
      <c r="L53" t="s">
        <v>1395</v>
      </c>
      <c r="M53">
        <v>45</v>
      </c>
      <c r="N53">
        <v>2</v>
      </c>
      <c r="O53">
        <v>1478.66</v>
      </c>
      <c r="Q53">
        <v>1</v>
      </c>
      <c r="R53">
        <v>1</v>
      </c>
      <c r="S53" t="s">
        <v>1459</v>
      </c>
      <c r="T53">
        <v>60</v>
      </c>
      <c r="U53">
        <v>4</v>
      </c>
      <c r="V53">
        <v>1</v>
      </c>
      <c r="W53" t="s">
        <v>1392</v>
      </c>
      <c r="AA53" t="s">
        <v>1392</v>
      </c>
    </row>
    <row r="54" spans="1:31" x14ac:dyDescent="0.25">
      <c r="A54" t="s">
        <v>1391</v>
      </c>
      <c r="B54">
        <v>1</v>
      </c>
      <c r="C54">
        <v>50</v>
      </c>
      <c r="D54" t="s">
        <v>1395</v>
      </c>
      <c r="E54" t="s">
        <v>1393</v>
      </c>
      <c r="F54" t="s">
        <v>1394</v>
      </c>
      <c r="G54">
        <v>2002859</v>
      </c>
      <c r="H54">
        <f t="shared" si="0"/>
        <v>1478.66</v>
      </c>
      <c r="I54" t="str">
        <f t="shared" si="1"/>
        <v>PRIMARY</v>
      </c>
      <c r="J54">
        <v>1</v>
      </c>
      <c r="L54" t="s">
        <v>1395</v>
      </c>
      <c r="M54">
        <v>45</v>
      </c>
      <c r="N54">
        <v>3</v>
      </c>
      <c r="O54">
        <v>1112.98</v>
      </c>
      <c r="Q54">
        <v>1</v>
      </c>
      <c r="R54">
        <v>1</v>
      </c>
      <c r="S54" t="s">
        <v>1460</v>
      </c>
      <c r="T54">
        <v>60</v>
      </c>
      <c r="U54">
        <v>6</v>
      </c>
      <c r="V54">
        <v>1</v>
      </c>
      <c r="W54" t="s">
        <v>1392</v>
      </c>
      <c r="AA54" t="s">
        <v>1392</v>
      </c>
    </row>
    <row r="55" spans="1:31" x14ac:dyDescent="0.25">
      <c r="A55" t="s">
        <v>1391</v>
      </c>
      <c r="B55">
        <v>1</v>
      </c>
      <c r="C55">
        <v>50</v>
      </c>
      <c r="D55" t="s">
        <v>1395</v>
      </c>
      <c r="E55" t="s">
        <v>1393</v>
      </c>
      <c r="F55" t="s">
        <v>1394</v>
      </c>
      <c r="G55">
        <v>2002863</v>
      </c>
      <c r="H55">
        <f t="shared" si="0"/>
        <v>0</v>
      </c>
      <c r="I55" t="str">
        <f t="shared" si="1"/>
        <v>PRIMARY</v>
      </c>
      <c r="J55">
        <v>1656</v>
      </c>
      <c r="L55" t="s">
        <v>1395</v>
      </c>
      <c r="M55">
        <v>45</v>
      </c>
      <c r="N55">
        <v>3</v>
      </c>
      <c r="O55">
        <v>1478.66</v>
      </c>
      <c r="Q55">
        <v>1</v>
      </c>
      <c r="R55">
        <v>1</v>
      </c>
      <c r="AA55" t="s">
        <v>765</v>
      </c>
    </row>
    <row r="56" spans="1:31" x14ac:dyDescent="0.25">
      <c r="A56" t="s">
        <v>1391</v>
      </c>
      <c r="B56">
        <v>1</v>
      </c>
      <c r="C56">
        <v>50</v>
      </c>
      <c r="D56" t="s">
        <v>1395</v>
      </c>
      <c r="E56" t="s">
        <v>1393</v>
      </c>
      <c r="F56" t="s">
        <v>1394</v>
      </c>
      <c r="G56">
        <v>2002866</v>
      </c>
      <c r="H56">
        <f t="shared" si="0"/>
        <v>0</v>
      </c>
      <c r="I56" t="str">
        <f t="shared" si="1"/>
        <v>PRIMARY</v>
      </c>
      <c r="J56">
        <v>1</v>
      </c>
      <c r="L56" t="s">
        <v>1395</v>
      </c>
      <c r="M56">
        <v>45</v>
      </c>
      <c r="N56">
        <v>4</v>
      </c>
      <c r="O56">
        <v>1112.98</v>
      </c>
      <c r="Q56">
        <v>4</v>
      </c>
      <c r="R56">
        <v>4</v>
      </c>
      <c r="S56" t="s">
        <v>1461</v>
      </c>
      <c r="T56">
        <v>65</v>
      </c>
      <c r="U56">
        <v>1</v>
      </c>
      <c r="V56">
        <v>50</v>
      </c>
      <c r="W56">
        <v>2002881</v>
      </c>
      <c r="AA56" t="s">
        <v>1553</v>
      </c>
    </row>
    <row r="57" spans="1:31" x14ac:dyDescent="0.25">
      <c r="A57" t="s">
        <v>1391</v>
      </c>
      <c r="B57">
        <v>1</v>
      </c>
      <c r="C57">
        <v>50</v>
      </c>
      <c r="D57" t="s">
        <v>1395</v>
      </c>
      <c r="E57" t="s">
        <v>1393</v>
      </c>
      <c r="F57" t="s">
        <v>1394</v>
      </c>
      <c r="G57">
        <v>2002871</v>
      </c>
      <c r="H57">
        <f t="shared" si="0"/>
        <v>3794.25</v>
      </c>
      <c r="I57" t="str">
        <f t="shared" si="1"/>
        <v>PRIMARY</v>
      </c>
      <c r="J57">
        <v>4</v>
      </c>
      <c r="L57" t="s">
        <v>1395</v>
      </c>
      <c r="M57">
        <v>45</v>
      </c>
      <c r="N57">
        <v>4</v>
      </c>
      <c r="O57">
        <v>1344.79</v>
      </c>
      <c r="Q57">
        <v>1</v>
      </c>
      <c r="R57">
        <v>1</v>
      </c>
      <c r="S57" t="s">
        <v>1462</v>
      </c>
      <c r="T57">
        <v>65</v>
      </c>
      <c r="U57">
        <v>2</v>
      </c>
      <c r="V57">
        <v>32</v>
      </c>
      <c r="W57" t="s">
        <v>1392</v>
      </c>
      <c r="AA57" t="s">
        <v>1392</v>
      </c>
    </row>
    <row r="58" spans="1:31" x14ac:dyDescent="0.25">
      <c r="A58" t="s">
        <v>1391</v>
      </c>
      <c r="B58">
        <v>1</v>
      </c>
      <c r="C58">
        <v>50</v>
      </c>
      <c r="D58" t="s">
        <v>1395</v>
      </c>
      <c r="E58" t="s">
        <v>1393</v>
      </c>
      <c r="F58" t="s">
        <v>1394</v>
      </c>
      <c r="G58">
        <v>2003117</v>
      </c>
      <c r="H58">
        <f t="shared" si="0"/>
        <v>1638.74</v>
      </c>
      <c r="I58" t="str">
        <f t="shared" si="1"/>
        <v>PRIMARY</v>
      </c>
      <c r="J58">
        <v>17</v>
      </c>
      <c r="L58" t="s">
        <v>1395</v>
      </c>
      <c r="M58">
        <v>45</v>
      </c>
      <c r="N58">
        <v>4</v>
      </c>
      <c r="O58">
        <v>1478.66</v>
      </c>
      <c r="P58">
        <v>247</v>
      </c>
      <c r="Q58">
        <v>26868</v>
      </c>
      <c r="R58">
        <v>27115</v>
      </c>
      <c r="S58" t="s">
        <v>1463</v>
      </c>
      <c r="T58">
        <v>65</v>
      </c>
      <c r="U58">
        <v>3</v>
      </c>
      <c r="V58">
        <v>2</v>
      </c>
      <c r="W58" t="s">
        <v>1392</v>
      </c>
      <c r="AA58" t="s">
        <v>1392</v>
      </c>
    </row>
    <row r="59" spans="1:31" x14ac:dyDescent="0.25">
      <c r="A59" t="s">
        <v>1391</v>
      </c>
      <c r="B59">
        <v>1</v>
      </c>
      <c r="C59">
        <v>50</v>
      </c>
      <c r="D59" t="s">
        <v>1395</v>
      </c>
      <c r="E59" t="s">
        <v>1237</v>
      </c>
      <c r="F59" t="s">
        <v>1394</v>
      </c>
      <c r="G59">
        <v>2002863</v>
      </c>
      <c r="H59">
        <f t="shared" si="0"/>
        <v>0</v>
      </c>
      <c r="I59" t="str">
        <f t="shared" si="1"/>
        <v>PRIMARY</v>
      </c>
      <c r="J59">
        <v>3</v>
      </c>
      <c r="L59" t="s">
        <v>1395</v>
      </c>
      <c r="M59">
        <v>45</v>
      </c>
      <c r="N59">
        <v>5</v>
      </c>
      <c r="O59">
        <v>1478.66</v>
      </c>
      <c r="Q59">
        <v>14</v>
      </c>
      <c r="R59">
        <v>14</v>
      </c>
      <c r="S59" t="s">
        <v>1464</v>
      </c>
      <c r="T59">
        <v>65</v>
      </c>
      <c r="U59">
        <v>4</v>
      </c>
      <c r="V59">
        <v>1</v>
      </c>
      <c r="W59" t="s">
        <v>1392</v>
      </c>
      <c r="AA59" t="s">
        <v>1392</v>
      </c>
    </row>
    <row r="60" spans="1:31" x14ac:dyDescent="0.25">
      <c r="A60" t="s">
        <v>1391</v>
      </c>
      <c r="B60">
        <v>1</v>
      </c>
      <c r="C60">
        <v>50</v>
      </c>
      <c r="E60" t="s">
        <v>1393</v>
      </c>
      <c r="F60" t="s">
        <v>1394</v>
      </c>
      <c r="G60">
        <v>2002835</v>
      </c>
      <c r="H60">
        <f t="shared" si="0"/>
        <v>1478.66</v>
      </c>
      <c r="I60" t="str">
        <f t="shared" si="1"/>
        <v>PRIMARY</v>
      </c>
      <c r="J60">
        <v>5</v>
      </c>
      <c r="L60" t="s">
        <v>1395</v>
      </c>
      <c r="M60">
        <v>45</v>
      </c>
      <c r="N60">
        <v>6</v>
      </c>
      <c r="O60">
        <v>1478.66</v>
      </c>
      <c r="P60">
        <v>3</v>
      </c>
      <c r="Q60">
        <v>4</v>
      </c>
      <c r="R60">
        <v>7</v>
      </c>
      <c r="AA60" t="s">
        <v>765</v>
      </c>
    </row>
    <row r="61" spans="1:31" x14ac:dyDescent="0.25">
      <c r="A61" t="s">
        <v>1391</v>
      </c>
      <c r="B61">
        <v>1</v>
      </c>
      <c r="C61">
        <v>50</v>
      </c>
      <c r="E61" t="s">
        <v>1393</v>
      </c>
      <c r="F61" t="s">
        <v>1394</v>
      </c>
      <c r="G61">
        <v>2002863</v>
      </c>
      <c r="H61">
        <f t="shared" si="0"/>
        <v>0</v>
      </c>
      <c r="I61" t="str">
        <f t="shared" si="1"/>
        <v>PRIMARY</v>
      </c>
      <c r="J61">
        <v>54</v>
      </c>
      <c r="L61" t="s">
        <v>1395</v>
      </c>
      <c r="M61">
        <v>45</v>
      </c>
      <c r="N61" t="s">
        <v>1403</v>
      </c>
      <c r="O61">
        <v>4456.6099999999997</v>
      </c>
      <c r="Q61">
        <v>1</v>
      </c>
      <c r="R61">
        <v>1</v>
      </c>
      <c r="S61" t="s">
        <v>1465</v>
      </c>
      <c r="T61">
        <v>70</v>
      </c>
      <c r="U61">
        <v>1</v>
      </c>
      <c r="V61">
        <v>27</v>
      </c>
      <c r="W61" t="s">
        <v>1392</v>
      </c>
      <c r="AA61" t="s">
        <v>1392</v>
      </c>
    </row>
    <row r="62" spans="1:31" x14ac:dyDescent="0.25">
      <c r="A62" t="s">
        <v>1391</v>
      </c>
      <c r="B62">
        <v>1</v>
      </c>
      <c r="C62">
        <v>50</v>
      </c>
      <c r="E62" t="s">
        <v>1393</v>
      </c>
      <c r="F62" t="s">
        <v>1394</v>
      </c>
      <c r="G62">
        <v>2112348</v>
      </c>
      <c r="H62">
        <f t="shared" si="0"/>
        <v>4258.71</v>
      </c>
      <c r="I62" t="str">
        <f t="shared" si="1"/>
        <v>PRIMARY</v>
      </c>
      <c r="J62">
        <v>1</v>
      </c>
      <c r="L62" t="s">
        <v>1395</v>
      </c>
      <c r="M62">
        <v>50</v>
      </c>
      <c r="N62">
        <v>1</v>
      </c>
      <c r="O62">
        <v>1433.09</v>
      </c>
      <c r="Q62">
        <v>1</v>
      </c>
      <c r="R62">
        <v>1</v>
      </c>
      <c r="S62" t="s">
        <v>1466</v>
      </c>
      <c r="T62">
        <v>70</v>
      </c>
      <c r="U62">
        <v>2</v>
      </c>
      <c r="V62">
        <v>7</v>
      </c>
      <c r="W62" t="s">
        <v>1392</v>
      </c>
      <c r="AA62" t="s">
        <v>1392</v>
      </c>
    </row>
    <row r="63" spans="1:31" x14ac:dyDescent="0.25">
      <c r="A63" t="s">
        <v>1391</v>
      </c>
      <c r="B63">
        <v>1</v>
      </c>
      <c r="C63">
        <v>53</v>
      </c>
      <c r="D63" t="s">
        <v>1401</v>
      </c>
      <c r="E63" t="s">
        <v>1393</v>
      </c>
      <c r="F63" t="s">
        <v>1394</v>
      </c>
      <c r="G63">
        <v>2124960</v>
      </c>
      <c r="H63">
        <f t="shared" si="0"/>
        <v>21548.86</v>
      </c>
      <c r="I63" t="str">
        <f t="shared" si="1"/>
        <v>PRIMARY</v>
      </c>
      <c r="J63">
        <v>2</v>
      </c>
      <c r="L63" t="s">
        <v>1395</v>
      </c>
      <c r="M63">
        <v>50</v>
      </c>
      <c r="N63">
        <v>1</v>
      </c>
      <c r="O63">
        <v>1478.66</v>
      </c>
      <c r="P63">
        <v>11</v>
      </c>
      <c r="Q63">
        <v>1272</v>
      </c>
      <c r="R63">
        <v>1283</v>
      </c>
      <c r="AA63" t="s">
        <v>765</v>
      </c>
    </row>
    <row r="64" spans="1:31" x14ac:dyDescent="0.25">
      <c r="A64" t="s">
        <v>1391</v>
      </c>
      <c r="B64">
        <v>1</v>
      </c>
      <c r="C64">
        <v>55</v>
      </c>
      <c r="D64" t="s">
        <v>1397</v>
      </c>
      <c r="E64" t="s">
        <v>1393</v>
      </c>
      <c r="F64" t="s">
        <v>1394</v>
      </c>
      <c r="G64">
        <v>2003117</v>
      </c>
      <c r="H64">
        <f t="shared" si="0"/>
        <v>1638.74</v>
      </c>
      <c r="I64" t="str">
        <f t="shared" si="1"/>
        <v>PRIMARY</v>
      </c>
      <c r="J64">
        <v>1</v>
      </c>
      <c r="L64" t="s">
        <v>1395</v>
      </c>
      <c r="M64">
        <v>50</v>
      </c>
      <c r="N64">
        <v>1</v>
      </c>
      <c r="O64">
        <v>1638.74</v>
      </c>
      <c r="Q64">
        <v>39</v>
      </c>
      <c r="R64">
        <v>39</v>
      </c>
      <c r="S64" t="s">
        <v>1467</v>
      </c>
      <c r="T64">
        <v>75</v>
      </c>
      <c r="U64">
        <v>1</v>
      </c>
      <c r="V64">
        <v>17</v>
      </c>
      <c r="W64" t="s">
        <v>1392</v>
      </c>
      <c r="AA64" t="s">
        <v>1392</v>
      </c>
    </row>
    <row r="65" spans="1:27" x14ac:dyDescent="0.25">
      <c r="A65" t="s">
        <v>1391</v>
      </c>
      <c r="B65">
        <v>1</v>
      </c>
      <c r="C65">
        <v>55</v>
      </c>
      <c r="D65" t="s">
        <v>1395</v>
      </c>
      <c r="E65" t="s">
        <v>1393</v>
      </c>
      <c r="F65" t="s">
        <v>1394</v>
      </c>
      <c r="G65">
        <v>2002866</v>
      </c>
      <c r="H65">
        <f t="shared" si="0"/>
        <v>0</v>
      </c>
      <c r="I65" t="str">
        <f t="shared" si="1"/>
        <v>PRIMARY</v>
      </c>
      <c r="J65">
        <v>263</v>
      </c>
      <c r="L65" t="s">
        <v>1395</v>
      </c>
      <c r="M65">
        <v>50</v>
      </c>
      <c r="N65">
        <v>1</v>
      </c>
      <c r="O65">
        <v>3794.25</v>
      </c>
      <c r="Q65">
        <v>13</v>
      </c>
      <c r="R65">
        <v>13</v>
      </c>
      <c r="S65" t="s">
        <v>1468</v>
      </c>
      <c r="T65">
        <v>75</v>
      </c>
      <c r="U65">
        <v>2</v>
      </c>
      <c r="V65">
        <v>5</v>
      </c>
      <c r="W65" t="s">
        <v>1392</v>
      </c>
      <c r="AA65" t="s">
        <v>1392</v>
      </c>
    </row>
    <row r="66" spans="1:27" x14ac:dyDescent="0.25">
      <c r="A66" t="s">
        <v>1391</v>
      </c>
      <c r="B66">
        <v>1</v>
      </c>
      <c r="C66">
        <v>55</v>
      </c>
      <c r="D66" t="s">
        <v>1395</v>
      </c>
      <c r="E66" t="s">
        <v>1393</v>
      </c>
      <c r="F66" t="s">
        <v>1394</v>
      </c>
      <c r="G66">
        <v>2003117</v>
      </c>
      <c r="H66">
        <f t="shared" ref="H66:H129" si="3">+_xlfn.XLOOKUP(G66,AF:AF,AG:AG,0)</f>
        <v>1638.74</v>
      </c>
      <c r="I66" t="str">
        <f t="shared" ref="I66:I129" si="4">+_xlfn.XLOOKUP(F66,AI:AI,AJ:AJ,"N/A")</f>
        <v>PRIMARY</v>
      </c>
      <c r="J66">
        <v>48</v>
      </c>
      <c r="L66" t="s">
        <v>1395</v>
      </c>
      <c r="M66">
        <v>50</v>
      </c>
      <c r="N66" t="s">
        <v>1403</v>
      </c>
      <c r="O66">
        <v>1665.53</v>
      </c>
      <c r="P66">
        <v>1</v>
      </c>
      <c r="Q66">
        <v>154</v>
      </c>
      <c r="R66">
        <v>155</v>
      </c>
      <c r="S66" t="s">
        <v>1469</v>
      </c>
      <c r="T66">
        <v>75</v>
      </c>
      <c r="U66">
        <v>4</v>
      </c>
      <c r="V66">
        <v>1</v>
      </c>
      <c r="W66" t="s">
        <v>1392</v>
      </c>
      <c r="AA66" t="s">
        <v>1392</v>
      </c>
    </row>
    <row r="67" spans="1:27" x14ac:dyDescent="0.25">
      <c r="A67" t="s">
        <v>1391</v>
      </c>
      <c r="B67">
        <v>1</v>
      </c>
      <c r="C67">
        <v>55</v>
      </c>
      <c r="E67" t="s">
        <v>1393</v>
      </c>
      <c r="F67" t="s">
        <v>1394</v>
      </c>
      <c r="G67">
        <v>2002866</v>
      </c>
      <c r="H67">
        <f t="shared" si="3"/>
        <v>0</v>
      </c>
      <c r="I67" t="str">
        <f t="shared" si="4"/>
        <v>PRIMARY</v>
      </c>
      <c r="J67">
        <v>6</v>
      </c>
      <c r="L67" t="s">
        <v>1395</v>
      </c>
      <c r="M67">
        <v>55</v>
      </c>
      <c r="N67">
        <v>1</v>
      </c>
      <c r="O67">
        <v>1638.74</v>
      </c>
      <c r="P67">
        <v>1</v>
      </c>
      <c r="Q67">
        <v>221</v>
      </c>
      <c r="R67">
        <v>222</v>
      </c>
      <c r="AA67" t="s">
        <v>765</v>
      </c>
    </row>
    <row r="68" spans="1:27" x14ac:dyDescent="0.25">
      <c r="A68" t="s">
        <v>1391</v>
      </c>
      <c r="B68">
        <v>1</v>
      </c>
      <c r="C68">
        <v>55</v>
      </c>
      <c r="E68" t="s">
        <v>1393</v>
      </c>
      <c r="F68" t="s">
        <v>1394</v>
      </c>
      <c r="G68">
        <v>2003117</v>
      </c>
      <c r="H68">
        <f t="shared" si="3"/>
        <v>1638.74</v>
      </c>
      <c r="I68" t="str">
        <f t="shared" si="4"/>
        <v>PRIMARY</v>
      </c>
      <c r="J68">
        <v>1</v>
      </c>
      <c r="L68" t="s">
        <v>1395</v>
      </c>
      <c r="M68">
        <v>60</v>
      </c>
      <c r="N68">
        <v>1</v>
      </c>
      <c r="O68">
        <v>3794.25</v>
      </c>
      <c r="P68">
        <v>2</v>
      </c>
      <c r="Q68">
        <v>137</v>
      </c>
      <c r="R68">
        <v>139</v>
      </c>
      <c r="S68" t="s">
        <v>1470</v>
      </c>
      <c r="T68">
        <v>85</v>
      </c>
      <c r="U68">
        <v>2</v>
      </c>
      <c r="V68">
        <v>1</v>
      </c>
      <c r="W68" t="s">
        <v>1392</v>
      </c>
      <c r="AA68" t="s">
        <v>1392</v>
      </c>
    </row>
    <row r="69" spans="1:27" x14ac:dyDescent="0.25">
      <c r="A69" t="s">
        <v>1391</v>
      </c>
      <c r="B69">
        <v>1</v>
      </c>
      <c r="C69">
        <v>55</v>
      </c>
      <c r="F69" t="s">
        <v>1394</v>
      </c>
      <c r="G69">
        <v>2002866</v>
      </c>
      <c r="H69">
        <f t="shared" si="3"/>
        <v>0</v>
      </c>
      <c r="I69" t="str">
        <f t="shared" si="4"/>
        <v>PRIMARY</v>
      </c>
      <c r="J69">
        <v>1</v>
      </c>
      <c r="L69" t="s">
        <v>97</v>
      </c>
      <c r="P69">
        <v>34298</v>
      </c>
      <c r="Q69">
        <v>142319</v>
      </c>
      <c r="R69">
        <v>176617</v>
      </c>
      <c r="S69" t="s">
        <v>1471</v>
      </c>
      <c r="T69">
        <v>85</v>
      </c>
      <c r="U69">
        <v>4</v>
      </c>
      <c r="V69">
        <v>2</v>
      </c>
      <c r="W69" t="s">
        <v>1392</v>
      </c>
      <c r="AA69" t="s">
        <v>1392</v>
      </c>
    </row>
    <row r="70" spans="1:27" x14ac:dyDescent="0.25">
      <c r="A70" t="s">
        <v>1391</v>
      </c>
      <c r="B70">
        <v>1</v>
      </c>
      <c r="C70">
        <v>60</v>
      </c>
      <c r="D70" t="s">
        <v>1395</v>
      </c>
      <c r="E70" t="s">
        <v>1393</v>
      </c>
      <c r="F70" t="s">
        <v>1394</v>
      </c>
      <c r="G70" t="s">
        <v>1392</v>
      </c>
      <c r="H70">
        <f t="shared" si="3"/>
        <v>0</v>
      </c>
      <c r="I70" t="str">
        <f t="shared" si="4"/>
        <v>PRIMARY</v>
      </c>
      <c r="J70">
        <v>11</v>
      </c>
      <c r="AA70" t="s">
        <v>765</v>
      </c>
    </row>
    <row r="71" spans="1:27" x14ac:dyDescent="0.25">
      <c r="A71" t="s">
        <v>1391</v>
      </c>
      <c r="B71">
        <v>1</v>
      </c>
      <c r="C71">
        <v>60</v>
      </c>
      <c r="D71" t="s">
        <v>1395</v>
      </c>
      <c r="E71" t="s">
        <v>1393</v>
      </c>
      <c r="F71" t="s">
        <v>1394</v>
      </c>
      <c r="G71">
        <v>2002871</v>
      </c>
      <c r="H71">
        <f t="shared" si="3"/>
        <v>3794.25</v>
      </c>
      <c r="I71" t="str">
        <f t="shared" si="4"/>
        <v>PRIMARY</v>
      </c>
      <c r="J71">
        <v>33</v>
      </c>
      <c r="S71" t="s">
        <v>1472</v>
      </c>
      <c r="T71">
        <v>90</v>
      </c>
      <c r="U71">
        <v>4</v>
      </c>
      <c r="V71">
        <v>1</v>
      </c>
      <c r="W71" t="s">
        <v>1392</v>
      </c>
      <c r="AA71" t="s">
        <v>1392</v>
      </c>
    </row>
    <row r="72" spans="1:27" x14ac:dyDescent="0.25">
      <c r="A72" t="s">
        <v>1391</v>
      </c>
      <c r="B72">
        <v>1</v>
      </c>
      <c r="C72">
        <v>60</v>
      </c>
      <c r="E72" t="s">
        <v>1393</v>
      </c>
      <c r="F72" t="s">
        <v>1394</v>
      </c>
      <c r="G72">
        <v>2002871</v>
      </c>
      <c r="H72">
        <f t="shared" si="3"/>
        <v>3794.25</v>
      </c>
      <c r="I72" t="str">
        <f t="shared" si="4"/>
        <v>PRIMARY</v>
      </c>
      <c r="J72">
        <v>1</v>
      </c>
      <c r="S72" t="s">
        <v>1484</v>
      </c>
      <c r="T72" s="1">
        <v>30</v>
      </c>
      <c r="U72">
        <v>1</v>
      </c>
      <c r="V72">
        <v>7</v>
      </c>
      <c r="W72">
        <v>2002838</v>
      </c>
      <c r="X72">
        <v>1062.32</v>
      </c>
      <c r="AA72" t="s">
        <v>1554</v>
      </c>
    </row>
    <row r="73" spans="1:27" x14ac:dyDescent="0.25">
      <c r="A73" t="s">
        <v>1391</v>
      </c>
      <c r="B73">
        <v>1</v>
      </c>
      <c r="C73">
        <v>65</v>
      </c>
      <c r="D73" t="s">
        <v>1395</v>
      </c>
      <c r="E73" t="s">
        <v>1393</v>
      </c>
      <c r="F73" t="s">
        <v>1394</v>
      </c>
      <c r="G73" t="s">
        <v>1392</v>
      </c>
      <c r="H73">
        <f t="shared" si="3"/>
        <v>0</v>
      </c>
      <c r="I73" t="str">
        <f t="shared" si="4"/>
        <v>PRIMARY</v>
      </c>
      <c r="J73">
        <v>13</v>
      </c>
      <c r="S73" t="s">
        <v>1485</v>
      </c>
      <c r="T73" s="1">
        <v>30</v>
      </c>
      <c r="U73">
        <v>4</v>
      </c>
      <c r="V73">
        <v>1</v>
      </c>
      <c r="W73" t="s">
        <v>1392</v>
      </c>
      <c r="AA73" t="s">
        <v>1392</v>
      </c>
    </row>
    <row r="74" spans="1:27" x14ac:dyDescent="0.25">
      <c r="A74" t="s">
        <v>1391</v>
      </c>
      <c r="B74">
        <v>1</v>
      </c>
      <c r="C74">
        <v>70</v>
      </c>
      <c r="D74" t="s">
        <v>1395</v>
      </c>
      <c r="E74" t="s">
        <v>1393</v>
      </c>
      <c r="F74" t="s">
        <v>1394</v>
      </c>
      <c r="G74" t="s">
        <v>1392</v>
      </c>
      <c r="H74">
        <f t="shared" si="3"/>
        <v>0</v>
      </c>
      <c r="I74" t="str">
        <f t="shared" si="4"/>
        <v>PRIMARY</v>
      </c>
      <c r="J74">
        <v>8</v>
      </c>
      <c r="T74" s="1"/>
      <c r="AA74" t="s">
        <v>765</v>
      </c>
    </row>
    <row r="75" spans="1:27" x14ac:dyDescent="0.25">
      <c r="A75" t="s">
        <v>1391</v>
      </c>
      <c r="B75">
        <v>1</v>
      </c>
      <c r="C75">
        <v>75</v>
      </c>
      <c r="D75" t="s">
        <v>1395</v>
      </c>
      <c r="E75" t="s">
        <v>1393</v>
      </c>
      <c r="F75" t="s">
        <v>1394</v>
      </c>
      <c r="G75" t="s">
        <v>1392</v>
      </c>
      <c r="H75">
        <f t="shared" si="3"/>
        <v>0</v>
      </c>
      <c r="I75" t="str">
        <f t="shared" si="4"/>
        <v>PRIMARY</v>
      </c>
      <c r="J75">
        <v>7</v>
      </c>
      <c r="S75" t="s">
        <v>1486</v>
      </c>
      <c r="T75" s="1">
        <v>35</v>
      </c>
      <c r="U75">
        <v>0</v>
      </c>
      <c r="V75">
        <v>6</v>
      </c>
      <c r="W75" t="s">
        <v>1392</v>
      </c>
      <c r="AA75" t="s">
        <v>1392</v>
      </c>
    </row>
    <row r="76" spans="1:27" x14ac:dyDescent="0.25">
      <c r="A76" t="s">
        <v>1391</v>
      </c>
      <c r="B76">
        <v>1</v>
      </c>
      <c r="C76">
        <v>85</v>
      </c>
      <c r="D76" t="s">
        <v>1397</v>
      </c>
      <c r="E76" t="s">
        <v>1393</v>
      </c>
      <c r="F76" t="s">
        <v>1394</v>
      </c>
      <c r="G76" t="s">
        <v>1392</v>
      </c>
      <c r="H76">
        <f t="shared" si="3"/>
        <v>0</v>
      </c>
      <c r="I76" t="str">
        <f t="shared" si="4"/>
        <v>PRIMARY</v>
      </c>
      <c r="J76">
        <v>1</v>
      </c>
      <c r="S76" t="s">
        <v>1487</v>
      </c>
      <c r="T76" s="1">
        <v>35</v>
      </c>
      <c r="U76">
        <v>1</v>
      </c>
      <c r="V76">
        <v>90</v>
      </c>
      <c r="W76">
        <v>2002844</v>
      </c>
      <c r="AA76" t="s">
        <v>1555</v>
      </c>
    </row>
    <row r="77" spans="1:27" x14ac:dyDescent="0.25">
      <c r="A77" t="s">
        <v>1391</v>
      </c>
      <c r="B77">
        <v>2</v>
      </c>
      <c r="C77">
        <v>35</v>
      </c>
      <c r="D77" t="s">
        <v>1397</v>
      </c>
      <c r="E77" t="s">
        <v>1393</v>
      </c>
      <c r="F77" t="s">
        <v>1394</v>
      </c>
      <c r="G77" t="s">
        <v>1392</v>
      </c>
      <c r="H77">
        <f t="shared" si="3"/>
        <v>0</v>
      </c>
      <c r="I77" t="str">
        <f t="shared" si="4"/>
        <v>PRIMARY</v>
      </c>
      <c r="J77">
        <v>1</v>
      </c>
      <c r="S77" t="s">
        <v>1488</v>
      </c>
      <c r="T77" s="1">
        <v>35</v>
      </c>
      <c r="U77">
        <v>2</v>
      </c>
      <c r="V77">
        <v>24</v>
      </c>
      <c r="W77">
        <v>2002846</v>
      </c>
      <c r="AA77" t="s">
        <v>1556</v>
      </c>
    </row>
    <row r="78" spans="1:27" x14ac:dyDescent="0.25">
      <c r="A78" t="s">
        <v>1391</v>
      </c>
      <c r="B78">
        <v>2</v>
      </c>
      <c r="C78">
        <v>35</v>
      </c>
      <c r="D78" t="s">
        <v>1397</v>
      </c>
      <c r="E78" t="s">
        <v>1393</v>
      </c>
      <c r="F78" t="s">
        <v>1394</v>
      </c>
      <c r="G78">
        <v>2002846</v>
      </c>
      <c r="H78">
        <f t="shared" si="3"/>
        <v>0</v>
      </c>
      <c r="I78" t="str">
        <f t="shared" si="4"/>
        <v>PRIMARY</v>
      </c>
      <c r="J78">
        <v>6</v>
      </c>
      <c r="S78" t="s">
        <v>1489</v>
      </c>
      <c r="T78" s="1">
        <v>35</v>
      </c>
      <c r="U78">
        <v>4</v>
      </c>
      <c r="V78">
        <v>33</v>
      </c>
      <c r="W78">
        <v>2002839</v>
      </c>
      <c r="AA78" t="s">
        <v>1557</v>
      </c>
    </row>
    <row r="79" spans="1:27" x14ac:dyDescent="0.25">
      <c r="A79" t="s">
        <v>1391</v>
      </c>
      <c r="B79">
        <v>2</v>
      </c>
      <c r="C79">
        <v>35</v>
      </c>
      <c r="D79" t="s">
        <v>1395</v>
      </c>
      <c r="E79" t="s">
        <v>1393</v>
      </c>
      <c r="F79" t="s">
        <v>1394</v>
      </c>
      <c r="G79" t="s">
        <v>1392</v>
      </c>
      <c r="H79">
        <f t="shared" si="3"/>
        <v>0</v>
      </c>
      <c r="I79" t="str">
        <f t="shared" si="4"/>
        <v>PRIMARY</v>
      </c>
      <c r="J79">
        <v>7</v>
      </c>
      <c r="S79" t="s">
        <v>1490</v>
      </c>
      <c r="T79" s="1">
        <v>35</v>
      </c>
      <c r="U79">
        <v>6</v>
      </c>
      <c r="V79">
        <v>3</v>
      </c>
      <c r="W79" t="s">
        <v>1392</v>
      </c>
      <c r="AA79" t="s">
        <v>1392</v>
      </c>
    </row>
    <row r="80" spans="1:27" x14ac:dyDescent="0.25">
      <c r="A80" t="s">
        <v>1391</v>
      </c>
      <c r="B80">
        <v>2</v>
      </c>
      <c r="C80">
        <v>35</v>
      </c>
      <c r="D80" t="s">
        <v>1395</v>
      </c>
      <c r="E80" t="s">
        <v>1393</v>
      </c>
      <c r="F80" t="s">
        <v>1394</v>
      </c>
      <c r="G80">
        <v>2002857</v>
      </c>
      <c r="H80">
        <f t="shared" si="3"/>
        <v>0</v>
      </c>
      <c r="I80" t="str">
        <f t="shared" si="4"/>
        <v>PRIMARY</v>
      </c>
      <c r="J80">
        <v>4</v>
      </c>
      <c r="T80" s="1"/>
      <c r="W80" s="198"/>
      <c r="AA80" t="s">
        <v>765</v>
      </c>
    </row>
    <row r="81" spans="1:27" x14ac:dyDescent="0.25">
      <c r="A81" t="s">
        <v>1391</v>
      </c>
      <c r="B81">
        <v>2</v>
      </c>
      <c r="C81">
        <v>40</v>
      </c>
      <c r="D81" t="s">
        <v>1395</v>
      </c>
      <c r="E81" t="s">
        <v>1393</v>
      </c>
      <c r="F81" t="s">
        <v>1394</v>
      </c>
      <c r="G81">
        <v>2002828</v>
      </c>
      <c r="H81">
        <f t="shared" si="3"/>
        <v>0</v>
      </c>
      <c r="I81" t="str">
        <f t="shared" si="4"/>
        <v>PRIMARY</v>
      </c>
      <c r="J81">
        <v>152</v>
      </c>
      <c r="S81" t="s">
        <v>1491</v>
      </c>
      <c r="T81" s="1">
        <v>40</v>
      </c>
      <c r="U81">
        <v>1</v>
      </c>
      <c r="V81">
        <v>1</v>
      </c>
      <c r="W81">
        <v>2002851</v>
      </c>
      <c r="AA81" t="s">
        <v>1558</v>
      </c>
    </row>
    <row r="82" spans="1:27" x14ac:dyDescent="0.25">
      <c r="A82" t="s">
        <v>1391</v>
      </c>
      <c r="B82">
        <v>2</v>
      </c>
      <c r="C82">
        <v>40</v>
      </c>
      <c r="D82" t="s">
        <v>1395</v>
      </c>
      <c r="E82" t="s">
        <v>1393</v>
      </c>
      <c r="F82" t="s">
        <v>1394</v>
      </c>
      <c r="G82">
        <v>2002847</v>
      </c>
      <c r="H82">
        <f t="shared" si="3"/>
        <v>1112.98</v>
      </c>
      <c r="I82" t="str">
        <f t="shared" si="4"/>
        <v>PRIMARY</v>
      </c>
      <c r="J82">
        <v>48</v>
      </c>
      <c r="S82" t="s">
        <v>1492</v>
      </c>
      <c r="T82" s="1">
        <v>40</v>
      </c>
      <c r="U82">
        <v>3</v>
      </c>
      <c r="V82">
        <v>414</v>
      </c>
      <c r="W82">
        <v>2002849</v>
      </c>
      <c r="X82">
        <v>1543.75</v>
      </c>
      <c r="AA82" t="s">
        <v>1559</v>
      </c>
    </row>
    <row r="83" spans="1:27" x14ac:dyDescent="0.25">
      <c r="A83" t="s">
        <v>1391</v>
      </c>
      <c r="B83">
        <v>2</v>
      </c>
      <c r="C83">
        <v>40</v>
      </c>
      <c r="D83" t="s">
        <v>1395</v>
      </c>
      <c r="E83" t="s">
        <v>1393</v>
      </c>
      <c r="F83" t="s">
        <v>1394</v>
      </c>
      <c r="G83">
        <v>2002857</v>
      </c>
      <c r="H83">
        <f t="shared" si="3"/>
        <v>0</v>
      </c>
      <c r="I83" t="str">
        <f t="shared" si="4"/>
        <v>PRIMARY</v>
      </c>
      <c r="J83">
        <v>7331</v>
      </c>
      <c r="S83" t="s">
        <v>1493</v>
      </c>
      <c r="T83" s="1">
        <v>40</v>
      </c>
      <c r="U83">
        <v>4</v>
      </c>
      <c r="V83">
        <v>48</v>
      </c>
      <c r="W83">
        <v>2002849</v>
      </c>
      <c r="X83">
        <v>1543.75</v>
      </c>
      <c r="AA83" t="s">
        <v>1559</v>
      </c>
    </row>
    <row r="84" spans="1:27" x14ac:dyDescent="0.25">
      <c r="A84" t="s">
        <v>1391</v>
      </c>
      <c r="B84">
        <v>2</v>
      </c>
      <c r="C84">
        <v>40</v>
      </c>
      <c r="D84" t="s">
        <v>1395</v>
      </c>
      <c r="E84" t="s">
        <v>1393</v>
      </c>
      <c r="F84" t="s">
        <v>1394</v>
      </c>
      <c r="G84">
        <v>2002858</v>
      </c>
      <c r="H84">
        <f t="shared" si="3"/>
        <v>1344.79</v>
      </c>
      <c r="I84" t="str">
        <f t="shared" si="4"/>
        <v>PRIMARY</v>
      </c>
      <c r="J84">
        <v>8</v>
      </c>
      <c r="S84" t="s">
        <v>1494</v>
      </c>
      <c r="T84" s="1">
        <v>40</v>
      </c>
      <c r="U84">
        <v>5</v>
      </c>
      <c r="V84">
        <v>1</v>
      </c>
      <c r="W84" t="s">
        <v>1392</v>
      </c>
      <c r="AA84" t="s">
        <v>1392</v>
      </c>
    </row>
    <row r="85" spans="1:27" x14ac:dyDescent="0.25">
      <c r="A85" t="s">
        <v>1391</v>
      </c>
      <c r="B85">
        <v>2</v>
      </c>
      <c r="C85">
        <v>40</v>
      </c>
      <c r="D85" t="s">
        <v>1395</v>
      </c>
      <c r="E85" t="s">
        <v>1237</v>
      </c>
      <c r="F85" t="s">
        <v>1394</v>
      </c>
      <c r="G85">
        <v>2002857</v>
      </c>
      <c r="H85">
        <f t="shared" si="3"/>
        <v>0</v>
      </c>
      <c r="I85" t="str">
        <f t="shared" si="4"/>
        <v>PRIMARY</v>
      </c>
      <c r="J85">
        <v>5</v>
      </c>
      <c r="S85" t="s">
        <v>1495</v>
      </c>
      <c r="T85" s="1">
        <v>40</v>
      </c>
      <c r="U85" t="s">
        <v>1403</v>
      </c>
      <c r="V85">
        <v>154</v>
      </c>
      <c r="W85">
        <v>2131246</v>
      </c>
      <c r="X85">
        <v>3268.88</v>
      </c>
      <c r="AA85" t="s">
        <v>1560</v>
      </c>
    </row>
    <row r="86" spans="1:27" x14ac:dyDescent="0.25">
      <c r="A86" t="s">
        <v>1391</v>
      </c>
      <c r="B86">
        <v>2</v>
      </c>
      <c r="C86">
        <v>40</v>
      </c>
      <c r="D86" t="s">
        <v>1395</v>
      </c>
      <c r="F86" t="s">
        <v>1394</v>
      </c>
      <c r="G86">
        <v>2002857</v>
      </c>
      <c r="H86">
        <f t="shared" si="3"/>
        <v>0</v>
      </c>
      <c r="I86" t="str">
        <f t="shared" si="4"/>
        <v>PRIMARY</v>
      </c>
      <c r="J86">
        <v>3</v>
      </c>
      <c r="S86" t="s">
        <v>1496</v>
      </c>
      <c r="T86" s="1">
        <v>40</v>
      </c>
      <c r="U86" t="s">
        <v>1407</v>
      </c>
      <c r="V86">
        <v>3</v>
      </c>
      <c r="W86">
        <v>2131440</v>
      </c>
      <c r="X86">
        <v>3242.18</v>
      </c>
      <c r="AA86" t="s">
        <v>1561</v>
      </c>
    </row>
    <row r="87" spans="1:27" x14ac:dyDescent="0.25">
      <c r="A87" t="s">
        <v>1391</v>
      </c>
      <c r="B87">
        <v>2</v>
      </c>
      <c r="C87">
        <v>40</v>
      </c>
      <c r="E87" t="s">
        <v>1393</v>
      </c>
      <c r="F87" t="s">
        <v>1394</v>
      </c>
      <c r="G87">
        <v>2002828</v>
      </c>
      <c r="H87">
        <f t="shared" si="3"/>
        <v>0</v>
      </c>
      <c r="I87" t="str">
        <f t="shared" si="4"/>
        <v>PRIMARY</v>
      </c>
      <c r="J87">
        <v>1</v>
      </c>
      <c r="T87" s="1"/>
      <c r="W87" s="198"/>
      <c r="AA87" t="s">
        <v>765</v>
      </c>
    </row>
    <row r="88" spans="1:27" x14ac:dyDescent="0.25">
      <c r="A88" t="s">
        <v>1391</v>
      </c>
      <c r="B88">
        <v>2</v>
      </c>
      <c r="C88">
        <v>40</v>
      </c>
      <c r="E88" t="s">
        <v>1393</v>
      </c>
      <c r="F88" t="s">
        <v>1394</v>
      </c>
      <c r="G88">
        <v>2002857</v>
      </c>
      <c r="H88">
        <f t="shared" si="3"/>
        <v>0</v>
      </c>
      <c r="I88" t="str">
        <f t="shared" si="4"/>
        <v>PRIMARY</v>
      </c>
      <c r="J88">
        <v>40</v>
      </c>
      <c r="S88" t="s">
        <v>1497</v>
      </c>
      <c r="T88" s="1">
        <v>45</v>
      </c>
      <c r="U88">
        <v>0</v>
      </c>
      <c r="V88">
        <v>16</v>
      </c>
      <c r="W88" t="s">
        <v>1392</v>
      </c>
      <c r="AA88" t="s">
        <v>1392</v>
      </c>
    </row>
    <row r="89" spans="1:27" x14ac:dyDescent="0.25">
      <c r="A89" t="s">
        <v>1391</v>
      </c>
      <c r="B89">
        <v>2</v>
      </c>
      <c r="C89">
        <v>45</v>
      </c>
      <c r="D89" t="s">
        <v>1392</v>
      </c>
      <c r="E89" t="s">
        <v>1393</v>
      </c>
      <c r="F89" t="s">
        <v>1394</v>
      </c>
      <c r="G89">
        <v>2002858</v>
      </c>
      <c r="H89">
        <f t="shared" si="3"/>
        <v>1344.79</v>
      </c>
      <c r="I89" t="str">
        <f t="shared" si="4"/>
        <v>PRIMARY</v>
      </c>
      <c r="J89">
        <v>1</v>
      </c>
      <c r="S89" t="s">
        <v>1498</v>
      </c>
      <c r="T89" s="1">
        <v>45</v>
      </c>
      <c r="U89">
        <v>2</v>
      </c>
      <c r="V89">
        <v>112</v>
      </c>
      <c r="W89">
        <v>2002858</v>
      </c>
      <c r="X89">
        <v>1344.79</v>
      </c>
      <c r="AA89" t="s">
        <v>1562</v>
      </c>
    </row>
    <row r="90" spans="1:27" x14ac:dyDescent="0.25">
      <c r="A90" t="s">
        <v>1391</v>
      </c>
      <c r="B90">
        <v>2</v>
      </c>
      <c r="C90">
        <v>45</v>
      </c>
      <c r="D90" t="s">
        <v>1397</v>
      </c>
      <c r="E90" t="s">
        <v>1393</v>
      </c>
      <c r="F90" t="s">
        <v>1394</v>
      </c>
      <c r="G90">
        <v>2002858</v>
      </c>
      <c r="H90">
        <f t="shared" si="3"/>
        <v>1344.79</v>
      </c>
      <c r="I90" t="str">
        <f t="shared" si="4"/>
        <v>PRIMARY</v>
      </c>
      <c r="J90">
        <v>1</v>
      </c>
      <c r="S90" t="s">
        <v>1499</v>
      </c>
      <c r="T90" s="1">
        <v>45</v>
      </c>
      <c r="U90">
        <v>3</v>
      </c>
      <c r="V90">
        <v>1795</v>
      </c>
      <c r="W90">
        <v>2002862</v>
      </c>
      <c r="AA90" t="s">
        <v>1563</v>
      </c>
    </row>
    <row r="91" spans="1:27" x14ac:dyDescent="0.25">
      <c r="A91" t="s">
        <v>1391</v>
      </c>
      <c r="B91">
        <v>2</v>
      </c>
      <c r="C91">
        <v>45</v>
      </c>
      <c r="D91" t="s">
        <v>1397</v>
      </c>
      <c r="E91" t="s">
        <v>1393</v>
      </c>
      <c r="F91" t="s">
        <v>1394</v>
      </c>
      <c r="G91">
        <v>2002895</v>
      </c>
      <c r="H91">
        <f t="shared" si="3"/>
        <v>0</v>
      </c>
      <c r="I91" t="str">
        <f t="shared" si="4"/>
        <v>PRIMARY</v>
      </c>
      <c r="J91">
        <v>42</v>
      </c>
      <c r="S91" t="s">
        <v>1500</v>
      </c>
      <c r="T91" s="1">
        <v>45</v>
      </c>
      <c r="U91">
        <v>4</v>
      </c>
      <c r="V91">
        <v>84</v>
      </c>
      <c r="W91" t="s">
        <v>1412</v>
      </c>
      <c r="AA91" t="s">
        <v>1412</v>
      </c>
    </row>
    <row r="92" spans="1:27" x14ac:dyDescent="0.25">
      <c r="A92" t="s">
        <v>1391</v>
      </c>
      <c r="B92">
        <v>2</v>
      </c>
      <c r="C92">
        <v>45</v>
      </c>
      <c r="D92" t="s">
        <v>1395</v>
      </c>
      <c r="E92" t="s">
        <v>1393</v>
      </c>
      <c r="F92" t="s">
        <v>1394</v>
      </c>
      <c r="G92">
        <v>2002826</v>
      </c>
      <c r="H92">
        <f t="shared" si="3"/>
        <v>0</v>
      </c>
      <c r="I92" t="str">
        <f t="shared" si="4"/>
        <v>PRIMARY</v>
      </c>
      <c r="J92">
        <v>49</v>
      </c>
      <c r="S92" t="s">
        <v>1501</v>
      </c>
      <c r="T92" s="1">
        <v>45</v>
      </c>
      <c r="U92" t="s">
        <v>1403</v>
      </c>
      <c r="V92">
        <v>1608</v>
      </c>
      <c r="W92">
        <v>2002858</v>
      </c>
      <c r="X92">
        <v>1344.79</v>
      </c>
      <c r="AA92" t="s">
        <v>1562</v>
      </c>
    </row>
    <row r="93" spans="1:27" x14ac:dyDescent="0.25">
      <c r="A93" t="s">
        <v>1391</v>
      </c>
      <c r="B93">
        <v>2</v>
      </c>
      <c r="C93">
        <v>45</v>
      </c>
      <c r="D93" t="s">
        <v>1395</v>
      </c>
      <c r="E93" t="s">
        <v>1393</v>
      </c>
      <c r="F93" t="s">
        <v>1394</v>
      </c>
      <c r="G93">
        <v>2002827</v>
      </c>
      <c r="H93">
        <f t="shared" si="3"/>
        <v>0</v>
      </c>
      <c r="I93" t="str">
        <f t="shared" si="4"/>
        <v>PRIMARY</v>
      </c>
      <c r="J93">
        <v>1</v>
      </c>
      <c r="S93" t="s">
        <v>1502</v>
      </c>
      <c r="T93" s="1">
        <v>45</v>
      </c>
      <c r="U93" t="s">
        <v>1406</v>
      </c>
      <c r="V93">
        <v>8</v>
      </c>
      <c r="W93">
        <v>2132811</v>
      </c>
      <c r="X93">
        <v>4018.36</v>
      </c>
      <c r="AA93" t="s">
        <v>1564</v>
      </c>
    </row>
    <row r="94" spans="1:27" x14ac:dyDescent="0.25">
      <c r="A94" t="s">
        <v>1391</v>
      </c>
      <c r="B94">
        <v>2</v>
      </c>
      <c r="C94">
        <v>45</v>
      </c>
      <c r="D94" t="s">
        <v>1395</v>
      </c>
      <c r="E94" t="s">
        <v>1393</v>
      </c>
      <c r="F94" t="s">
        <v>1394</v>
      </c>
      <c r="G94">
        <v>2002857</v>
      </c>
      <c r="H94">
        <f t="shared" si="3"/>
        <v>0</v>
      </c>
      <c r="I94" t="str">
        <f t="shared" si="4"/>
        <v>PRIMARY</v>
      </c>
      <c r="J94">
        <v>1</v>
      </c>
      <c r="T94" s="1"/>
      <c r="W94" s="198"/>
      <c r="AA94" t="s">
        <v>765</v>
      </c>
    </row>
    <row r="95" spans="1:27" x14ac:dyDescent="0.25">
      <c r="A95" t="s">
        <v>1391</v>
      </c>
      <c r="B95">
        <v>2</v>
      </c>
      <c r="C95">
        <v>45</v>
      </c>
      <c r="D95" t="s">
        <v>1395</v>
      </c>
      <c r="E95" t="s">
        <v>1393</v>
      </c>
      <c r="F95" t="s">
        <v>1394</v>
      </c>
      <c r="G95">
        <v>2002858</v>
      </c>
      <c r="H95">
        <f t="shared" si="3"/>
        <v>1344.79</v>
      </c>
      <c r="I95" t="str">
        <f t="shared" si="4"/>
        <v>PRIMARY</v>
      </c>
      <c r="J95">
        <v>5597</v>
      </c>
      <c r="S95" t="s">
        <v>1503</v>
      </c>
      <c r="T95" s="1">
        <v>50</v>
      </c>
      <c r="U95">
        <v>1</v>
      </c>
      <c r="V95">
        <v>21</v>
      </c>
      <c r="W95">
        <v>2002869</v>
      </c>
      <c r="X95">
        <v>1918.8</v>
      </c>
      <c r="AA95" t="s">
        <v>1565</v>
      </c>
    </row>
    <row r="96" spans="1:27" x14ac:dyDescent="0.25">
      <c r="A96" t="s">
        <v>1391</v>
      </c>
      <c r="B96">
        <v>2</v>
      </c>
      <c r="C96">
        <v>45</v>
      </c>
      <c r="D96" t="s">
        <v>1395</v>
      </c>
      <c r="E96" t="s">
        <v>1393</v>
      </c>
      <c r="F96" t="s">
        <v>1394</v>
      </c>
      <c r="G96">
        <v>2002859</v>
      </c>
      <c r="H96">
        <f t="shared" si="3"/>
        <v>1478.66</v>
      </c>
      <c r="I96" t="str">
        <f t="shared" si="4"/>
        <v>PRIMARY</v>
      </c>
      <c r="J96">
        <v>1</v>
      </c>
      <c r="S96" t="s">
        <v>1504</v>
      </c>
      <c r="T96" s="1">
        <v>50</v>
      </c>
      <c r="U96">
        <v>3</v>
      </c>
      <c r="V96">
        <v>25</v>
      </c>
      <c r="W96">
        <v>2002869</v>
      </c>
      <c r="X96">
        <v>1918.8</v>
      </c>
      <c r="AA96" t="s">
        <v>1565</v>
      </c>
    </row>
    <row r="97" spans="1:27" x14ac:dyDescent="0.25">
      <c r="A97" t="s">
        <v>1391</v>
      </c>
      <c r="B97">
        <v>2</v>
      </c>
      <c r="C97">
        <v>45</v>
      </c>
      <c r="D97" t="s">
        <v>1395</v>
      </c>
      <c r="F97" t="s">
        <v>1394</v>
      </c>
      <c r="G97">
        <v>2002858</v>
      </c>
      <c r="H97">
        <f t="shared" si="3"/>
        <v>1344.79</v>
      </c>
      <c r="I97" t="str">
        <f t="shared" si="4"/>
        <v>PRIMARY</v>
      </c>
      <c r="J97">
        <v>5</v>
      </c>
      <c r="S97" t="s">
        <v>1505</v>
      </c>
      <c r="T97" s="1">
        <v>50</v>
      </c>
      <c r="U97">
        <v>4</v>
      </c>
      <c r="V97">
        <v>2</v>
      </c>
      <c r="W97">
        <v>2002869</v>
      </c>
      <c r="X97">
        <v>1918.8</v>
      </c>
      <c r="AA97" t="s">
        <v>1565</v>
      </c>
    </row>
    <row r="98" spans="1:27" x14ac:dyDescent="0.25">
      <c r="A98" t="s">
        <v>1391</v>
      </c>
      <c r="B98">
        <v>2</v>
      </c>
      <c r="C98">
        <v>45</v>
      </c>
      <c r="E98" t="s">
        <v>1393</v>
      </c>
      <c r="F98" t="s">
        <v>1394</v>
      </c>
      <c r="G98" t="s">
        <v>1392</v>
      </c>
      <c r="H98">
        <f t="shared" si="3"/>
        <v>0</v>
      </c>
      <c r="I98" t="str">
        <f t="shared" si="4"/>
        <v>PRIMARY</v>
      </c>
      <c r="J98">
        <v>1</v>
      </c>
      <c r="S98" t="s">
        <v>1506</v>
      </c>
      <c r="T98" s="1">
        <v>50</v>
      </c>
      <c r="U98" t="s">
        <v>1403</v>
      </c>
      <c r="V98">
        <v>127</v>
      </c>
      <c r="W98">
        <v>2131698</v>
      </c>
      <c r="X98">
        <v>9288.26</v>
      </c>
      <c r="AA98" t="s">
        <v>1566</v>
      </c>
    </row>
    <row r="99" spans="1:27" x14ac:dyDescent="0.25">
      <c r="A99" t="s">
        <v>1391</v>
      </c>
      <c r="B99">
        <v>2</v>
      </c>
      <c r="C99">
        <v>45</v>
      </c>
      <c r="E99" t="s">
        <v>1393</v>
      </c>
      <c r="F99" t="s">
        <v>1394</v>
      </c>
      <c r="G99">
        <v>2002858</v>
      </c>
      <c r="H99">
        <f t="shared" si="3"/>
        <v>1344.79</v>
      </c>
      <c r="I99" t="str">
        <f t="shared" si="4"/>
        <v>PRIMARY</v>
      </c>
      <c r="J99">
        <v>100</v>
      </c>
      <c r="T99" s="1"/>
      <c r="W99" s="198"/>
      <c r="AA99" t="s">
        <v>765</v>
      </c>
    </row>
    <row r="100" spans="1:27" x14ac:dyDescent="0.25">
      <c r="A100" t="s">
        <v>1391</v>
      </c>
      <c r="B100">
        <v>2</v>
      </c>
      <c r="C100">
        <v>50</v>
      </c>
      <c r="D100" t="s">
        <v>1392</v>
      </c>
      <c r="E100" t="s">
        <v>1393</v>
      </c>
      <c r="F100" t="s">
        <v>1394</v>
      </c>
      <c r="G100">
        <v>2002863</v>
      </c>
      <c r="H100">
        <f t="shared" si="3"/>
        <v>0</v>
      </c>
      <c r="I100" t="str">
        <f t="shared" si="4"/>
        <v>PRIMARY</v>
      </c>
      <c r="J100">
        <v>1</v>
      </c>
      <c r="S100" t="s">
        <v>1507</v>
      </c>
      <c r="T100" s="1">
        <v>55</v>
      </c>
      <c r="U100">
        <v>1</v>
      </c>
      <c r="V100">
        <v>3</v>
      </c>
      <c r="W100">
        <v>2003117</v>
      </c>
      <c r="X100">
        <v>1638.74</v>
      </c>
      <c r="AA100" t="s">
        <v>1567</v>
      </c>
    </row>
    <row r="101" spans="1:27" x14ac:dyDescent="0.25">
      <c r="A101" t="s">
        <v>1391</v>
      </c>
      <c r="B101">
        <v>2</v>
      </c>
      <c r="C101">
        <v>50</v>
      </c>
      <c r="D101" t="s">
        <v>1395</v>
      </c>
      <c r="E101" t="s">
        <v>1393</v>
      </c>
      <c r="F101" t="s">
        <v>1394</v>
      </c>
      <c r="G101">
        <v>2002863</v>
      </c>
      <c r="H101">
        <f t="shared" si="3"/>
        <v>0</v>
      </c>
      <c r="I101" t="str">
        <f t="shared" si="4"/>
        <v>PRIMARY</v>
      </c>
      <c r="J101">
        <v>213</v>
      </c>
      <c r="S101" t="s">
        <v>1508</v>
      </c>
      <c r="T101" s="1">
        <v>55</v>
      </c>
      <c r="U101">
        <v>2</v>
      </c>
      <c r="V101">
        <v>1</v>
      </c>
      <c r="W101" t="s">
        <v>1392</v>
      </c>
      <c r="AA101" t="s">
        <v>1392</v>
      </c>
    </row>
    <row r="102" spans="1:27" x14ac:dyDescent="0.25">
      <c r="A102" t="s">
        <v>1391</v>
      </c>
      <c r="B102">
        <v>2</v>
      </c>
      <c r="C102">
        <v>50</v>
      </c>
      <c r="E102" t="s">
        <v>1393</v>
      </c>
      <c r="F102" t="s">
        <v>1394</v>
      </c>
      <c r="G102">
        <v>2002863</v>
      </c>
      <c r="H102">
        <f t="shared" si="3"/>
        <v>0</v>
      </c>
      <c r="I102" t="str">
        <f t="shared" si="4"/>
        <v>PRIMARY</v>
      </c>
      <c r="J102">
        <v>5</v>
      </c>
      <c r="S102" t="s">
        <v>1509</v>
      </c>
      <c r="T102" s="1">
        <v>55</v>
      </c>
      <c r="U102">
        <v>3</v>
      </c>
      <c r="V102">
        <v>1</v>
      </c>
      <c r="W102" t="s">
        <v>1392</v>
      </c>
      <c r="AA102" t="s">
        <v>1392</v>
      </c>
    </row>
    <row r="103" spans="1:27" x14ac:dyDescent="0.25">
      <c r="A103" t="s">
        <v>1391</v>
      </c>
      <c r="B103">
        <v>2</v>
      </c>
      <c r="C103">
        <v>55</v>
      </c>
      <c r="D103" t="s">
        <v>1395</v>
      </c>
      <c r="E103" t="s">
        <v>1393</v>
      </c>
      <c r="F103" t="s">
        <v>1394</v>
      </c>
      <c r="G103">
        <v>2002866</v>
      </c>
      <c r="H103">
        <f t="shared" si="3"/>
        <v>0</v>
      </c>
      <c r="I103" t="str">
        <f t="shared" si="4"/>
        <v>PRIMARY</v>
      </c>
      <c r="J103">
        <v>27</v>
      </c>
      <c r="S103" t="s">
        <v>1510</v>
      </c>
      <c r="T103" s="1">
        <v>55</v>
      </c>
      <c r="U103">
        <v>4</v>
      </c>
      <c r="V103">
        <v>1</v>
      </c>
      <c r="W103" t="s">
        <v>1392</v>
      </c>
      <c r="AA103" t="s">
        <v>1392</v>
      </c>
    </row>
    <row r="104" spans="1:27" x14ac:dyDescent="0.25">
      <c r="A104" t="s">
        <v>1391</v>
      </c>
      <c r="B104">
        <v>2</v>
      </c>
      <c r="C104">
        <v>60</v>
      </c>
      <c r="D104" t="s">
        <v>1395</v>
      </c>
      <c r="E104" t="s">
        <v>1393</v>
      </c>
      <c r="F104" t="s">
        <v>1394</v>
      </c>
      <c r="G104" t="s">
        <v>1392</v>
      </c>
      <c r="H104">
        <f t="shared" si="3"/>
        <v>0</v>
      </c>
      <c r="I104" t="str">
        <f t="shared" si="4"/>
        <v>PRIMARY</v>
      </c>
      <c r="J104">
        <v>26</v>
      </c>
      <c r="S104" t="s">
        <v>1511</v>
      </c>
      <c r="T104" s="1">
        <v>55</v>
      </c>
      <c r="U104" t="s">
        <v>1403</v>
      </c>
      <c r="V104">
        <v>10</v>
      </c>
      <c r="W104">
        <v>2131711</v>
      </c>
      <c r="X104">
        <v>9928.64</v>
      </c>
      <c r="AA104" t="s">
        <v>1568</v>
      </c>
    </row>
    <row r="105" spans="1:27" x14ac:dyDescent="0.25">
      <c r="A105" t="s">
        <v>1391</v>
      </c>
      <c r="B105">
        <v>2</v>
      </c>
      <c r="C105">
        <v>65</v>
      </c>
      <c r="D105" t="s">
        <v>1395</v>
      </c>
      <c r="E105" t="s">
        <v>1393</v>
      </c>
      <c r="F105" t="s">
        <v>1394</v>
      </c>
      <c r="G105" t="s">
        <v>1392</v>
      </c>
      <c r="H105">
        <f t="shared" si="3"/>
        <v>0</v>
      </c>
      <c r="I105" t="str">
        <f t="shared" si="4"/>
        <v>PRIMARY</v>
      </c>
      <c r="J105">
        <v>14</v>
      </c>
      <c r="S105" t="s">
        <v>1512</v>
      </c>
      <c r="T105" s="1">
        <v>55</v>
      </c>
      <c r="U105" t="s">
        <v>1407</v>
      </c>
      <c r="V105">
        <v>2</v>
      </c>
      <c r="W105">
        <v>2131610</v>
      </c>
      <c r="X105">
        <v>9211.4500000000007</v>
      </c>
      <c r="AA105" t="s">
        <v>1569</v>
      </c>
    </row>
    <row r="106" spans="1:27" x14ac:dyDescent="0.25">
      <c r="A106" t="s">
        <v>1391</v>
      </c>
      <c r="B106">
        <v>2</v>
      </c>
      <c r="C106">
        <v>70</v>
      </c>
      <c r="D106" t="s">
        <v>1395</v>
      </c>
      <c r="E106" t="s">
        <v>1393</v>
      </c>
      <c r="F106" t="s">
        <v>1394</v>
      </c>
      <c r="G106" t="s">
        <v>1392</v>
      </c>
      <c r="H106">
        <f t="shared" si="3"/>
        <v>0</v>
      </c>
      <c r="I106" t="str">
        <f t="shared" si="4"/>
        <v>PRIMARY</v>
      </c>
      <c r="J106">
        <v>5</v>
      </c>
      <c r="T106" s="1"/>
      <c r="W106" s="198"/>
      <c r="AA106" t="s">
        <v>765</v>
      </c>
    </row>
    <row r="107" spans="1:27" x14ac:dyDescent="0.25">
      <c r="A107" t="s">
        <v>1391</v>
      </c>
      <c r="B107">
        <v>3</v>
      </c>
      <c r="C107">
        <v>30</v>
      </c>
      <c r="D107" t="s">
        <v>1395</v>
      </c>
      <c r="E107" t="s">
        <v>1393</v>
      </c>
      <c r="F107" t="s">
        <v>1394</v>
      </c>
      <c r="G107">
        <v>2002836</v>
      </c>
      <c r="H107">
        <f t="shared" si="3"/>
        <v>807.52</v>
      </c>
      <c r="I107" t="str">
        <f t="shared" si="4"/>
        <v>PRIMARY</v>
      </c>
      <c r="J107">
        <v>2</v>
      </c>
      <c r="S107" t="s">
        <v>1513</v>
      </c>
      <c r="T107" s="1">
        <v>60</v>
      </c>
      <c r="U107" t="s">
        <v>1403</v>
      </c>
      <c r="V107">
        <v>5</v>
      </c>
      <c r="W107">
        <v>2131712</v>
      </c>
      <c r="X107">
        <v>9869.15</v>
      </c>
      <c r="AA107" t="s">
        <v>1570</v>
      </c>
    </row>
    <row r="108" spans="1:27" x14ac:dyDescent="0.25">
      <c r="A108" t="s">
        <v>1391</v>
      </c>
      <c r="B108">
        <v>3</v>
      </c>
      <c r="C108">
        <v>35</v>
      </c>
      <c r="D108" t="s">
        <v>1395</v>
      </c>
      <c r="E108" t="s">
        <v>1393</v>
      </c>
      <c r="F108" t="s">
        <v>1394</v>
      </c>
      <c r="G108" t="s">
        <v>1392</v>
      </c>
      <c r="H108">
        <f t="shared" si="3"/>
        <v>0</v>
      </c>
      <c r="I108" t="str">
        <f t="shared" si="4"/>
        <v>PRIMARY</v>
      </c>
      <c r="J108">
        <v>12</v>
      </c>
      <c r="T108" s="1"/>
      <c r="AA108" t="s">
        <v>765</v>
      </c>
    </row>
    <row r="109" spans="1:27" x14ac:dyDescent="0.25">
      <c r="A109" t="s">
        <v>1391</v>
      </c>
      <c r="B109">
        <v>3</v>
      </c>
      <c r="C109">
        <v>40</v>
      </c>
      <c r="D109" t="s">
        <v>1397</v>
      </c>
      <c r="E109" t="s">
        <v>1393</v>
      </c>
      <c r="F109" t="s">
        <v>1394</v>
      </c>
      <c r="G109" t="s">
        <v>1392</v>
      </c>
      <c r="H109">
        <f t="shared" si="3"/>
        <v>0</v>
      </c>
      <c r="I109" t="str">
        <f t="shared" si="4"/>
        <v>PRIMARY</v>
      </c>
      <c r="J109">
        <v>4</v>
      </c>
      <c r="S109" t="s">
        <v>1514</v>
      </c>
      <c r="T109" s="1">
        <v>65</v>
      </c>
      <c r="U109">
        <v>1</v>
      </c>
      <c r="V109">
        <v>1</v>
      </c>
      <c r="W109" t="s">
        <v>1392</v>
      </c>
      <c r="AA109" t="s">
        <v>1392</v>
      </c>
    </row>
    <row r="110" spans="1:27" x14ac:dyDescent="0.25">
      <c r="A110" t="s">
        <v>1391</v>
      </c>
      <c r="B110">
        <v>3</v>
      </c>
      <c r="C110">
        <v>40</v>
      </c>
      <c r="D110" t="s">
        <v>1397</v>
      </c>
      <c r="E110" t="s">
        <v>1393</v>
      </c>
      <c r="F110" t="s">
        <v>1394</v>
      </c>
      <c r="G110">
        <v>2002849</v>
      </c>
      <c r="H110">
        <f t="shared" si="3"/>
        <v>1543.75</v>
      </c>
      <c r="I110" t="str">
        <f t="shared" si="4"/>
        <v>PRIMARY</v>
      </c>
      <c r="J110">
        <v>126</v>
      </c>
      <c r="AA110" t="s">
        <v>765</v>
      </c>
    </row>
    <row r="111" spans="1:27" x14ac:dyDescent="0.25">
      <c r="A111" t="s">
        <v>1391</v>
      </c>
      <c r="B111">
        <v>3</v>
      </c>
      <c r="C111">
        <v>40</v>
      </c>
      <c r="D111" t="s">
        <v>1395</v>
      </c>
      <c r="E111" t="s">
        <v>1393</v>
      </c>
      <c r="F111" t="s">
        <v>1394</v>
      </c>
      <c r="G111">
        <v>2002847</v>
      </c>
      <c r="H111">
        <f t="shared" si="3"/>
        <v>1112.98</v>
      </c>
      <c r="I111" t="str">
        <f t="shared" si="4"/>
        <v>PRIMARY</v>
      </c>
      <c r="J111">
        <v>37</v>
      </c>
      <c r="S111" t="s">
        <v>1515</v>
      </c>
      <c r="T111" s="1">
        <v>70</v>
      </c>
      <c r="U111">
        <v>1</v>
      </c>
      <c r="V111">
        <v>3</v>
      </c>
      <c r="W111" t="s">
        <v>1392</v>
      </c>
      <c r="AA111" t="s">
        <v>1392</v>
      </c>
    </row>
    <row r="112" spans="1:27" x14ac:dyDescent="0.25">
      <c r="A112" t="s">
        <v>1391</v>
      </c>
      <c r="B112">
        <v>3</v>
      </c>
      <c r="C112">
        <v>40</v>
      </c>
      <c r="D112" t="s">
        <v>1395</v>
      </c>
      <c r="E112" t="s">
        <v>1393</v>
      </c>
      <c r="F112" t="s">
        <v>1394</v>
      </c>
      <c r="G112">
        <v>2002860</v>
      </c>
      <c r="H112">
        <f t="shared" si="3"/>
        <v>0</v>
      </c>
      <c r="I112" t="str">
        <f t="shared" si="4"/>
        <v>PRIMARY</v>
      </c>
      <c r="J112">
        <v>3</v>
      </c>
      <c r="S112" t="s">
        <v>1516</v>
      </c>
      <c r="T112" s="1">
        <v>70</v>
      </c>
      <c r="U112">
        <v>2</v>
      </c>
      <c r="V112">
        <v>1</v>
      </c>
      <c r="W112" t="s">
        <v>1392</v>
      </c>
      <c r="AA112" t="s">
        <v>1392</v>
      </c>
    </row>
    <row r="113" spans="1:27" x14ac:dyDescent="0.25">
      <c r="A113" t="s">
        <v>1391</v>
      </c>
      <c r="B113">
        <v>3</v>
      </c>
      <c r="C113">
        <v>40</v>
      </c>
      <c r="E113" t="s">
        <v>1393</v>
      </c>
      <c r="F113" t="s">
        <v>1394</v>
      </c>
      <c r="G113">
        <v>2002847</v>
      </c>
      <c r="H113">
        <f t="shared" si="3"/>
        <v>1112.98</v>
      </c>
      <c r="I113" t="str">
        <f t="shared" si="4"/>
        <v>PRIMARY</v>
      </c>
      <c r="J113">
        <v>1</v>
      </c>
      <c r="S113" t="s">
        <v>1517</v>
      </c>
      <c r="T113" s="1">
        <v>70</v>
      </c>
      <c r="U113" t="s">
        <v>1403</v>
      </c>
      <c r="V113">
        <v>5</v>
      </c>
      <c r="W113">
        <v>2002890</v>
      </c>
      <c r="AA113" t="s">
        <v>1571</v>
      </c>
    </row>
    <row r="114" spans="1:27" x14ac:dyDescent="0.25">
      <c r="A114" t="s">
        <v>1391</v>
      </c>
      <c r="B114">
        <v>3</v>
      </c>
      <c r="C114">
        <v>40</v>
      </c>
      <c r="E114" t="s">
        <v>1393</v>
      </c>
      <c r="F114" t="s">
        <v>1394</v>
      </c>
      <c r="G114">
        <v>2002849</v>
      </c>
      <c r="H114">
        <f t="shared" si="3"/>
        <v>1543.75</v>
      </c>
      <c r="I114" t="str">
        <f t="shared" si="4"/>
        <v>PRIMARY</v>
      </c>
      <c r="J114">
        <v>4</v>
      </c>
      <c r="AA114" t="s">
        <v>765</v>
      </c>
    </row>
    <row r="115" spans="1:27" x14ac:dyDescent="0.25">
      <c r="A115" t="s">
        <v>1391</v>
      </c>
      <c r="B115">
        <v>3</v>
      </c>
      <c r="C115">
        <v>45</v>
      </c>
      <c r="D115" t="s">
        <v>1392</v>
      </c>
      <c r="E115" t="s">
        <v>1393</v>
      </c>
      <c r="F115" t="s">
        <v>1394</v>
      </c>
      <c r="G115">
        <v>2002860</v>
      </c>
      <c r="H115">
        <f t="shared" si="3"/>
        <v>0</v>
      </c>
      <c r="I115" t="str">
        <f t="shared" si="4"/>
        <v>PRIMARY</v>
      </c>
      <c r="J115">
        <v>1</v>
      </c>
      <c r="S115" t="s">
        <v>1518</v>
      </c>
      <c r="T115" s="1">
        <v>75</v>
      </c>
      <c r="U115">
        <v>1</v>
      </c>
      <c r="V115">
        <v>2</v>
      </c>
      <c r="W115" t="s">
        <v>1392</v>
      </c>
      <c r="AA115" t="s">
        <v>1392</v>
      </c>
    </row>
    <row r="116" spans="1:27" x14ac:dyDescent="0.25">
      <c r="A116" t="s">
        <v>1391</v>
      </c>
      <c r="B116">
        <v>3</v>
      </c>
      <c r="C116">
        <v>45</v>
      </c>
      <c r="D116" t="s">
        <v>1397</v>
      </c>
      <c r="E116" t="s">
        <v>1393</v>
      </c>
      <c r="F116" t="s">
        <v>1394</v>
      </c>
      <c r="G116" t="s">
        <v>1392</v>
      </c>
      <c r="H116">
        <f t="shared" si="3"/>
        <v>0</v>
      </c>
      <c r="I116" t="str">
        <f t="shared" si="4"/>
        <v>PRIMARY</v>
      </c>
      <c r="J116">
        <v>1</v>
      </c>
      <c r="AA116" t="s">
        <v>765</v>
      </c>
    </row>
    <row r="117" spans="1:27" x14ac:dyDescent="0.25">
      <c r="A117" t="s">
        <v>1391</v>
      </c>
      <c r="B117">
        <v>3</v>
      </c>
      <c r="C117">
        <v>45</v>
      </c>
      <c r="D117" t="s">
        <v>1397</v>
      </c>
      <c r="E117" t="s">
        <v>1393</v>
      </c>
      <c r="F117" t="s">
        <v>1394</v>
      </c>
      <c r="G117">
        <v>2002862</v>
      </c>
      <c r="H117">
        <f t="shared" si="3"/>
        <v>0</v>
      </c>
      <c r="I117" t="str">
        <f t="shared" si="4"/>
        <v>PRIMARY</v>
      </c>
      <c r="J117">
        <v>291</v>
      </c>
      <c r="S117" t="s">
        <v>1519</v>
      </c>
      <c r="T117" s="1">
        <v>80</v>
      </c>
      <c r="U117">
        <v>1</v>
      </c>
      <c r="V117">
        <v>1</v>
      </c>
      <c r="W117" t="s">
        <v>1392</v>
      </c>
      <c r="AA117" t="s">
        <v>1392</v>
      </c>
    </row>
    <row r="118" spans="1:27" x14ac:dyDescent="0.25">
      <c r="A118" t="s">
        <v>1391</v>
      </c>
      <c r="B118">
        <v>3</v>
      </c>
      <c r="C118">
        <v>45</v>
      </c>
      <c r="D118" t="s">
        <v>1397</v>
      </c>
      <c r="E118" t="s">
        <v>1393</v>
      </c>
      <c r="F118" t="s">
        <v>1394</v>
      </c>
      <c r="G118">
        <v>2113986</v>
      </c>
      <c r="H118">
        <f t="shared" si="3"/>
        <v>0</v>
      </c>
      <c r="I118" t="str">
        <f t="shared" si="4"/>
        <v>PRIMARY</v>
      </c>
      <c r="J118">
        <v>200</v>
      </c>
      <c r="AA118" t="s">
        <v>765</v>
      </c>
    </row>
    <row r="119" spans="1:27" x14ac:dyDescent="0.25">
      <c r="A119" t="s">
        <v>1391</v>
      </c>
      <c r="B119">
        <v>3</v>
      </c>
      <c r="C119">
        <v>45</v>
      </c>
      <c r="D119" t="s">
        <v>1397</v>
      </c>
      <c r="E119" t="s">
        <v>1393</v>
      </c>
      <c r="F119" t="s">
        <v>1394</v>
      </c>
      <c r="H119">
        <f t="shared" si="3"/>
        <v>0</v>
      </c>
      <c r="I119" t="str">
        <f t="shared" si="4"/>
        <v>PRIMARY</v>
      </c>
      <c r="J119">
        <v>29</v>
      </c>
      <c r="S119" t="s">
        <v>1520</v>
      </c>
      <c r="T119" s="1">
        <v>85</v>
      </c>
      <c r="U119">
        <v>1</v>
      </c>
      <c r="V119">
        <v>6</v>
      </c>
      <c r="W119" t="s">
        <v>1392</v>
      </c>
      <c r="AA119" t="s">
        <v>1392</v>
      </c>
    </row>
    <row r="120" spans="1:27" x14ac:dyDescent="0.25">
      <c r="A120" t="s">
        <v>1391</v>
      </c>
      <c r="B120">
        <v>3</v>
      </c>
      <c r="C120">
        <v>45</v>
      </c>
      <c r="D120" t="s">
        <v>1397</v>
      </c>
      <c r="E120" t="s">
        <v>1237</v>
      </c>
      <c r="F120" t="s">
        <v>1394</v>
      </c>
      <c r="G120">
        <v>2002862</v>
      </c>
      <c r="H120">
        <f t="shared" si="3"/>
        <v>0</v>
      </c>
      <c r="I120" t="str">
        <f t="shared" si="4"/>
        <v>PRIMARY</v>
      </c>
      <c r="J120">
        <v>3</v>
      </c>
      <c r="S120" t="s">
        <v>1521</v>
      </c>
      <c r="T120" s="1">
        <v>85</v>
      </c>
      <c r="U120">
        <v>3</v>
      </c>
      <c r="V120">
        <v>3</v>
      </c>
      <c r="W120" t="s">
        <v>1392</v>
      </c>
      <c r="AA120" t="s">
        <v>1392</v>
      </c>
    </row>
    <row r="121" spans="1:27" x14ac:dyDescent="0.25">
      <c r="A121" t="s">
        <v>1391</v>
      </c>
      <c r="B121">
        <v>3</v>
      </c>
      <c r="C121">
        <v>45</v>
      </c>
      <c r="D121" t="s">
        <v>1395</v>
      </c>
      <c r="E121" t="s">
        <v>1393</v>
      </c>
      <c r="F121" t="s">
        <v>1394</v>
      </c>
      <c r="G121">
        <v>2002847</v>
      </c>
      <c r="H121">
        <f t="shared" si="3"/>
        <v>1112.98</v>
      </c>
      <c r="I121" t="str">
        <f t="shared" si="4"/>
        <v>PRIMARY</v>
      </c>
      <c r="J121">
        <v>1</v>
      </c>
      <c r="S121" t="s">
        <v>1522</v>
      </c>
      <c r="T121">
        <v>30</v>
      </c>
      <c r="U121">
        <v>4</v>
      </c>
      <c r="V121">
        <v>1</v>
      </c>
      <c r="W121" t="s">
        <v>1392</v>
      </c>
      <c r="AA121" t="s">
        <v>1392</v>
      </c>
    </row>
    <row r="122" spans="1:27" x14ac:dyDescent="0.25">
      <c r="A122" t="s">
        <v>1391</v>
      </c>
      <c r="B122">
        <v>3</v>
      </c>
      <c r="C122">
        <v>45</v>
      </c>
      <c r="D122" t="s">
        <v>1395</v>
      </c>
      <c r="E122" t="s">
        <v>1393</v>
      </c>
      <c r="F122" t="s">
        <v>1394</v>
      </c>
      <c r="G122">
        <v>2002860</v>
      </c>
      <c r="H122">
        <f t="shared" si="3"/>
        <v>0</v>
      </c>
      <c r="I122" t="str">
        <f t="shared" si="4"/>
        <v>PRIMARY</v>
      </c>
      <c r="J122">
        <v>2568</v>
      </c>
      <c r="S122" t="s">
        <v>1523</v>
      </c>
      <c r="T122">
        <v>30</v>
      </c>
      <c r="U122">
        <v>6</v>
      </c>
      <c r="V122">
        <v>3</v>
      </c>
      <c r="W122" t="s">
        <v>1392</v>
      </c>
      <c r="AA122" t="s">
        <v>1392</v>
      </c>
    </row>
    <row r="123" spans="1:27" x14ac:dyDescent="0.25">
      <c r="A123" t="s">
        <v>1391</v>
      </c>
      <c r="B123">
        <v>3</v>
      </c>
      <c r="C123">
        <v>45</v>
      </c>
      <c r="D123" t="s">
        <v>1395</v>
      </c>
      <c r="E123" t="s">
        <v>1393</v>
      </c>
      <c r="F123" t="s">
        <v>1394</v>
      </c>
      <c r="G123">
        <v>2002863</v>
      </c>
      <c r="H123">
        <f t="shared" si="3"/>
        <v>0</v>
      </c>
      <c r="I123" t="str">
        <f t="shared" si="4"/>
        <v>PRIMARY</v>
      </c>
      <c r="J123">
        <v>1</v>
      </c>
      <c r="S123" t="s">
        <v>1524</v>
      </c>
      <c r="T123">
        <v>35</v>
      </c>
      <c r="U123">
        <v>6</v>
      </c>
      <c r="V123">
        <v>3</v>
      </c>
      <c r="W123" t="s">
        <v>1392</v>
      </c>
      <c r="AA123" t="s">
        <v>1392</v>
      </c>
    </row>
    <row r="124" spans="1:27" x14ac:dyDescent="0.25">
      <c r="A124" t="s">
        <v>1391</v>
      </c>
      <c r="B124">
        <v>3</v>
      </c>
      <c r="C124">
        <v>45</v>
      </c>
      <c r="D124" t="s">
        <v>1395</v>
      </c>
      <c r="E124" t="s">
        <v>1237</v>
      </c>
      <c r="F124" t="s">
        <v>1394</v>
      </c>
      <c r="G124">
        <v>2002860</v>
      </c>
      <c r="H124">
        <f t="shared" si="3"/>
        <v>0</v>
      </c>
      <c r="I124" t="str">
        <f t="shared" si="4"/>
        <v>PRIMARY</v>
      </c>
      <c r="J124">
        <v>5</v>
      </c>
      <c r="S124" t="s">
        <v>1525</v>
      </c>
      <c r="T124">
        <v>40</v>
      </c>
      <c r="U124">
        <v>4</v>
      </c>
      <c r="V124">
        <v>11</v>
      </c>
      <c r="W124" t="s">
        <v>1392</v>
      </c>
      <c r="AA124" t="s">
        <v>1392</v>
      </c>
    </row>
    <row r="125" spans="1:27" x14ac:dyDescent="0.25">
      <c r="A125" t="s">
        <v>1391</v>
      </c>
      <c r="B125">
        <v>3</v>
      </c>
      <c r="C125">
        <v>45</v>
      </c>
      <c r="D125" t="s">
        <v>1395</v>
      </c>
      <c r="F125" t="s">
        <v>1394</v>
      </c>
      <c r="G125">
        <v>2002860</v>
      </c>
      <c r="H125">
        <f t="shared" si="3"/>
        <v>0</v>
      </c>
      <c r="I125" t="str">
        <f t="shared" si="4"/>
        <v>PRIMARY</v>
      </c>
      <c r="J125">
        <v>1</v>
      </c>
      <c r="S125" t="s">
        <v>1526</v>
      </c>
      <c r="T125">
        <v>55</v>
      </c>
      <c r="U125">
        <v>1</v>
      </c>
      <c r="V125">
        <v>1</v>
      </c>
      <c r="W125">
        <v>2127390</v>
      </c>
      <c r="AA125" t="s">
        <v>1572</v>
      </c>
    </row>
    <row r="126" spans="1:27" x14ac:dyDescent="0.25">
      <c r="A126" t="s">
        <v>1391</v>
      </c>
      <c r="B126">
        <v>3</v>
      </c>
      <c r="C126">
        <v>45</v>
      </c>
      <c r="E126" t="s">
        <v>1393</v>
      </c>
      <c r="F126" t="s">
        <v>1394</v>
      </c>
      <c r="G126">
        <v>2002860</v>
      </c>
      <c r="H126">
        <f t="shared" si="3"/>
        <v>0</v>
      </c>
      <c r="I126" t="str">
        <f t="shared" si="4"/>
        <v>PRIMARY</v>
      </c>
      <c r="J126">
        <v>18</v>
      </c>
      <c r="S126" t="s">
        <v>1527</v>
      </c>
      <c r="T126">
        <v>55</v>
      </c>
      <c r="U126" t="s">
        <v>1403</v>
      </c>
      <c r="V126">
        <v>2</v>
      </c>
      <c r="W126" t="s">
        <v>1392</v>
      </c>
      <c r="AA126" t="s">
        <v>1392</v>
      </c>
    </row>
    <row r="127" spans="1:27" x14ac:dyDescent="0.25">
      <c r="A127" t="s">
        <v>1391</v>
      </c>
      <c r="B127">
        <v>3</v>
      </c>
      <c r="C127">
        <v>45</v>
      </c>
      <c r="E127" t="s">
        <v>1393</v>
      </c>
      <c r="F127" t="s">
        <v>1394</v>
      </c>
      <c r="G127">
        <v>2002862</v>
      </c>
      <c r="H127">
        <f t="shared" si="3"/>
        <v>0</v>
      </c>
      <c r="I127" t="str">
        <f t="shared" si="4"/>
        <v>PRIMARY</v>
      </c>
      <c r="J127">
        <v>19</v>
      </c>
      <c r="S127" t="s">
        <v>1528</v>
      </c>
      <c r="T127">
        <v>70</v>
      </c>
      <c r="U127">
        <v>1</v>
      </c>
      <c r="V127">
        <v>2</v>
      </c>
      <c r="W127" t="s">
        <v>1392</v>
      </c>
      <c r="AA127" t="s">
        <v>1392</v>
      </c>
    </row>
    <row r="128" spans="1:27" x14ac:dyDescent="0.25">
      <c r="A128" t="s">
        <v>1391</v>
      </c>
      <c r="B128">
        <v>3</v>
      </c>
      <c r="C128">
        <v>45</v>
      </c>
      <c r="E128" t="s">
        <v>1393</v>
      </c>
      <c r="F128" t="s">
        <v>1394</v>
      </c>
      <c r="G128">
        <v>2113986</v>
      </c>
      <c r="H128">
        <f t="shared" si="3"/>
        <v>0</v>
      </c>
      <c r="I128" t="str">
        <f t="shared" si="4"/>
        <v>PRIMARY</v>
      </c>
      <c r="J128">
        <v>4</v>
      </c>
      <c r="S128" t="s">
        <v>1529</v>
      </c>
      <c r="T128">
        <v>50</v>
      </c>
      <c r="U128">
        <v>1</v>
      </c>
      <c r="V128">
        <v>1</v>
      </c>
      <c r="W128" t="s">
        <v>1392</v>
      </c>
      <c r="AA128" t="s">
        <v>1392</v>
      </c>
    </row>
    <row r="129" spans="1:27" x14ac:dyDescent="0.25">
      <c r="A129" t="s">
        <v>1391</v>
      </c>
      <c r="B129">
        <v>3</v>
      </c>
      <c r="C129">
        <v>50</v>
      </c>
      <c r="D129" t="s">
        <v>1397</v>
      </c>
      <c r="E129" t="s">
        <v>1393</v>
      </c>
      <c r="F129" t="s">
        <v>1394</v>
      </c>
      <c r="G129">
        <v>2002869</v>
      </c>
      <c r="H129">
        <f t="shared" si="3"/>
        <v>1918.8</v>
      </c>
      <c r="I129" t="str">
        <f t="shared" si="4"/>
        <v>PRIMARY</v>
      </c>
      <c r="J129">
        <v>4</v>
      </c>
      <c r="S129" t="s">
        <v>1473</v>
      </c>
      <c r="T129">
        <v>30</v>
      </c>
      <c r="U129">
        <v>1</v>
      </c>
      <c r="V129">
        <v>3</v>
      </c>
      <c r="W129">
        <v>2002824</v>
      </c>
      <c r="AA129" t="s">
        <v>1573</v>
      </c>
    </row>
    <row r="130" spans="1:27" x14ac:dyDescent="0.25">
      <c r="A130" t="s">
        <v>1391</v>
      </c>
      <c r="B130">
        <v>3</v>
      </c>
      <c r="C130">
        <v>50</v>
      </c>
      <c r="D130" t="s">
        <v>1395</v>
      </c>
      <c r="E130" t="s">
        <v>1393</v>
      </c>
      <c r="F130" t="s">
        <v>1394</v>
      </c>
      <c r="G130">
        <v>2002863</v>
      </c>
      <c r="H130">
        <f t="shared" ref="H130:H193" si="5">+_xlfn.XLOOKUP(G130,AF:AF,AG:AG,0)</f>
        <v>0</v>
      </c>
      <c r="I130" t="str">
        <f t="shared" ref="I130:I193" si="6">+_xlfn.XLOOKUP(F130,AI:AI,AJ:AJ,"N/A")</f>
        <v>PRIMARY</v>
      </c>
      <c r="J130">
        <v>40</v>
      </c>
      <c r="S130" t="s">
        <v>1474</v>
      </c>
      <c r="T130">
        <v>35</v>
      </c>
      <c r="U130">
        <v>4</v>
      </c>
      <c r="V130">
        <v>2</v>
      </c>
      <c r="W130">
        <v>2002829</v>
      </c>
      <c r="AA130" t="s">
        <v>1574</v>
      </c>
    </row>
    <row r="131" spans="1:27" x14ac:dyDescent="0.25">
      <c r="A131" t="s">
        <v>1391</v>
      </c>
      <c r="B131">
        <v>3</v>
      </c>
      <c r="C131">
        <v>50</v>
      </c>
      <c r="E131" t="s">
        <v>1393</v>
      </c>
      <c r="F131" t="s">
        <v>1394</v>
      </c>
      <c r="G131">
        <v>2002863</v>
      </c>
      <c r="H131">
        <f t="shared" si="5"/>
        <v>0</v>
      </c>
      <c r="I131" t="str">
        <f t="shared" si="6"/>
        <v>PRIMARY</v>
      </c>
      <c r="J131">
        <v>3</v>
      </c>
      <c r="S131" t="s">
        <v>1475</v>
      </c>
      <c r="T131">
        <v>45</v>
      </c>
      <c r="U131" t="s">
        <v>1404</v>
      </c>
      <c r="V131">
        <v>3</v>
      </c>
      <c r="W131">
        <v>2002819</v>
      </c>
      <c r="X131">
        <v>3578.4</v>
      </c>
      <c r="AA131" t="s">
        <v>1575</v>
      </c>
    </row>
    <row r="132" spans="1:27" x14ac:dyDescent="0.25">
      <c r="A132" t="s">
        <v>1391</v>
      </c>
      <c r="B132">
        <v>3</v>
      </c>
      <c r="C132">
        <v>55</v>
      </c>
      <c r="D132" t="s">
        <v>1395</v>
      </c>
      <c r="E132" t="s">
        <v>1393</v>
      </c>
      <c r="F132" t="s">
        <v>1394</v>
      </c>
      <c r="G132">
        <v>2002866</v>
      </c>
      <c r="H132">
        <f t="shared" si="5"/>
        <v>0</v>
      </c>
      <c r="I132" t="str">
        <f t="shared" si="6"/>
        <v>PRIMARY</v>
      </c>
      <c r="J132">
        <v>5</v>
      </c>
      <c r="S132" t="s">
        <v>1476</v>
      </c>
      <c r="T132">
        <v>50</v>
      </c>
      <c r="U132" t="s">
        <v>1408</v>
      </c>
      <c r="V132">
        <v>11</v>
      </c>
      <c r="W132">
        <v>2002820</v>
      </c>
      <c r="X132">
        <v>4587.24</v>
      </c>
      <c r="AA132" t="s">
        <v>1576</v>
      </c>
    </row>
    <row r="133" spans="1:27" x14ac:dyDescent="0.25">
      <c r="A133" t="s">
        <v>1391</v>
      </c>
      <c r="B133">
        <v>3</v>
      </c>
      <c r="C133">
        <v>65</v>
      </c>
      <c r="D133" t="s">
        <v>1395</v>
      </c>
      <c r="E133" t="s">
        <v>1393</v>
      </c>
      <c r="F133" t="s">
        <v>1394</v>
      </c>
      <c r="G133" t="s">
        <v>1392</v>
      </c>
      <c r="H133">
        <f t="shared" si="5"/>
        <v>0</v>
      </c>
      <c r="I133" t="str">
        <f t="shared" si="6"/>
        <v>PRIMARY</v>
      </c>
      <c r="J133">
        <v>1</v>
      </c>
      <c r="S133" t="s">
        <v>1477</v>
      </c>
      <c r="T133">
        <v>45</v>
      </c>
      <c r="U133">
        <v>1</v>
      </c>
      <c r="V133">
        <v>907</v>
      </c>
      <c r="W133">
        <v>2112349</v>
      </c>
      <c r="X133">
        <v>3974.89</v>
      </c>
      <c r="AA133" t="s">
        <v>1577</v>
      </c>
    </row>
    <row r="134" spans="1:27" x14ac:dyDescent="0.25">
      <c r="A134" t="s">
        <v>1391</v>
      </c>
      <c r="B134">
        <v>4</v>
      </c>
      <c r="C134">
        <v>25</v>
      </c>
      <c r="D134" t="s">
        <v>1395</v>
      </c>
      <c r="E134" t="s">
        <v>1393</v>
      </c>
      <c r="F134" t="s">
        <v>1394</v>
      </c>
      <c r="G134" t="s">
        <v>1392</v>
      </c>
      <c r="H134">
        <f t="shared" si="5"/>
        <v>0</v>
      </c>
      <c r="I134" t="str">
        <f t="shared" si="6"/>
        <v>PRIMARY</v>
      </c>
      <c r="J134">
        <v>1</v>
      </c>
      <c r="S134" t="s">
        <v>1478</v>
      </c>
      <c r="T134">
        <v>45</v>
      </c>
      <c r="U134" t="s">
        <v>1403</v>
      </c>
      <c r="V134">
        <v>116</v>
      </c>
      <c r="W134">
        <v>2132798</v>
      </c>
      <c r="X134">
        <v>4456.6099999999997</v>
      </c>
      <c r="AA134" t="s">
        <v>1578</v>
      </c>
    </row>
    <row r="135" spans="1:27" x14ac:dyDescent="0.25">
      <c r="A135" t="s">
        <v>1391</v>
      </c>
      <c r="B135">
        <v>4</v>
      </c>
      <c r="C135">
        <v>30</v>
      </c>
      <c r="D135" t="s">
        <v>1395</v>
      </c>
      <c r="E135" t="s">
        <v>1393</v>
      </c>
      <c r="F135" t="s">
        <v>1394</v>
      </c>
      <c r="G135">
        <v>2002836</v>
      </c>
      <c r="H135">
        <f t="shared" si="5"/>
        <v>807.52</v>
      </c>
      <c r="I135" t="str">
        <f t="shared" si="6"/>
        <v>PRIMARY</v>
      </c>
      <c r="J135">
        <v>52</v>
      </c>
      <c r="S135" t="s">
        <v>1479</v>
      </c>
      <c r="T135">
        <v>50</v>
      </c>
      <c r="U135">
        <v>1</v>
      </c>
      <c r="V135">
        <v>321</v>
      </c>
      <c r="W135">
        <v>2112348</v>
      </c>
      <c r="X135">
        <v>4258.71</v>
      </c>
      <c r="AA135" t="s">
        <v>1579</v>
      </c>
    </row>
    <row r="136" spans="1:27" x14ac:dyDescent="0.25">
      <c r="A136" t="s">
        <v>1391</v>
      </c>
      <c r="B136">
        <v>4</v>
      </c>
      <c r="C136">
        <v>30</v>
      </c>
      <c r="D136" t="s">
        <v>1395</v>
      </c>
      <c r="E136" t="s">
        <v>1393</v>
      </c>
      <c r="F136" t="s">
        <v>1394</v>
      </c>
      <c r="G136">
        <v>2002837</v>
      </c>
      <c r="H136">
        <f t="shared" si="5"/>
        <v>0</v>
      </c>
      <c r="I136" t="str">
        <f t="shared" si="6"/>
        <v>PRIMARY</v>
      </c>
      <c r="J136">
        <v>12</v>
      </c>
      <c r="S136" t="s">
        <v>1480</v>
      </c>
      <c r="T136">
        <v>50</v>
      </c>
      <c r="U136" t="s">
        <v>1403</v>
      </c>
      <c r="V136">
        <v>60</v>
      </c>
      <c r="W136">
        <v>2124959</v>
      </c>
      <c r="X136">
        <v>4317.26</v>
      </c>
      <c r="AA136" t="s">
        <v>1580</v>
      </c>
    </row>
    <row r="137" spans="1:27" x14ac:dyDescent="0.25">
      <c r="A137" t="s">
        <v>1391</v>
      </c>
      <c r="B137">
        <v>4</v>
      </c>
      <c r="C137">
        <v>30</v>
      </c>
      <c r="D137" t="s">
        <v>1395</v>
      </c>
      <c r="E137" t="s">
        <v>1393</v>
      </c>
      <c r="F137" t="s">
        <v>1394</v>
      </c>
      <c r="G137">
        <v>2002842</v>
      </c>
      <c r="H137">
        <f t="shared" si="5"/>
        <v>0</v>
      </c>
      <c r="I137" t="str">
        <f t="shared" si="6"/>
        <v>PRIMARY</v>
      </c>
      <c r="J137">
        <v>2</v>
      </c>
      <c r="S137" t="s">
        <v>1481</v>
      </c>
      <c r="T137">
        <v>50</v>
      </c>
      <c r="U137" t="s">
        <v>1406</v>
      </c>
      <c r="V137">
        <v>48</v>
      </c>
      <c r="W137">
        <v>2132797</v>
      </c>
      <c r="X137">
        <v>6012.03</v>
      </c>
      <c r="AA137" t="s">
        <v>1581</v>
      </c>
    </row>
    <row r="138" spans="1:27" x14ac:dyDescent="0.25">
      <c r="A138" t="s">
        <v>1391</v>
      </c>
      <c r="B138">
        <v>4</v>
      </c>
      <c r="C138">
        <v>30</v>
      </c>
      <c r="D138" t="s">
        <v>1395</v>
      </c>
      <c r="E138" t="s">
        <v>1393</v>
      </c>
      <c r="F138" t="s">
        <v>1394</v>
      </c>
      <c r="G138">
        <v>2002847</v>
      </c>
      <c r="H138">
        <f t="shared" si="5"/>
        <v>1112.98</v>
      </c>
      <c r="I138" t="str">
        <f t="shared" si="6"/>
        <v>PRIMARY</v>
      </c>
      <c r="J138">
        <v>1</v>
      </c>
      <c r="S138" t="s">
        <v>1482</v>
      </c>
      <c r="T138">
        <v>53</v>
      </c>
      <c r="U138">
        <v>1</v>
      </c>
      <c r="V138">
        <v>28</v>
      </c>
      <c r="W138">
        <v>2124960</v>
      </c>
      <c r="X138">
        <v>21548.86</v>
      </c>
      <c r="AA138" t="s">
        <v>1582</v>
      </c>
    </row>
    <row r="139" spans="1:27" x14ac:dyDescent="0.25">
      <c r="A139" t="s">
        <v>1391</v>
      </c>
      <c r="B139">
        <v>4</v>
      </c>
      <c r="C139">
        <v>30</v>
      </c>
      <c r="E139" t="s">
        <v>1393</v>
      </c>
      <c r="F139" t="s">
        <v>1394</v>
      </c>
      <c r="G139">
        <v>2002836</v>
      </c>
      <c r="H139">
        <f t="shared" si="5"/>
        <v>807.52</v>
      </c>
      <c r="I139" t="str">
        <f t="shared" si="6"/>
        <v>PRIMARY</v>
      </c>
      <c r="J139">
        <v>1</v>
      </c>
      <c r="S139" t="s">
        <v>1483</v>
      </c>
      <c r="T139">
        <v>55</v>
      </c>
      <c r="U139" t="s">
        <v>1408</v>
      </c>
      <c r="V139">
        <v>10</v>
      </c>
      <c r="W139">
        <v>2132810</v>
      </c>
      <c r="AA139" t="s">
        <v>1583</v>
      </c>
    </row>
    <row r="140" spans="1:27" x14ac:dyDescent="0.25">
      <c r="A140" t="s">
        <v>1391</v>
      </c>
      <c r="B140">
        <v>4</v>
      </c>
      <c r="C140">
        <v>35</v>
      </c>
      <c r="D140" t="s">
        <v>1392</v>
      </c>
      <c r="E140" t="s">
        <v>1393</v>
      </c>
      <c r="F140" t="s">
        <v>1394</v>
      </c>
      <c r="G140">
        <v>2002842</v>
      </c>
      <c r="H140">
        <f t="shared" si="5"/>
        <v>0</v>
      </c>
      <c r="I140" t="str">
        <f t="shared" si="6"/>
        <v>PRIMARY</v>
      </c>
      <c r="J140">
        <v>7</v>
      </c>
    </row>
    <row r="141" spans="1:27" x14ac:dyDescent="0.25">
      <c r="A141" t="s">
        <v>1391</v>
      </c>
      <c r="B141">
        <v>4</v>
      </c>
      <c r="C141">
        <v>35</v>
      </c>
      <c r="D141" t="s">
        <v>1397</v>
      </c>
      <c r="E141" t="s">
        <v>1393</v>
      </c>
      <c r="F141" t="s">
        <v>1394</v>
      </c>
      <c r="G141">
        <v>2002839</v>
      </c>
      <c r="H141">
        <f t="shared" si="5"/>
        <v>0</v>
      </c>
      <c r="I141" t="str">
        <f t="shared" si="6"/>
        <v>PRIMARY</v>
      </c>
      <c r="J141">
        <v>1</v>
      </c>
    </row>
    <row r="142" spans="1:27" x14ac:dyDescent="0.25">
      <c r="A142" t="s">
        <v>1391</v>
      </c>
      <c r="B142">
        <v>4</v>
      </c>
      <c r="C142">
        <v>35</v>
      </c>
      <c r="D142" t="s">
        <v>1395</v>
      </c>
      <c r="E142" t="s">
        <v>1393</v>
      </c>
      <c r="F142" t="s">
        <v>1394</v>
      </c>
      <c r="G142">
        <v>2002823</v>
      </c>
      <c r="H142">
        <f t="shared" si="5"/>
        <v>0</v>
      </c>
      <c r="I142" t="str">
        <f t="shared" si="6"/>
        <v>PRIMARY</v>
      </c>
      <c r="J142">
        <v>29</v>
      </c>
    </row>
    <row r="143" spans="1:27" x14ac:dyDescent="0.25">
      <c r="A143" t="s">
        <v>1391</v>
      </c>
      <c r="B143">
        <v>4</v>
      </c>
      <c r="C143">
        <v>35</v>
      </c>
      <c r="D143" t="s">
        <v>1395</v>
      </c>
      <c r="E143" t="s">
        <v>1393</v>
      </c>
      <c r="F143" t="s">
        <v>1394</v>
      </c>
      <c r="G143">
        <v>2002842</v>
      </c>
      <c r="H143">
        <f t="shared" si="5"/>
        <v>0</v>
      </c>
      <c r="I143" t="str">
        <f t="shared" si="6"/>
        <v>PRIMARY</v>
      </c>
      <c r="J143">
        <v>4552</v>
      </c>
    </row>
    <row r="144" spans="1:27" x14ac:dyDescent="0.25">
      <c r="A144" t="s">
        <v>1391</v>
      </c>
      <c r="B144">
        <v>4</v>
      </c>
      <c r="C144">
        <v>35</v>
      </c>
      <c r="D144" t="s">
        <v>1395</v>
      </c>
      <c r="E144" t="s">
        <v>1393</v>
      </c>
      <c r="F144" t="s">
        <v>1394</v>
      </c>
      <c r="G144">
        <v>2002847</v>
      </c>
      <c r="H144">
        <f t="shared" si="5"/>
        <v>1112.98</v>
      </c>
      <c r="I144" t="str">
        <f t="shared" si="6"/>
        <v>PRIMARY</v>
      </c>
      <c r="J144">
        <v>2</v>
      </c>
    </row>
    <row r="145" spans="1:10" x14ac:dyDescent="0.25">
      <c r="A145" t="s">
        <v>1391</v>
      </c>
      <c r="B145">
        <v>4</v>
      </c>
      <c r="C145">
        <v>35</v>
      </c>
      <c r="D145" t="s">
        <v>1395</v>
      </c>
      <c r="F145" t="s">
        <v>1394</v>
      </c>
      <c r="G145">
        <v>2002842</v>
      </c>
      <c r="H145">
        <f t="shared" si="5"/>
        <v>0</v>
      </c>
      <c r="I145" t="str">
        <f t="shared" si="6"/>
        <v>PRIMARY</v>
      </c>
      <c r="J145">
        <v>3</v>
      </c>
    </row>
    <row r="146" spans="1:10" x14ac:dyDescent="0.25">
      <c r="A146" t="s">
        <v>1391</v>
      </c>
      <c r="B146">
        <v>4</v>
      </c>
      <c r="C146">
        <v>35</v>
      </c>
      <c r="E146" t="s">
        <v>1393</v>
      </c>
      <c r="F146" t="s">
        <v>1394</v>
      </c>
      <c r="G146">
        <v>2002842</v>
      </c>
      <c r="H146">
        <f t="shared" si="5"/>
        <v>0</v>
      </c>
      <c r="I146" t="str">
        <f t="shared" si="6"/>
        <v>PRIMARY</v>
      </c>
      <c r="J146">
        <v>201</v>
      </c>
    </row>
    <row r="147" spans="1:10" x14ac:dyDescent="0.25">
      <c r="A147" t="s">
        <v>1391</v>
      </c>
      <c r="B147">
        <v>4</v>
      </c>
      <c r="C147">
        <v>40</v>
      </c>
      <c r="D147" t="s">
        <v>1392</v>
      </c>
      <c r="E147" t="s">
        <v>1393</v>
      </c>
      <c r="F147" t="s">
        <v>1394</v>
      </c>
      <c r="G147">
        <v>2002847</v>
      </c>
      <c r="H147">
        <f t="shared" si="5"/>
        <v>1112.98</v>
      </c>
      <c r="I147" t="str">
        <f t="shared" si="6"/>
        <v>PRIMARY</v>
      </c>
      <c r="J147">
        <v>90</v>
      </c>
    </row>
    <row r="148" spans="1:10" x14ac:dyDescent="0.25">
      <c r="A148" t="s">
        <v>1391</v>
      </c>
      <c r="B148">
        <v>4</v>
      </c>
      <c r="C148">
        <v>40</v>
      </c>
      <c r="D148" t="s">
        <v>1392</v>
      </c>
      <c r="E148" t="s">
        <v>1237</v>
      </c>
      <c r="F148" t="s">
        <v>1394</v>
      </c>
      <c r="G148">
        <v>2002847</v>
      </c>
      <c r="H148">
        <f t="shared" si="5"/>
        <v>1112.98</v>
      </c>
      <c r="I148" t="str">
        <f t="shared" si="6"/>
        <v>PRIMARY</v>
      </c>
      <c r="J148">
        <v>4</v>
      </c>
    </row>
    <row r="149" spans="1:10" x14ac:dyDescent="0.25">
      <c r="A149" t="s">
        <v>1391</v>
      </c>
      <c r="B149">
        <v>4</v>
      </c>
      <c r="C149">
        <v>40</v>
      </c>
      <c r="D149" t="s">
        <v>1397</v>
      </c>
      <c r="E149" t="s">
        <v>1393</v>
      </c>
      <c r="F149" t="s">
        <v>1394</v>
      </c>
      <c r="G149">
        <v>2002849</v>
      </c>
      <c r="H149">
        <f t="shared" si="5"/>
        <v>1543.75</v>
      </c>
      <c r="I149" t="str">
        <f t="shared" si="6"/>
        <v>PRIMARY</v>
      </c>
      <c r="J149">
        <v>35</v>
      </c>
    </row>
    <row r="150" spans="1:10" x14ac:dyDescent="0.25">
      <c r="A150" t="s">
        <v>1391</v>
      </c>
      <c r="B150">
        <v>4</v>
      </c>
      <c r="C150">
        <v>40</v>
      </c>
      <c r="D150" t="s">
        <v>1398</v>
      </c>
      <c r="E150" t="s">
        <v>1393</v>
      </c>
      <c r="F150" t="s">
        <v>1394</v>
      </c>
      <c r="G150" t="s">
        <v>1392</v>
      </c>
      <c r="H150">
        <f t="shared" si="5"/>
        <v>0</v>
      </c>
      <c r="I150" t="str">
        <f t="shared" si="6"/>
        <v>PRIMARY</v>
      </c>
      <c r="J150">
        <v>17</v>
      </c>
    </row>
    <row r="151" spans="1:10" x14ac:dyDescent="0.25">
      <c r="A151" t="s">
        <v>1391</v>
      </c>
      <c r="B151">
        <v>4</v>
      </c>
      <c r="C151">
        <v>40</v>
      </c>
      <c r="D151" t="s">
        <v>1399</v>
      </c>
      <c r="E151" t="s">
        <v>1393</v>
      </c>
      <c r="F151" t="s">
        <v>1394</v>
      </c>
      <c r="G151" t="s">
        <v>1392</v>
      </c>
      <c r="H151">
        <f t="shared" si="5"/>
        <v>0</v>
      </c>
      <c r="I151" t="str">
        <f t="shared" si="6"/>
        <v>PRIMARY</v>
      </c>
      <c r="J151">
        <v>5</v>
      </c>
    </row>
    <row r="152" spans="1:10" x14ac:dyDescent="0.25">
      <c r="A152" t="s">
        <v>1391</v>
      </c>
      <c r="B152">
        <v>4</v>
      </c>
      <c r="C152">
        <v>40</v>
      </c>
      <c r="D152" t="s">
        <v>1395</v>
      </c>
      <c r="E152" t="s">
        <v>1393</v>
      </c>
      <c r="F152" t="s">
        <v>1394</v>
      </c>
      <c r="G152">
        <v>2002826</v>
      </c>
      <c r="H152">
        <f t="shared" si="5"/>
        <v>0</v>
      </c>
      <c r="I152" t="str">
        <f t="shared" si="6"/>
        <v>PRIMARY</v>
      </c>
      <c r="J152">
        <v>186</v>
      </c>
    </row>
    <row r="153" spans="1:10" x14ac:dyDescent="0.25">
      <c r="A153" t="s">
        <v>1391</v>
      </c>
      <c r="B153">
        <v>4</v>
      </c>
      <c r="C153">
        <v>40</v>
      </c>
      <c r="D153" t="s">
        <v>1395</v>
      </c>
      <c r="E153" t="s">
        <v>1393</v>
      </c>
      <c r="F153" t="s">
        <v>1394</v>
      </c>
      <c r="G153">
        <v>2002842</v>
      </c>
      <c r="H153">
        <f t="shared" si="5"/>
        <v>0</v>
      </c>
      <c r="I153" t="str">
        <f t="shared" si="6"/>
        <v>PRIMARY</v>
      </c>
      <c r="J153">
        <v>2</v>
      </c>
    </row>
    <row r="154" spans="1:10" x14ac:dyDescent="0.25">
      <c r="A154" t="s">
        <v>1391</v>
      </c>
      <c r="B154">
        <v>4</v>
      </c>
      <c r="C154">
        <v>40</v>
      </c>
      <c r="D154" t="s">
        <v>1395</v>
      </c>
      <c r="E154" t="s">
        <v>1393</v>
      </c>
      <c r="F154" t="s">
        <v>1394</v>
      </c>
      <c r="G154">
        <v>2002847</v>
      </c>
      <c r="H154">
        <f t="shared" si="5"/>
        <v>1112.98</v>
      </c>
      <c r="I154" t="str">
        <f t="shared" si="6"/>
        <v>PRIMARY</v>
      </c>
      <c r="J154">
        <v>42007</v>
      </c>
    </row>
    <row r="155" spans="1:10" x14ac:dyDescent="0.25">
      <c r="A155" t="s">
        <v>1391</v>
      </c>
      <c r="B155">
        <v>4</v>
      </c>
      <c r="C155">
        <v>40</v>
      </c>
      <c r="D155" t="s">
        <v>1395</v>
      </c>
      <c r="E155" t="s">
        <v>1393</v>
      </c>
      <c r="F155" t="s">
        <v>1394</v>
      </c>
      <c r="G155">
        <v>2002857</v>
      </c>
      <c r="H155">
        <f t="shared" si="5"/>
        <v>0</v>
      </c>
      <c r="I155" t="str">
        <f t="shared" si="6"/>
        <v>PRIMARY</v>
      </c>
      <c r="J155">
        <v>1</v>
      </c>
    </row>
    <row r="156" spans="1:10" x14ac:dyDescent="0.25">
      <c r="A156" t="s">
        <v>1391</v>
      </c>
      <c r="B156">
        <v>4</v>
      </c>
      <c r="C156">
        <v>40</v>
      </c>
      <c r="D156" t="s">
        <v>1395</v>
      </c>
      <c r="E156" t="s">
        <v>1393</v>
      </c>
      <c r="F156" t="s">
        <v>1394</v>
      </c>
      <c r="G156">
        <v>2002863</v>
      </c>
      <c r="H156">
        <f t="shared" si="5"/>
        <v>0</v>
      </c>
      <c r="I156" t="str">
        <f t="shared" si="6"/>
        <v>PRIMARY</v>
      </c>
      <c r="J156">
        <v>1</v>
      </c>
    </row>
    <row r="157" spans="1:10" x14ac:dyDescent="0.25">
      <c r="A157" t="s">
        <v>1391</v>
      </c>
      <c r="B157">
        <v>4</v>
      </c>
      <c r="C157">
        <v>40</v>
      </c>
      <c r="D157" t="s">
        <v>1395</v>
      </c>
      <c r="E157" t="s">
        <v>1237</v>
      </c>
      <c r="F157" t="s">
        <v>1394</v>
      </c>
      <c r="G157">
        <v>2002847</v>
      </c>
      <c r="H157">
        <f t="shared" si="5"/>
        <v>1112.98</v>
      </c>
      <c r="I157" t="str">
        <f t="shared" si="6"/>
        <v>PRIMARY</v>
      </c>
      <c r="J157">
        <v>21</v>
      </c>
    </row>
    <row r="158" spans="1:10" x14ac:dyDescent="0.25">
      <c r="A158" t="s">
        <v>1391</v>
      </c>
      <c r="B158">
        <v>4</v>
      </c>
      <c r="C158">
        <v>40</v>
      </c>
      <c r="D158" t="s">
        <v>1395</v>
      </c>
      <c r="F158" t="s">
        <v>1394</v>
      </c>
      <c r="G158">
        <v>2002847</v>
      </c>
      <c r="H158">
        <f t="shared" si="5"/>
        <v>1112.98</v>
      </c>
      <c r="I158" t="str">
        <f t="shared" si="6"/>
        <v>PRIMARY</v>
      </c>
      <c r="J158">
        <v>20</v>
      </c>
    </row>
    <row r="159" spans="1:10" x14ac:dyDescent="0.25">
      <c r="A159" t="s">
        <v>1391</v>
      </c>
      <c r="B159">
        <v>4</v>
      </c>
      <c r="C159">
        <v>40</v>
      </c>
      <c r="E159" t="s">
        <v>1393</v>
      </c>
      <c r="F159" t="s">
        <v>1394</v>
      </c>
      <c r="G159" t="s">
        <v>1392</v>
      </c>
      <c r="H159">
        <f t="shared" si="5"/>
        <v>0</v>
      </c>
      <c r="I159" t="str">
        <f t="shared" si="6"/>
        <v>PRIMARY</v>
      </c>
      <c r="J159">
        <v>1</v>
      </c>
    </row>
    <row r="160" spans="1:10" x14ac:dyDescent="0.25">
      <c r="A160" t="s">
        <v>1391</v>
      </c>
      <c r="B160">
        <v>4</v>
      </c>
      <c r="C160">
        <v>40</v>
      </c>
      <c r="E160" t="s">
        <v>1393</v>
      </c>
      <c r="F160" t="s">
        <v>1394</v>
      </c>
      <c r="G160">
        <v>2002826</v>
      </c>
      <c r="H160">
        <f t="shared" si="5"/>
        <v>0</v>
      </c>
      <c r="I160" t="str">
        <f t="shared" si="6"/>
        <v>PRIMARY</v>
      </c>
      <c r="J160">
        <v>2</v>
      </c>
    </row>
    <row r="161" spans="1:10" x14ac:dyDescent="0.25">
      <c r="A161" t="s">
        <v>1391</v>
      </c>
      <c r="B161">
        <v>4</v>
      </c>
      <c r="C161">
        <v>40</v>
      </c>
      <c r="E161" t="s">
        <v>1393</v>
      </c>
      <c r="F161" t="s">
        <v>1394</v>
      </c>
      <c r="G161">
        <v>2002847</v>
      </c>
      <c r="H161">
        <f t="shared" si="5"/>
        <v>1112.98</v>
      </c>
      <c r="I161" t="str">
        <f t="shared" si="6"/>
        <v>PRIMARY</v>
      </c>
      <c r="J161">
        <v>1859</v>
      </c>
    </row>
    <row r="162" spans="1:10" x14ac:dyDescent="0.25">
      <c r="A162" t="s">
        <v>1391</v>
      </c>
      <c r="B162">
        <v>4</v>
      </c>
      <c r="C162">
        <v>40</v>
      </c>
      <c r="F162" t="s">
        <v>1394</v>
      </c>
      <c r="G162">
        <v>2002847</v>
      </c>
      <c r="H162">
        <f t="shared" si="5"/>
        <v>1112.98</v>
      </c>
      <c r="I162" t="str">
        <f t="shared" si="6"/>
        <v>PRIMARY</v>
      </c>
      <c r="J162">
        <v>4</v>
      </c>
    </row>
    <row r="163" spans="1:10" x14ac:dyDescent="0.25">
      <c r="A163" t="s">
        <v>1391</v>
      </c>
      <c r="B163">
        <v>4</v>
      </c>
      <c r="C163">
        <v>45</v>
      </c>
      <c r="D163" t="s">
        <v>1397</v>
      </c>
      <c r="E163" t="s">
        <v>1393</v>
      </c>
      <c r="F163" t="s">
        <v>1394</v>
      </c>
      <c r="H163">
        <f t="shared" si="5"/>
        <v>0</v>
      </c>
      <c r="I163" t="str">
        <f t="shared" si="6"/>
        <v>PRIMARY</v>
      </c>
      <c r="J163">
        <v>34</v>
      </c>
    </row>
    <row r="164" spans="1:10" x14ac:dyDescent="0.25">
      <c r="A164" t="s">
        <v>1391</v>
      </c>
      <c r="B164">
        <v>4</v>
      </c>
      <c r="C164">
        <v>45</v>
      </c>
      <c r="D164" t="s">
        <v>1398</v>
      </c>
      <c r="E164" t="s">
        <v>1393</v>
      </c>
      <c r="F164" t="s">
        <v>1394</v>
      </c>
      <c r="G164" t="s">
        <v>1392</v>
      </c>
      <c r="H164">
        <f t="shared" si="5"/>
        <v>0</v>
      </c>
      <c r="I164" t="str">
        <f t="shared" si="6"/>
        <v>PRIMARY</v>
      </c>
      <c r="J164">
        <v>10</v>
      </c>
    </row>
    <row r="165" spans="1:10" x14ac:dyDescent="0.25">
      <c r="A165" t="s">
        <v>1391</v>
      </c>
      <c r="B165">
        <v>4</v>
      </c>
      <c r="C165">
        <v>45</v>
      </c>
      <c r="D165" t="s">
        <v>1395</v>
      </c>
      <c r="E165" t="s">
        <v>1393</v>
      </c>
      <c r="F165" t="s">
        <v>1394</v>
      </c>
      <c r="G165">
        <v>2002835</v>
      </c>
      <c r="H165">
        <f t="shared" si="5"/>
        <v>1478.66</v>
      </c>
      <c r="I165" t="str">
        <f t="shared" si="6"/>
        <v>PRIMARY</v>
      </c>
      <c r="J165">
        <v>1</v>
      </c>
    </row>
    <row r="166" spans="1:10" x14ac:dyDescent="0.25">
      <c r="A166" t="s">
        <v>1391</v>
      </c>
      <c r="B166">
        <v>4</v>
      </c>
      <c r="C166">
        <v>45</v>
      </c>
      <c r="D166" t="s">
        <v>1395</v>
      </c>
      <c r="E166" t="s">
        <v>1393</v>
      </c>
      <c r="F166" t="s">
        <v>1394</v>
      </c>
      <c r="G166">
        <v>2002847</v>
      </c>
      <c r="H166">
        <f t="shared" si="5"/>
        <v>1112.98</v>
      </c>
      <c r="I166" t="str">
        <f t="shared" si="6"/>
        <v>PRIMARY</v>
      </c>
      <c r="J166">
        <v>3</v>
      </c>
    </row>
    <row r="167" spans="1:10" x14ac:dyDescent="0.25">
      <c r="A167" t="s">
        <v>1391</v>
      </c>
      <c r="B167">
        <v>4</v>
      </c>
      <c r="C167">
        <v>45</v>
      </c>
      <c r="D167" t="s">
        <v>1395</v>
      </c>
      <c r="E167" t="s">
        <v>1393</v>
      </c>
      <c r="F167" t="s">
        <v>1394</v>
      </c>
      <c r="G167">
        <v>2002859</v>
      </c>
      <c r="H167">
        <f t="shared" si="5"/>
        <v>1478.66</v>
      </c>
      <c r="I167" t="str">
        <f t="shared" si="6"/>
        <v>PRIMARY</v>
      </c>
      <c r="J167">
        <v>11422</v>
      </c>
    </row>
    <row r="168" spans="1:10" x14ac:dyDescent="0.25">
      <c r="A168" t="s">
        <v>1391</v>
      </c>
      <c r="B168">
        <v>4</v>
      </c>
      <c r="C168">
        <v>45</v>
      </c>
      <c r="D168" t="s">
        <v>1395</v>
      </c>
      <c r="E168" t="s">
        <v>1237</v>
      </c>
      <c r="F168" t="s">
        <v>1394</v>
      </c>
      <c r="G168">
        <v>2002859</v>
      </c>
      <c r="H168">
        <f t="shared" si="5"/>
        <v>1478.66</v>
      </c>
      <c r="I168" t="str">
        <f t="shared" si="6"/>
        <v>PRIMARY</v>
      </c>
      <c r="J168">
        <v>11</v>
      </c>
    </row>
    <row r="169" spans="1:10" x14ac:dyDescent="0.25">
      <c r="A169" t="s">
        <v>1391</v>
      </c>
      <c r="B169">
        <v>4</v>
      </c>
      <c r="C169">
        <v>45</v>
      </c>
      <c r="D169" t="s">
        <v>1395</v>
      </c>
      <c r="F169" t="s">
        <v>1394</v>
      </c>
      <c r="G169">
        <v>2002859</v>
      </c>
      <c r="H169">
        <f t="shared" si="5"/>
        <v>1478.66</v>
      </c>
      <c r="I169" t="str">
        <f t="shared" si="6"/>
        <v>PRIMARY</v>
      </c>
      <c r="J169">
        <v>9</v>
      </c>
    </row>
    <row r="170" spans="1:10" x14ac:dyDescent="0.25">
      <c r="A170" t="s">
        <v>1391</v>
      </c>
      <c r="B170">
        <v>4</v>
      </c>
      <c r="C170">
        <v>45</v>
      </c>
      <c r="E170" t="s">
        <v>1393</v>
      </c>
      <c r="F170" t="s">
        <v>1394</v>
      </c>
      <c r="G170">
        <v>2002859</v>
      </c>
      <c r="H170">
        <f t="shared" si="5"/>
        <v>1478.66</v>
      </c>
      <c r="I170" t="str">
        <f t="shared" si="6"/>
        <v>PRIMARY</v>
      </c>
      <c r="J170">
        <v>58</v>
      </c>
    </row>
    <row r="171" spans="1:10" x14ac:dyDescent="0.25">
      <c r="A171" t="s">
        <v>1391</v>
      </c>
      <c r="B171">
        <v>4</v>
      </c>
      <c r="C171">
        <v>470</v>
      </c>
      <c r="D171" t="s">
        <v>1395</v>
      </c>
      <c r="E171" t="s">
        <v>1393</v>
      </c>
      <c r="F171" t="s">
        <v>1394</v>
      </c>
      <c r="G171" t="s">
        <v>1392</v>
      </c>
      <c r="H171">
        <f t="shared" si="5"/>
        <v>0</v>
      </c>
      <c r="I171" t="str">
        <f t="shared" si="6"/>
        <v>PRIMARY</v>
      </c>
      <c r="J171">
        <v>1</v>
      </c>
    </row>
    <row r="172" spans="1:10" x14ac:dyDescent="0.25">
      <c r="A172" t="s">
        <v>1391</v>
      </c>
      <c r="B172">
        <v>4</v>
      </c>
      <c r="C172">
        <v>50</v>
      </c>
      <c r="D172" t="s">
        <v>1395</v>
      </c>
      <c r="E172" t="s">
        <v>1393</v>
      </c>
      <c r="F172" t="s">
        <v>1394</v>
      </c>
      <c r="G172">
        <v>2002863</v>
      </c>
      <c r="H172">
        <f t="shared" si="5"/>
        <v>0</v>
      </c>
      <c r="I172" t="str">
        <f t="shared" si="6"/>
        <v>PRIMARY</v>
      </c>
      <c r="J172">
        <v>37</v>
      </c>
    </row>
    <row r="173" spans="1:10" x14ac:dyDescent="0.25">
      <c r="A173" t="s">
        <v>1391</v>
      </c>
      <c r="B173">
        <v>4</v>
      </c>
      <c r="C173">
        <v>50</v>
      </c>
      <c r="E173" t="s">
        <v>1393</v>
      </c>
      <c r="F173" t="s">
        <v>1394</v>
      </c>
      <c r="G173">
        <v>2002863</v>
      </c>
      <c r="H173">
        <f t="shared" si="5"/>
        <v>0</v>
      </c>
      <c r="I173" t="str">
        <f t="shared" si="6"/>
        <v>PRIMARY</v>
      </c>
      <c r="J173">
        <v>1</v>
      </c>
    </row>
    <row r="174" spans="1:10" x14ac:dyDescent="0.25">
      <c r="A174" t="s">
        <v>1391</v>
      </c>
      <c r="B174">
        <v>4</v>
      </c>
      <c r="C174">
        <v>55</v>
      </c>
      <c r="D174" t="s">
        <v>1395</v>
      </c>
      <c r="E174" t="s">
        <v>1393</v>
      </c>
      <c r="F174" t="s">
        <v>1394</v>
      </c>
      <c r="G174">
        <v>2002866</v>
      </c>
      <c r="H174">
        <f t="shared" si="5"/>
        <v>0</v>
      </c>
      <c r="I174" t="str">
        <f t="shared" si="6"/>
        <v>PRIMARY</v>
      </c>
      <c r="J174">
        <v>4</v>
      </c>
    </row>
    <row r="175" spans="1:10" x14ac:dyDescent="0.25">
      <c r="A175" t="s">
        <v>1391</v>
      </c>
      <c r="B175">
        <v>4</v>
      </c>
      <c r="C175">
        <v>60</v>
      </c>
      <c r="D175" t="s">
        <v>1395</v>
      </c>
      <c r="E175" t="s">
        <v>1393</v>
      </c>
      <c r="F175" t="s">
        <v>1394</v>
      </c>
      <c r="G175" t="s">
        <v>1392</v>
      </c>
      <c r="H175">
        <f t="shared" si="5"/>
        <v>0</v>
      </c>
      <c r="I175" t="str">
        <f t="shared" si="6"/>
        <v>PRIMARY</v>
      </c>
      <c r="J175">
        <v>1</v>
      </c>
    </row>
    <row r="176" spans="1:10" x14ac:dyDescent="0.25">
      <c r="A176" t="s">
        <v>1391</v>
      </c>
      <c r="B176">
        <v>4</v>
      </c>
      <c r="C176">
        <v>85</v>
      </c>
      <c r="D176" t="s">
        <v>1395</v>
      </c>
      <c r="E176" t="s">
        <v>1393</v>
      </c>
      <c r="F176" t="s">
        <v>1394</v>
      </c>
      <c r="G176" t="s">
        <v>1392</v>
      </c>
      <c r="H176">
        <f t="shared" si="5"/>
        <v>0</v>
      </c>
      <c r="I176" t="str">
        <f t="shared" si="6"/>
        <v>PRIMARY</v>
      </c>
      <c r="J176">
        <v>2</v>
      </c>
    </row>
    <row r="177" spans="1:10" x14ac:dyDescent="0.25">
      <c r="A177" t="s">
        <v>1391</v>
      </c>
      <c r="B177">
        <v>5</v>
      </c>
      <c r="C177">
        <v>25</v>
      </c>
      <c r="D177" t="s">
        <v>1395</v>
      </c>
      <c r="E177" t="s">
        <v>1393</v>
      </c>
      <c r="F177" t="s">
        <v>1394</v>
      </c>
      <c r="G177" t="s">
        <v>1392</v>
      </c>
      <c r="H177">
        <f t="shared" si="5"/>
        <v>0</v>
      </c>
      <c r="I177" t="str">
        <f t="shared" si="6"/>
        <v>PRIMARY</v>
      </c>
      <c r="J177">
        <v>1</v>
      </c>
    </row>
    <row r="178" spans="1:10" x14ac:dyDescent="0.25">
      <c r="A178" t="s">
        <v>1391</v>
      </c>
      <c r="B178">
        <v>5</v>
      </c>
      <c r="C178">
        <v>30</v>
      </c>
      <c r="D178" t="s">
        <v>1395</v>
      </c>
      <c r="E178" t="s">
        <v>1393</v>
      </c>
      <c r="F178" t="s">
        <v>1394</v>
      </c>
      <c r="G178">
        <v>2002836</v>
      </c>
      <c r="H178">
        <f t="shared" si="5"/>
        <v>807.52</v>
      </c>
      <c r="I178" t="str">
        <f t="shared" si="6"/>
        <v>PRIMARY</v>
      </c>
      <c r="J178">
        <v>13</v>
      </c>
    </row>
    <row r="179" spans="1:10" x14ac:dyDescent="0.25">
      <c r="A179" t="s">
        <v>1391</v>
      </c>
      <c r="B179">
        <v>5</v>
      </c>
      <c r="C179">
        <v>35</v>
      </c>
      <c r="D179" t="s">
        <v>1395</v>
      </c>
      <c r="E179" t="s">
        <v>1393</v>
      </c>
      <c r="F179" t="s">
        <v>1394</v>
      </c>
      <c r="G179" t="s">
        <v>1392</v>
      </c>
      <c r="H179">
        <f t="shared" si="5"/>
        <v>0</v>
      </c>
      <c r="I179" t="str">
        <f t="shared" si="6"/>
        <v>PRIMARY</v>
      </c>
      <c r="J179">
        <v>88</v>
      </c>
    </row>
    <row r="180" spans="1:10" x14ac:dyDescent="0.25">
      <c r="A180" t="s">
        <v>1391</v>
      </c>
      <c r="B180">
        <v>5</v>
      </c>
      <c r="C180">
        <v>40</v>
      </c>
      <c r="D180" t="s">
        <v>1395</v>
      </c>
      <c r="E180" t="s">
        <v>1393</v>
      </c>
      <c r="F180" t="s">
        <v>1394</v>
      </c>
      <c r="G180">
        <v>2002847</v>
      </c>
      <c r="H180">
        <f t="shared" si="5"/>
        <v>1112.98</v>
      </c>
      <c r="I180" t="str">
        <f t="shared" si="6"/>
        <v>PRIMARY</v>
      </c>
      <c r="J180">
        <v>313</v>
      </c>
    </row>
    <row r="181" spans="1:10" x14ac:dyDescent="0.25">
      <c r="A181" t="s">
        <v>1391</v>
      </c>
      <c r="B181">
        <v>5</v>
      </c>
      <c r="C181">
        <v>40</v>
      </c>
      <c r="E181" t="s">
        <v>1393</v>
      </c>
      <c r="F181" t="s">
        <v>1394</v>
      </c>
      <c r="G181">
        <v>2002847</v>
      </c>
      <c r="H181">
        <f t="shared" si="5"/>
        <v>1112.98</v>
      </c>
      <c r="I181" t="str">
        <f t="shared" si="6"/>
        <v>PRIMARY</v>
      </c>
      <c r="J181">
        <v>9</v>
      </c>
    </row>
    <row r="182" spans="1:10" x14ac:dyDescent="0.25">
      <c r="A182" t="s">
        <v>1391</v>
      </c>
      <c r="B182">
        <v>5</v>
      </c>
      <c r="C182">
        <v>45</v>
      </c>
      <c r="D182" t="s">
        <v>1395</v>
      </c>
      <c r="E182" t="s">
        <v>1393</v>
      </c>
      <c r="F182" t="s">
        <v>1394</v>
      </c>
      <c r="G182">
        <v>2002859</v>
      </c>
      <c r="H182">
        <f t="shared" si="5"/>
        <v>1478.66</v>
      </c>
      <c r="I182" t="str">
        <f t="shared" si="6"/>
        <v>PRIMARY</v>
      </c>
      <c r="J182">
        <v>4</v>
      </c>
    </row>
    <row r="183" spans="1:10" x14ac:dyDescent="0.25">
      <c r="A183" t="s">
        <v>1391</v>
      </c>
      <c r="B183">
        <v>5</v>
      </c>
      <c r="C183">
        <v>50</v>
      </c>
      <c r="D183" t="s">
        <v>1395</v>
      </c>
      <c r="E183" t="s">
        <v>1393</v>
      </c>
      <c r="F183" t="s">
        <v>1394</v>
      </c>
      <c r="G183" t="s">
        <v>1392</v>
      </c>
      <c r="H183">
        <f t="shared" si="5"/>
        <v>0</v>
      </c>
      <c r="I183" t="str">
        <f t="shared" si="6"/>
        <v>PRIMARY</v>
      </c>
      <c r="J183">
        <v>1</v>
      </c>
    </row>
    <row r="184" spans="1:10" x14ac:dyDescent="0.25">
      <c r="A184" t="s">
        <v>1391</v>
      </c>
      <c r="B184">
        <v>6</v>
      </c>
      <c r="C184">
        <v>25</v>
      </c>
      <c r="D184" t="s">
        <v>1395</v>
      </c>
      <c r="E184" t="s">
        <v>1393</v>
      </c>
      <c r="F184" t="s">
        <v>1394</v>
      </c>
      <c r="G184" t="s">
        <v>1392</v>
      </c>
      <c r="H184">
        <f t="shared" si="5"/>
        <v>0</v>
      </c>
      <c r="I184" t="str">
        <f t="shared" si="6"/>
        <v>PRIMARY</v>
      </c>
      <c r="J184">
        <v>2</v>
      </c>
    </row>
    <row r="185" spans="1:10" x14ac:dyDescent="0.25">
      <c r="A185" t="s">
        <v>1391</v>
      </c>
      <c r="B185">
        <v>6</v>
      </c>
      <c r="C185">
        <v>30</v>
      </c>
      <c r="D185" t="s">
        <v>1395</v>
      </c>
      <c r="E185" t="s">
        <v>1393</v>
      </c>
      <c r="F185" t="s">
        <v>1394</v>
      </c>
      <c r="G185">
        <v>2002830</v>
      </c>
      <c r="H185">
        <f t="shared" si="5"/>
        <v>0</v>
      </c>
      <c r="I185" t="str">
        <f t="shared" si="6"/>
        <v>PRIMARY</v>
      </c>
      <c r="J185">
        <v>1</v>
      </c>
    </row>
    <row r="186" spans="1:10" x14ac:dyDescent="0.25">
      <c r="A186" t="s">
        <v>1391</v>
      </c>
      <c r="B186">
        <v>6</v>
      </c>
      <c r="C186">
        <v>30</v>
      </c>
      <c r="D186" t="s">
        <v>1395</v>
      </c>
      <c r="E186" t="s">
        <v>1393</v>
      </c>
      <c r="F186" t="s">
        <v>1394</v>
      </c>
      <c r="G186">
        <v>2002836</v>
      </c>
      <c r="H186">
        <f t="shared" si="5"/>
        <v>807.52</v>
      </c>
      <c r="I186" t="str">
        <f t="shared" si="6"/>
        <v>PRIMARY</v>
      </c>
      <c r="J186">
        <v>1184</v>
      </c>
    </row>
    <row r="187" spans="1:10" x14ac:dyDescent="0.25">
      <c r="A187" t="s">
        <v>1391</v>
      </c>
      <c r="B187">
        <v>6</v>
      </c>
      <c r="C187">
        <v>30</v>
      </c>
      <c r="D187" t="s">
        <v>1395</v>
      </c>
      <c r="E187" t="s">
        <v>1237</v>
      </c>
      <c r="F187" t="s">
        <v>1394</v>
      </c>
      <c r="G187">
        <v>2002836</v>
      </c>
      <c r="H187">
        <f t="shared" si="5"/>
        <v>807.52</v>
      </c>
      <c r="I187" t="str">
        <f t="shared" si="6"/>
        <v>PRIMARY</v>
      </c>
      <c r="J187">
        <v>1</v>
      </c>
    </row>
    <row r="188" spans="1:10" x14ac:dyDescent="0.25">
      <c r="A188" t="s">
        <v>1391</v>
      </c>
      <c r="B188">
        <v>6</v>
      </c>
      <c r="C188">
        <v>30</v>
      </c>
      <c r="D188" t="s">
        <v>1395</v>
      </c>
      <c r="F188" t="s">
        <v>1394</v>
      </c>
      <c r="G188">
        <v>2002836</v>
      </c>
      <c r="H188">
        <f t="shared" si="5"/>
        <v>807.52</v>
      </c>
      <c r="I188" t="str">
        <f t="shared" si="6"/>
        <v>PRIMARY</v>
      </c>
      <c r="J188">
        <v>1</v>
      </c>
    </row>
    <row r="189" spans="1:10" x14ac:dyDescent="0.25">
      <c r="A189" t="s">
        <v>1391</v>
      </c>
      <c r="B189">
        <v>6</v>
      </c>
      <c r="C189">
        <v>30</v>
      </c>
      <c r="E189" t="s">
        <v>1393</v>
      </c>
      <c r="F189" t="s">
        <v>1394</v>
      </c>
      <c r="G189">
        <v>2002836</v>
      </c>
      <c r="H189">
        <f t="shared" si="5"/>
        <v>807.52</v>
      </c>
      <c r="I189" t="str">
        <f t="shared" si="6"/>
        <v>PRIMARY</v>
      </c>
      <c r="J189">
        <v>3</v>
      </c>
    </row>
    <row r="190" spans="1:10" x14ac:dyDescent="0.25">
      <c r="A190" t="s">
        <v>1391</v>
      </c>
      <c r="B190">
        <v>6</v>
      </c>
      <c r="C190">
        <v>35</v>
      </c>
      <c r="D190" t="s">
        <v>1395</v>
      </c>
      <c r="E190" t="s">
        <v>1393</v>
      </c>
      <c r="F190" t="s">
        <v>1394</v>
      </c>
      <c r="G190">
        <v>2002821</v>
      </c>
      <c r="H190">
        <f t="shared" si="5"/>
        <v>0</v>
      </c>
      <c r="I190" t="str">
        <f t="shared" si="6"/>
        <v>PRIMARY</v>
      </c>
      <c r="J190">
        <v>2</v>
      </c>
    </row>
    <row r="191" spans="1:10" x14ac:dyDescent="0.25">
      <c r="A191" t="s">
        <v>1391</v>
      </c>
      <c r="B191">
        <v>6</v>
      </c>
      <c r="C191">
        <v>35</v>
      </c>
      <c r="D191" t="s">
        <v>1395</v>
      </c>
      <c r="E191" t="s">
        <v>1393</v>
      </c>
      <c r="F191" t="s">
        <v>1394</v>
      </c>
      <c r="G191">
        <v>2002843</v>
      </c>
      <c r="H191">
        <f t="shared" si="5"/>
        <v>0</v>
      </c>
      <c r="I191" t="str">
        <f t="shared" si="6"/>
        <v>PRIMARY</v>
      </c>
      <c r="J191">
        <v>1303</v>
      </c>
    </row>
    <row r="192" spans="1:10" x14ac:dyDescent="0.25">
      <c r="A192" t="s">
        <v>1391</v>
      </c>
      <c r="B192">
        <v>6</v>
      </c>
      <c r="C192">
        <v>35</v>
      </c>
      <c r="D192" t="s">
        <v>1395</v>
      </c>
      <c r="E192" t="s">
        <v>1393</v>
      </c>
      <c r="F192" t="s">
        <v>1394</v>
      </c>
      <c r="G192">
        <v>2002847</v>
      </c>
      <c r="H192">
        <f t="shared" si="5"/>
        <v>1112.98</v>
      </c>
      <c r="I192" t="str">
        <f t="shared" si="6"/>
        <v>PRIMARY</v>
      </c>
      <c r="J192">
        <v>1</v>
      </c>
    </row>
    <row r="193" spans="1:10" x14ac:dyDescent="0.25">
      <c r="A193" t="s">
        <v>1391</v>
      </c>
      <c r="B193">
        <v>6</v>
      </c>
      <c r="C193">
        <v>35</v>
      </c>
      <c r="D193" t="s">
        <v>1395</v>
      </c>
      <c r="E193" t="s">
        <v>1237</v>
      </c>
      <c r="F193" t="s">
        <v>1394</v>
      </c>
      <c r="G193">
        <v>2002843</v>
      </c>
      <c r="H193">
        <f t="shared" si="5"/>
        <v>0</v>
      </c>
      <c r="I193" t="str">
        <f t="shared" si="6"/>
        <v>PRIMARY</v>
      </c>
      <c r="J193">
        <v>10</v>
      </c>
    </row>
    <row r="194" spans="1:10" x14ac:dyDescent="0.25">
      <c r="A194" t="s">
        <v>1391</v>
      </c>
      <c r="B194">
        <v>6</v>
      </c>
      <c r="C194">
        <v>35</v>
      </c>
      <c r="E194" t="s">
        <v>1393</v>
      </c>
      <c r="F194" t="s">
        <v>1394</v>
      </c>
      <c r="G194">
        <v>2002843</v>
      </c>
      <c r="H194">
        <f t="shared" ref="H194:H257" si="7">+_xlfn.XLOOKUP(G194,AF:AF,AG:AG,0)</f>
        <v>0</v>
      </c>
      <c r="I194" t="str">
        <f t="shared" ref="I194:I257" si="8">+_xlfn.XLOOKUP(F194,AI:AI,AJ:AJ,"N/A")</f>
        <v>PRIMARY</v>
      </c>
      <c r="J194">
        <v>2</v>
      </c>
    </row>
    <row r="195" spans="1:10" x14ac:dyDescent="0.25">
      <c r="A195" t="s">
        <v>1391</v>
      </c>
      <c r="B195">
        <v>6</v>
      </c>
      <c r="C195">
        <v>40</v>
      </c>
      <c r="D195" t="s">
        <v>1395</v>
      </c>
      <c r="E195" t="s">
        <v>1393</v>
      </c>
      <c r="F195" t="s">
        <v>1394</v>
      </c>
      <c r="G195">
        <v>2002847</v>
      </c>
      <c r="H195">
        <f t="shared" si="7"/>
        <v>1112.98</v>
      </c>
      <c r="I195" t="str">
        <f t="shared" si="8"/>
        <v>PRIMARY</v>
      </c>
      <c r="J195">
        <v>40</v>
      </c>
    </row>
    <row r="196" spans="1:10" x14ac:dyDescent="0.25">
      <c r="A196" t="s">
        <v>1391</v>
      </c>
      <c r="B196">
        <v>6</v>
      </c>
      <c r="C196">
        <v>40</v>
      </c>
      <c r="E196" t="s">
        <v>1393</v>
      </c>
      <c r="F196" t="s">
        <v>1394</v>
      </c>
      <c r="G196">
        <v>2002847</v>
      </c>
      <c r="H196">
        <f t="shared" si="7"/>
        <v>1112.98</v>
      </c>
      <c r="I196" t="str">
        <f t="shared" si="8"/>
        <v>PRIMARY</v>
      </c>
      <c r="J196">
        <v>2</v>
      </c>
    </row>
    <row r="197" spans="1:10" x14ac:dyDescent="0.25">
      <c r="A197" t="s">
        <v>1391</v>
      </c>
      <c r="B197">
        <v>6</v>
      </c>
      <c r="C197">
        <v>45</v>
      </c>
      <c r="D197" t="s">
        <v>1395</v>
      </c>
      <c r="E197" t="s">
        <v>1393</v>
      </c>
      <c r="F197" t="s">
        <v>1394</v>
      </c>
      <c r="G197">
        <v>2002859</v>
      </c>
      <c r="H197">
        <f t="shared" si="7"/>
        <v>1478.66</v>
      </c>
      <c r="I197" t="str">
        <f t="shared" si="8"/>
        <v>PRIMARY</v>
      </c>
      <c r="J197">
        <v>2</v>
      </c>
    </row>
    <row r="198" spans="1:10" x14ac:dyDescent="0.25">
      <c r="A198" t="s">
        <v>1391</v>
      </c>
      <c r="B198" t="s">
        <v>1403</v>
      </c>
      <c r="C198">
        <v>40</v>
      </c>
      <c r="D198" t="s">
        <v>1397</v>
      </c>
      <c r="E198" t="s">
        <v>1393</v>
      </c>
      <c r="F198" t="s">
        <v>1394</v>
      </c>
      <c r="G198">
        <v>2131246</v>
      </c>
      <c r="H198">
        <f t="shared" si="7"/>
        <v>3268.88</v>
      </c>
      <c r="I198" t="str">
        <f t="shared" si="8"/>
        <v>PRIMARY</v>
      </c>
      <c r="J198">
        <v>26</v>
      </c>
    </row>
    <row r="199" spans="1:10" x14ac:dyDescent="0.25">
      <c r="A199" t="s">
        <v>1391</v>
      </c>
      <c r="B199" t="s">
        <v>1403</v>
      </c>
      <c r="C199">
        <v>45</v>
      </c>
      <c r="D199" t="s">
        <v>1397</v>
      </c>
      <c r="E199" t="s">
        <v>1393</v>
      </c>
      <c r="F199" t="s">
        <v>1394</v>
      </c>
      <c r="G199">
        <v>2131245</v>
      </c>
      <c r="H199">
        <f t="shared" si="7"/>
        <v>0</v>
      </c>
      <c r="I199" t="str">
        <f t="shared" si="8"/>
        <v>PRIMARY</v>
      </c>
      <c r="J199">
        <v>475</v>
      </c>
    </row>
    <row r="200" spans="1:10" x14ac:dyDescent="0.25">
      <c r="A200" t="s">
        <v>1391</v>
      </c>
      <c r="B200" t="s">
        <v>1403</v>
      </c>
      <c r="C200">
        <v>45</v>
      </c>
      <c r="D200" t="s">
        <v>1401</v>
      </c>
      <c r="E200" t="s">
        <v>1393</v>
      </c>
      <c r="F200" t="s">
        <v>1394</v>
      </c>
      <c r="G200">
        <v>2132798</v>
      </c>
      <c r="H200">
        <f t="shared" si="7"/>
        <v>4456.6099999999997</v>
      </c>
      <c r="I200" t="str">
        <f t="shared" si="8"/>
        <v>PRIMARY</v>
      </c>
      <c r="J200">
        <v>52</v>
      </c>
    </row>
    <row r="201" spans="1:10" x14ac:dyDescent="0.25">
      <c r="A201" t="s">
        <v>1391</v>
      </c>
      <c r="B201" t="s">
        <v>1403</v>
      </c>
      <c r="C201">
        <v>45</v>
      </c>
      <c r="D201" t="s">
        <v>1395</v>
      </c>
      <c r="E201" t="s">
        <v>1393</v>
      </c>
      <c r="F201" t="s">
        <v>1394</v>
      </c>
      <c r="G201">
        <v>2131214</v>
      </c>
      <c r="H201">
        <f t="shared" si="7"/>
        <v>0</v>
      </c>
      <c r="I201" t="str">
        <f t="shared" si="8"/>
        <v>PRIMARY</v>
      </c>
      <c r="J201">
        <v>247</v>
      </c>
    </row>
    <row r="202" spans="1:10" x14ac:dyDescent="0.25">
      <c r="A202" t="s">
        <v>1391</v>
      </c>
      <c r="B202" t="s">
        <v>1403</v>
      </c>
      <c r="C202">
        <v>50</v>
      </c>
      <c r="D202" t="s">
        <v>1397</v>
      </c>
      <c r="E202" t="s">
        <v>1393</v>
      </c>
      <c r="F202" t="s">
        <v>1394</v>
      </c>
      <c r="G202">
        <v>2131698</v>
      </c>
      <c r="H202">
        <f t="shared" si="7"/>
        <v>9288.26</v>
      </c>
      <c r="I202" t="str">
        <f t="shared" si="8"/>
        <v>PRIMARY</v>
      </c>
      <c r="J202">
        <v>21</v>
      </c>
    </row>
    <row r="203" spans="1:10" x14ac:dyDescent="0.25">
      <c r="A203" t="s">
        <v>1391</v>
      </c>
      <c r="B203" t="s">
        <v>1403</v>
      </c>
      <c r="C203">
        <v>50</v>
      </c>
      <c r="D203" t="s">
        <v>1401</v>
      </c>
      <c r="E203" t="s">
        <v>1393</v>
      </c>
      <c r="F203" t="s">
        <v>1394</v>
      </c>
      <c r="G203">
        <v>2124959</v>
      </c>
      <c r="H203">
        <f t="shared" si="7"/>
        <v>4317.26</v>
      </c>
      <c r="I203" t="str">
        <f t="shared" si="8"/>
        <v>PRIMARY</v>
      </c>
      <c r="J203">
        <v>4</v>
      </c>
    </row>
    <row r="204" spans="1:10" x14ac:dyDescent="0.25">
      <c r="A204" t="s">
        <v>1391</v>
      </c>
      <c r="B204" t="s">
        <v>1403</v>
      </c>
      <c r="C204">
        <v>50</v>
      </c>
      <c r="D204" t="s">
        <v>1395</v>
      </c>
      <c r="E204" t="s">
        <v>1393</v>
      </c>
      <c r="F204" t="s">
        <v>1394</v>
      </c>
      <c r="G204">
        <v>2131275</v>
      </c>
      <c r="H204">
        <f t="shared" si="7"/>
        <v>1665.53</v>
      </c>
      <c r="I204" t="str">
        <f t="shared" si="8"/>
        <v>PRIMARY</v>
      </c>
      <c r="J204">
        <v>58</v>
      </c>
    </row>
    <row r="205" spans="1:10" x14ac:dyDescent="0.25">
      <c r="A205" t="s">
        <v>1391</v>
      </c>
      <c r="B205" t="s">
        <v>1403</v>
      </c>
      <c r="C205">
        <v>55</v>
      </c>
      <c r="D205" t="s">
        <v>1397</v>
      </c>
      <c r="E205" t="s">
        <v>1393</v>
      </c>
      <c r="F205" t="s">
        <v>1394</v>
      </c>
      <c r="G205">
        <v>2131711</v>
      </c>
      <c r="H205">
        <f t="shared" si="7"/>
        <v>9928.64</v>
      </c>
      <c r="I205" t="str">
        <f t="shared" si="8"/>
        <v>PRIMARY</v>
      </c>
      <c r="J205">
        <v>1</v>
      </c>
    </row>
    <row r="206" spans="1:10" x14ac:dyDescent="0.25">
      <c r="A206" t="s">
        <v>1391</v>
      </c>
      <c r="B206" t="s">
        <v>1403</v>
      </c>
      <c r="C206">
        <v>55</v>
      </c>
      <c r="D206" t="s">
        <v>1399</v>
      </c>
      <c r="E206" t="s">
        <v>1393</v>
      </c>
      <c r="F206" t="s">
        <v>1394</v>
      </c>
      <c r="G206" t="s">
        <v>1392</v>
      </c>
      <c r="H206">
        <f t="shared" si="7"/>
        <v>0</v>
      </c>
      <c r="I206" t="str">
        <f t="shared" si="8"/>
        <v>PRIMARY</v>
      </c>
      <c r="J206">
        <v>1</v>
      </c>
    </row>
    <row r="207" spans="1:10" x14ac:dyDescent="0.25">
      <c r="A207" t="s">
        <v>1391</v>
      </c>
      <c r="B207" t="s">
        <v>1404</v>
      </c>
      <c r="C207">
        <v>40</v>
      </c>
      <c r="D207" t="s">
        <v>1395</v>
      </c>
      <c r="E207" t="s">
        <v>1393</v>
      </c>
      <c r="F207" t="s">
        <v>1394</v>
      </c>
      <c r="G207" t="s">
        <v>1392</v>
      </c>
      <c r="H207">
        <f t="shared" si="7"/>
        <v>0</v>
      </c>
      <c r="I207" t="str">
        <f t="shared" si="8"/>
        <v>PRIMARY</v>
      </c>
      <c r="J207">
        <v>1</v>
      </c>
    </row>
    <row r="208" spans="1:10" x14ac:dyDescent="0.25">
      <c r="A208" t="s">
        <v>1391</v>
      </c>
      <c r="B208" t="s">
        <v>1404</v>
      </c>
      <c r="C208">
        <v>45</v>
      </c>
      <c r="D208" t="s">
        <v>1405</v>
      </c>
      <c r="E208" t="s">
        <v>1393</v>
      </c>
      <c r="F208" t="s">
        <v>1394</v>
      </c>
      <c r="G208">
        <v>2002819</v>
      </c>
      <c r="H208">
        <f t="shared" si="7"/>
        <v>3578.4</v>
      </c>
      <c r="I208" t="str">
        <f t="shared" si="8"/>
        <v>PRIMARY</v>
      </c>
      <c r="J208">
        <v>1</v>
      </c>
    </row>
    <row r="209" spans="1:10" x14ac:dyDescent="0.25">
      <c r="A209" t="s">
        <v>1391</v>
      </c>
      <c r="B209" t="s">
        <v>1406</v>
      </c>
      <c r="C209">
        <v>45</v>
      </c>
      <c r="D209" t="s">
        <v>1397</v>
      </c>
      <c r="E209" t="s">
        <v>1393</v>
      </c>
      <c r="F209" t="s">
        <v>1394</v>
      </c>
      <c r="G209">
        <v>2132811</v>
      </c>
      <c r="H209">
        <f t="shared" si="7"/>
        <v>4018.36</v>
      </c>
      <c r="I209" t="str">
        <f t="shared" si="8"/>
        <v>PRIMARY</v>
      </c>
      <c r="J209">
        <v>1</v>
      </c>
    </row>
    <row r="210" spans="1:10" x14ac:dyDescent="0.25">
      <c r="A210" t="s">
        <v>1391</v>
      </c>
      <c r="B210" t="s">
        <v>1406</v>
      </c>
      <c r="C210">
        <v>50</v>
      </c>
      <c r="D210" t="s">
        <v>1401</v>
      </c>
      <c r="E210" t="s">
        <v>1393</v>
      </c>
      <c r="F210" t="s">
        <v>1394</v>
      </c>
      <c r="G210">
        <v>2132797</v>
      </c>
      <c r="H210">
        <f t="shared" si="7"/>
        <v>6012.03</v>
      </c>
      <c r="I210" t="str">
        <f t="shared" si="8"/>
        <v>PRIMARY</v>
      </c>
      <c r="J210">
        <v>3</v>
      </c>
    </row>
    <row r="211" spans="1:10" x14ac:dyDescent="0.25">
      <c r="A211" t="s">
        <v>1391</v>
      </c>
      <c r="B211" t="s">
        <v>1407</v>
      </c>
      <c r="C211">
        <v>40</v>
      </c>
      <c r="D211" t="s">
        <v>1397</v>
      </c>
      <c r="E211" t="s">
        <v>1393</v>
      </c>
      <c r="F211" t="s">
        <v>1394</v>
      </c>
      <c r="G211">
        <v>2131440</v>
      </c>
      <c r="H211">
        <f t="shared" si="7"/>
        <v>3242.18</v>
      </c>
      <c r="I211" t="str">
        <f t="shared" si="8"/>
        <v>PRIMARY</v>
      </c>
      <c r="J211">
        <v>2</v>
      </c>
    </row>
    <row r="212" spans="1:10" x14ac:dyDescent="0.25">
      <c r="A212" t="s">
        <v>1391</v>
      </c>
      <c r="B212" t="s">
        <v>1408</v>
      </c>
      <c r="C212">
        <v>50</v>
      </c>
      <c r="D212" t="s">
        <v>1405</v>
      </c>
      <c r="E212" t="s">
        <v>1393</v>
      </c>
      <c r="F212" t="s">
        <v>1394</v>
      </c>
      <c r="G212">
        <v>2002820</v>
      </c>
      <c r="H212">
        <f t="shared" si="7"/>
        <v>4587.24</v>
      </c>
      <c r="I212" t="str">
        <f t="shared" si="8"/>
        <v>PRIMARY</v>
      </c>
      <c r="J212">
        <v>6</v>
      </c>
    </row>
    <row r="213" spans="1:10" x14ac:dyDescent="0.25">
      <c r="A213" t="s">
        <v>1391</v>
      </c>
      <c r="B213" t="s">
        <v>1408</v>
      </c>
      <c r="C213">
        <v>50</v>
      </c>
      <c r="D213" t="s">
        <v>1401</v>
      </c>
      <c r="E213" t="s">
        <v>1393</v>
      </c>
      <c r="F213" t="s">
        <v>1394</v>
      </c>
      <c r="G213">
        <v>2134323</v>
      </c>
      <c r="H213">
        <f t="shared" si="7"/>
        <v>0</v>
      </c>
      <c r="I213" t="str">
        <f t="shared" si="8"/>
        <v>PRIMARY</v>
      </c>
      <c r="J213">
        <v>2</v>
      </c>
    </row>
    <row r="214" spans="1:10" x14ac:dyDescent="0.25">
      <c r="A214" t="s">
        <v>1391</v>
      </c>
      <c r="B214" t="s">
        <v>1408</v>
      </c>
      <c r="C214">
        <v>55</v>
      </c>
      <c r="D214" t="s">
        <v>1401</v>
      </c>
      <c r="E214" t="s">
        <v>1393</v>
      </c>
      <c r="F214" t="s">
        <v>1394</v>
      </c>
      <c r="G214">
        <v>2132810</v>
      </c>
      <c r="H214">
        <f t="shared" si="7"/>
        <v>0</v>
      </c>
      <c r="I214" t="str">
        <f t="shared" si="8"/>
        <v>PRIMARY</v>
      </c>
      <c r="J214">
        <v>3</v>
      </c>
    </row>
    <row r="215" spans="1:10" x14ac:dyDescent="0.25">
      <c r="A215" t="s">
        <v>1391</v>
      </c>
      <c r="B215" t="s">
        <v>1392</v>
      </c>
      <c r="C215" t="s">
        <v>1392</v>
      </c>
      <c r="D215" t="s">
        <v>1392</v>
      </c>
      <c r="E215" t="s">
        <v>1393</v>
      </c>
      <c r="F215" t="s">
        <v>1409</v>
      </c>
      <c r="G215" t="s">
        <v>1392</v>
      </c>
      <c r="H215">
        <f t="shared" si="7"/>
        <v>0</v>
      </c>
      <c r="I215" t="str">
        <f t="shared" si="8"/>
        <v>PRIMARY</v>
      </c>
      <c r="J215">
        <v>2</v>
      </c>
    </row>
    <row r="216" spans="1:10" x14ac:dyDescent="0.25">
      <c r="A216" t="s">
        <v>1391</v>
      </c>
      <c r="B216" t="s">
        <v>1392</v>
      </c>
      <c r="C216" t="s">
        <v>1392</v>
      </c>
      <c r="D216" t="s">
        <v>1397</v>
      </c>
      <c r="E216" t="s">
        <v>1393</v>
      </c>
      <c r="F216" t="s">
        <v>1409</v>
      </c>
      <c r="G216" t="s">
        <v>1392</v>
      </c>
      <c r="H216">
        <f t="shared" si="7"/>
        <v>0</v>
      </c>
      <c r="I216" t="str">
        <f t="shared" si="8"/>
        <v>PRIMARY</v>
      </c>
      <c r="J216">
        <v>1</v>
      </c>
    </row>
    <row r="217" spans="1:10" x14ac:dyDescent="0.25">
      <c r="A217" t="s">
        <v>1391</v>
      </c>
      <c r="B217" t="s">
        <v>1392</v>
      </c>
      <c r="C217" t="s">
        <v>1392</v>
      </c>
      <c r="D217" t="s">
        <v>1395</v>
      </c>
      <c r="E217" t="s">
        <v>1393</v>
      </c>
      <c r="F217" t="s">
        <v>1409</v>
      </c>
      <c r="G217" t="s">
        <v>1392</v>
      </c>
      <c r="H217">
        <f t="shared" si="7"/>
        <v>0</v>
      </c>
      <c r="I217" t="str">
        <f t="shared" si="8"/>
        <v>PRIMARY</v>
      </c>
      <c r="J217">
        <v>6</v>
      </c>
    </row>
    <row r="218" spans="1:10" x14ac:dyDescent="0.25">
      <c r="A218" t="s">
        <v>1391</v>
      </c>
      <c r="B218" t="s">
        <v>1392</v>
      </c>
      <c r="C218">
        <v>16</v>
      </c>
      <c r="D218" t="s">
        <v>1396</v>
      </c>
      <c r="E218" t="s">
        <v>1393</v>
      </c>
      <c r="F218" t="s">
        <v>1409</v>
      </c>
      <c r="G218">
        <v>2005687</v>
      </c>
      <c r="H218">
        <f t="shared" si="7"/>
        <v>0</v>
      </c>
      <c r="I218" t="str">
        <f t="shared" si="8"/>
        <v>PRIMARY</v>
      </c>
      <c r="J218">
        <v>1</v>
      </c>
    </row>
    <row r="219" spans="1:10" x14ac:dyDescent="0.25">
      <c r="A219" t="s">
        <v>1391</v>
      </c>
      <c r="B219" t="s">
        <v>1392</v>
      </c>
      <c r="C219">
        <v>30</v>
      </c>
      <c r="D219" t="s">
        <v>1397</v>
      </c>
      <c r="E219" t="s">
        <v>1393</v>
      </c>
      <c r="F219" t="s">
        <v>1409</v>
      </c>
      <c r="G219" t="s">
        <v>1392</v>
      </c>
      <c r="H219">
        <f t="shared" si="7"/>
        <v>0</v>
      </c>
      <c r="I219" t="str">
        <f t="shared" si="8"/>
        <v>PRIMARY</v>
      </c>
      <c r="J219">
        <v>2</v>
      </c>
    </row>
    <row r="220" spans="1:10" x14ac:dyDescent="0.25">
      <c r="A220" t="s">
        <v>1391</v>
      </c>
      <c r="B220" t="s">
        <v>1392</v>
      </c>
      <c r="C220">
        <v>30</v>
      </c>
      <c r="D220" t="s">
        <v>1398</v>
      </c>
      <c r="E220" t="s">
        <v>1393</v>
      </c>
      <c r="F220" t="s">
        <v>1409</v>
      </c>
      <c r="G220" t="s">
        <v>1392</v>
      </c>
      <c r="H220">
        <f t="shared" si="7"/>
        <v>0</v>
      </c>
      <c r="I220" t="str">
        <f t="shared" si="8"/>
        <v>PRIMARY</v>
      </c>
      <c r="J220">
        <v>1</v>
      </c>
    </row>
    <row r="221" spans="1:10" x14ac:dyDescent="0.25">
      <c r="A221" t="s">
        <v>1391</v>
      </c>
      <c r="B221" t="s">
        <v>1392</v>
      </c>
      <c r="C221">
        <v>30</v>
      </c>
      <c r="D221" t="s">
        <v>1395</v>
      </c>
      <c r="E221" t="s">
        <v>1393</v>
      </c>
      <c r="F221" t="s">
        <v>1409</v>
      </c>
      <c r="G221" t="s">
        <v>1392</v>
      </c>
      <c r="H221">
        <f t="shared" si="7"/>
        <v>0</v>
      </c>
      <c r="I221" t="str">
        <f t="shared" si="8"/>
        <v>PRIMARY</v>
      </c>
      <c r="J221">
        <v>1</v>
      </c>
    </row>
    <row r="222" spans="1:10" x14ac:dyDescent="0.25">
      <c r="A222" t="s">
        <v>1391</v>
      </c>
      <c r="B222" t="s">
        <v>1392</v>
      </c>
      <c r="C222">
        <v>35</v>
      </c>
      <c r="D222" t="s">
        <v>1397</v>
      </c>
      <c r="E222" t="s">
        <v>1393</v>
      </c>
      <c r="F222" t="s">
        <v>1409</v>
      </c>
      <c r="G222" t="s">
        <v>1392</v>
      </c>
      <c r="H222">
        <f t="shared" si="7"/>
        <v>0</v>
      </c>
      <c r="I222" t="str">
        <f t="shared" si="8"/>
        <v>PRIMARY</v>
      </c>
      <c r="J222">
        <v>49</v>
      </c>
    </row>
    <row r="223" spans="1:10" x14ac:dyDescent="0.25">
      <c r="A223" t="s">
        <v>1391</v>
      </c>
      <c r="B223" t="s">
        <v>1392</v>
      </c>
      <c r="C223">
        <v>35</v>
      </c>
      <c r="D223" t="s">
        <v>1395</v>
      </c>
      <c r="E223" t="s">
        <v>1393</v>
      </c>
      <c r="F223" t="s">
        <v>1409</v>
      </c>
      <c r="G223" t="s">
        <v>1392</v>
      </c>
      <c r="H223">
        <f t="shared" si="7"/>
        <v>0</v>
      </c>
      <c r="I223" t="str">
        <f t="shared" si="8"/>
        <v>PRIMARY</v>
      </c>
      <c r="J223">
        <v>3</v>
      </c>
    </row>
    <row r="224" spans="1:10" x14ac:dyDescent="0.25">
      <c r="A224" t="s">
        <v>1391</v>
      </c>
      <c r="B224" t="s">
        <v>1392</v>
      </c>
      <c r="C224">
        <v>40</v>
      </c>
      <c r="D224" t="s">
        <v>1397</v>
      </c>
      <c r="E224" t="s">
        <v>1393</v>
      </c>
      <c r="F224" t="s">
        <v>1409</v>
      </c>
      <c r="G224" t="s">
        <v>1392</v>
      </c>
      <c r="H224">
        <f t="shared" si="7"/>
        <v>0</v>
      </c>
      <c r="I224" t="str">
        <f t="shared" si="8"/>
        <v>PRIMARY</v>
      </c>
      <c r="J224">
        <v>224</v>
      </c>
    </row>
    <row r="225" spans="1:10" x14ac:dyDescent="0.25">
      <c r="A225" t="s">
        <v>1391</v>
      </c>
      <c r="B225" t="s">
        <v>1392</v>
      </c>
      <c r="C225">
        <v>40</v>
      </c>
      <c r="D225" t="s">
        <v>1399</v>
      </c>
      <c r="E225" t="s">
        <v>1393</v>
      </c>
      <c r="F225" t="s">
        <v>1409</v>
      </c>
      <c r="G225" t="s">
        <v>1392</v>
      </c>
      <c r="H225">
        <f t="shared" si="7"/>
        <v>0</v>
      </c>
      <c r="I225" t="str">
        <f t="shared" si="8"/>
        <v>PRIMARY</v>
      </c>
      <c r="J225">
        <v>1</v>
      </c>
    </row>
    <row r="226" spans="1:10" x14ac:dyDescent="0.25">
      <c r="A226" t="s">
        <v>1391</v>
      </c>
      <c r="B226" t="s">
        <v>1392</v>
      </c>
      <c r="C226">
        <v>40</v>
      </c>
      <c r="D226" t="s">
        <v>1395</v>
      </c>
      <c r="E226" t="s">
        <v>1393</v>
      </c>
      <c r="F226" t="s">
        <v>1409</v>
      </c>
      <c r="G226" t="s">
        <v>1392</v>
      </c>
      <c r="H226">
        <f t="shared" si="7"/>
        <v>0</v>
      </c>
      <c r="I226" t="str">
        <f t="shared" si="8"/>
        <v>PRIMARY</v>
      </c>
      <c r="J226">
        <v>5</v>
      </c>
    </row>
    <row r="227" spans="1:10" x14ac:dyDescent="0.25">
      <c r="A227" t="s">
        <v>1391</v>
      </c>
      <c r="B227" t="s">
        <v>1392</v>
      </c>
      <c r="C227">
        <v>45</v>
      </c>
      <c r="D227" t="s">
        <v>1397</v>
      </c>
      <c r="E227" t="s">
        <v>1393</v>
      </c>
      <c r="F227" t="s">
        <v>1409</v>
      </c>
      <c r="G227" t="s">
        <v>1392</v>
      </c>
      <c r="H227">
        <f t="shared" si="7"/>
        <v>0</v>
      </c>
      <c r="I227" t="str">
        <f t="shared" si="8"/>
        <v>PRIMARY</v>
      </c>
      <c r="J227">
        <v>600</v>
      </c>
    </row>
    <row r="228" spans="1:10" x14ac:dyDescent="0.25">
      <c r="A228" t="s">
        <v>1391</v>
      </c>
      <c r="B228" t="s">
        <v>1392</v>
      </c>
      <c r="C228">
        <v>45</v>
      </c>
      <c r="D228" t="s">
        <v>1397</v>
      </c>
      <c r="E228" t="s">
        <v>1393</v>
      </c>
      <c r="F228" t="s">
        <v>1409</v>
      </c>
      <c r="G228">
        <v>2002855</v>
      </c>
      <c r="H228">
        <f t="shared" si="7"/>
        <v>0</v>
      </c>
      <c r="I228" t="str">
        <f t="shared" si="8"/>
        <v>PRIMARY</v>
      </c>
      <c r="J228">
        <v>2</v>
      </c>
    </row>
    <row r="229" spans="1:10" x14ac:dyDescent="0.25">
      <c r="A229" t="s">
        <v>1391</v>
      </c>
      <c r="B229" t="s">
        <v>1392</v>
      </c>
      <c r="C229">
        <v>45</v>
      </c>
      <c r="D229" t="s">
        <v>1395</v>
      </c>
      <c r="E229" t="s">
        <v>1393</v>
      </c>
      <c r="F229" t="s">
        <v>1409</v>
      </c>
      <c r="G229" t="s">
        <v>1392</v>
      </c>
      <c r="H229">
        <f t="shared" si="7"/>
        <v>0</v>
      </c>
      <c r="I229" t="str">
        <f t="shared" si="8"/>
        <v>PRIMARY</v>
      </c>
      <c r="J229">
        <v>4</v>
      </c>
    </row>
    <row r="230" spans="1:10" x14ac:dyDescent="0.25">
      <c r="A230" t="s">
        <v>1391</v>
      </c>
      <c r="B230" t="s">
        <v>1392</v>
      </c>
      <c r="C230">
        <v>45</v>
      </c>
      <c r="E230" t="s">
        <v>1393</v>
      </c>
      <c r="F230" t="s">
        <v>1409</v>
      </c>
      <c r="G230" t="s">
        <v>1392</v>
      </c>
      <c r="H230">
        <f t="shared" si="7"/>
        <v>0</v>
      </c>
      <c r="I230" t="str">
        <f t="shared" si="8"/>
        <v>PRIMARY</v>
      </c>
      <c r="J230">
        <v>2</v>
      </c>
    </row>
    <row r="231" spans="1:10" x14ac:dyDescent="0.25">
      <c r="A231" t="s">
        <v>1391</v>
      </c>
      <c r="B231" t="s">
        <v>1392</v>
      </c>
      <c r="C231">
        <v>50</v>
      </c>
      <c r="D231" t="s">
        <v>1397</v>
      </c>
      <c r="E231" t="s">
        <v>1393</v>
      </c>
      <c r="F231" t="s">
        <v>1409</v>
      </c>
      <c r="G231" t="s">
        <v>1392</v>
      </c>
      <c r="H231">
        <f t="shared" si="7"/>
        <v>0</v>
      </c>
      <c r="I231" t="str">
        <f t="shared" si="8"/>
        <v>PRIMARY</v>
      </c>
      <c r="J231">
        <v>3</v>
      </c>
    </row>
    <row r="232" spans="1:10" x14ac:dyDescent="0.25">
      <c r="A232" t="s">
        <v>1391</v>
      </c>
      <c r="B232" t="s">
        <v>1392</v>
      </c>
      <c r="C232">
        <v>50</v>
      </c>
      <c r="D232" t="s">
        <v>1397</v>
      </c>
      <c r="E232" t="s">
        <v>1393</v>
      </c>
      <c r="F232" t="s">
        <v>1409</v>
      </c>
      <c r="G232">
        <v>2002869</v>
      </c>
      <c r="H232">
        <f t="shared" si="7"/>
        <v>1918.8</v>
      </c>
      <c r="I232" t="str">
        <f t="shared" si="8"/>
        <v>PRIMARY</v>
      </c>
      <c r="J232">
        <v>2</v>
      </c>
    </row>
    <row r="233" spans="1:10" x14ac:dyDescent="0.25">
      <c r="A233" t="s">
        <v>1391</v>
      </c>
      <c r="B233" t="s">
        <v>1392</v>
      </c>
      <c r="C233">
        <v>50</v>
      </c>
      <c r="D233" t="s">
        <v>1397</v>
      </c>
      <c r="E233" t="s">
        <v>1393</v>
      </c>
      <c r="F233" t="s">
        <v>1409</v>
      </c>
      <c r="G233">
        <v>2002877</v>
      </c>
      <c r="H233">
        <f t="shared" si="7"/>
        <v>0</v>
      </c>
      <c r="I233" t="str">
        <f t="shared" si="8"/>
        <v>PRIMARY</v>
      </c>
      <c r="J233">
        <v>3</v>
      </c>
    </row>
    <row r="234" spans="1:10" x14ac:dyDescent="0.25">
      <c r="A234" t="s">
        <v>1391</v>
      </c>
      <c r="B234" t="s">
        <v>1392</v>
      </c>
      <c r="C234">
        <v>50</v>
      </c>
      <c r="D234" t="s">
        <v>1397</v>
      </c>
      <c r="E234" t="s">
        <v>1393</v>
      </c>
      <c r="F234" t="s">
        <v>1409</v>
      </c>
      <c r="H234">
        <f t="shared" si="7"/>
        <v>0</v>
      </c>
      <c r="I234" t="str">
        <f t="shared" si="8"/>
        <v>PRIMARY</v>
      </c>
      <c r="J234">
        <v>1</v>
      </c>
    </row>
    <row r="235" spans="1:10" x14ac:dyDescent="0.25">
      <c r="A235" t="s">
        <v>1391</v>
      </c>
      <c r="B235" t="s">
        <v>1392</v>
      </c>
      <c r="C235">
        <v>55</v>
      </c>
      <c r="D235" t="s">
        <v>1397</v>
      </c>
      <c r="E235" t="s">
        <v>1393</v>
      </c>
      <c r="F235" t="s">
        <v>1409</v>
      </c>
      <c r="G235" t="s">
        <v>1392</v>
      </c>
      <c r="H235">
        <f t="shared" si="7"/>
        <v>0</v>
      </c>
      <c r="I235" t="str">
        <f t="shared" si="8"/>
        <v>PRIMARY</v>
      </c>
      <c r="J235">
        <v>5</v>
      </c>
    </row>
    <row r="236" spans="1:10" x14ac:dyDescent="0.25">
      <c r="A236" t="s">
        <v>1391</v>
      </c>
      <c r="B236" t="s">
        <v>1392</v>
      </c>
      <c r="C236">
        <v>55</v>
      </c>
      <c r="D236" t="s">
        <v>1397</v>
      </c>
      <c r="E236" t="s">
        <v>1393</v>
      </c>
      <c r="F236" t="s">
        <v>1409</v>
      </c>
      <c r="G236">
        <v>2002855</v>
      </c>
      <c r="H236">
        <f t="shared" si="7"/>
        <v>0</v>
      </c>
      <c r="I236" t="str">
        <f t="shared" si="8"/>
        <v>PRIMARY</v>
      </c>
      <c r="J236">
        <v>1</v>
      </c>
    </row>
    <row r="237" spans="1:10" x14ac:dyDescent="0.25">
      <c r="A237" t="s">
        <v>1391</v>
      </c>
      <c r="B237" t="s">
        <v>1392</v>
      </c>
      <c r="C237">
        <v>55</v>
      </c>
      <c r="D237" t="s">
        <v>1397</v>
      </c>
      <c r="E237" t="s">
        <v>1393</v>
      </c>
      <c r="F237" t="s">
        <v>1409</v>
      </c>
      <c r="G237">
        <v>2002877</v>
      </c>
      <c r="H237">
        <f t="shared" si="7"/>
        <v>0</v>
      </c>
      <c r="I237" t="str">
        <f t="shared" si="8"/>
        <v>PRIMARY</v>
      </c>
      <c r="J237">
        <v>1</v>
      </c>
    </row>
    <row r="238" spans="1:10" x14ac:dyDescent="0.25">
      <c r="A238" t="s">
        <v>1391</v>
      </c>
      <c r="B238" t="s">
        <v>1392</v>
      </c>
      <c r="C238">
        <v>55</v>
      </c>
      <c r="D238" t="s">
        <v>1395</v>
      </c>
      <c r="E238" t="s">
        <v>1393</v>
      </c>
      <c r="F238" t="s">
        <v>1409</v>
      </c>
      <c r="G238" t="s">
        <v>1392</v>
      </c>
      <c r="H238">
        <f t="shared" si="7"/>
        <v>0</v>
      </c>
      <c r="I238" t="str">
        <f t="shared" si="8"/>
        <v>PRIMARY</v>
      </c>
      <c r="J238">
        <v>1</v>
      </c>
    </row>
    <row r="239" spans="1:10" x14ac:dyDescent="0.25">
      <c r="A239" t="s">
        <v>1391</v>
      </c>
      <c r="B239" t="s">
        <v>1392</v>
      </c>
      <c r="C239" t="s">
        <v>1400</v>
      </c>
      <c r="D239" t="s">
        <v>1397</v>
      </c>
      <c r="E239" t="s">
        <v>1393</v>
      </c>
      <c r="F239" t="s">
        <v>1409</v>
      </c>
      <c r="G239">
        <v>2002855</v>
      </c>
      <c r="H239">
        <f t="shared" si="7"/>
        <v>0</v>
      </c>
      <c r="I239" t="str">
        <f t="shared" si="8"/>
        <v>PRIMARY</v>
      </c>
      <c r="J239">
        <v>2</v>
      </c>
    </row>
    <row r="240" spans="1:10" x14ac:dyDescent="0.25">
      <c r="A240" t="s">
        <v>1391</v>
      </c>
      <c r="B240" t="s">
        <v>1392</v>
      </c>
      <c r="C240">
        <v>60</v>
      </c>
      <c r="D240" t="s">
        <v>1397</v>
      </c>
      <c r="E240" t="s">
        <v>1393</v>
      </c>
      <c r="F240" t="s">
        <v>1409</v>
      </c>
      <c r="G240" t="s">
        <v>1392</v>
      </c>
      <c r="H240">
        <f t="shared" si="7"/>
        <v>0</v>
      </c>
      <c r="I240" t="str">
        <f t="shared" si="8"/>
        <v>PRIMARY</v>
      </c>
      <c r="J240">
        <v>1</v>
      </c>
    </row>
    <row r="241" spans="1:10" x14ac:dyDescent="0.25">
      <c r="A241" t="s">
        <v>1391</v>
      </c>
      <c r="B241" t="s">
        <v>1392</v>
      </c>
      <c r="C241">
        <v>65</v>
      </c>
      <c r="D241" t="s">
        <v>1397</v>
      </c>
      <c r="E241" t="s">
        <v>1393</v>
      </c>
      <c r="F241" t="s">
        <v>1409</v>
      </c>
      <c r="G241" t="s">
        <v>1392</v>
      </c>
      <c r="H241">
        <f t="shared" si="7"/>
        <v>0</v>
      </c>
      <c r="I241" t="str">
        <f t="shared" si="8"/>
        <v>PRIMARY</v>
      </c>
      <c r="J241">
        <v>2</v>
      </c>
    </row>
    <row r="242" spans="1:10" x14ac:dyDescent="0.25">
      <c r="A242" t="s">
        <v>1391</v>
      </c>
      <c r="B242" t="s">
        <v>1392</v>
      </c>
      <c r="C242">
        <v>65</v>
      </c>
      <c r="D242" t="s">
        <v>1397</v>
      </c>
      <c r="E242" t="s">
        <v>1393</v>
      </c>
      <c r="F242" t="s">
        <v>1409</v>
      </c>
      <c r="G242">
        <v>2002884</v>
      </c>
      <c r="H242">
        <f t="shared" si="7"/>
        <v>0</v>
      </c>
      <c r="I242" t="str">
        <f t="shared" si="8"/>
        <v>PRIMARY</v>
      </c>
      <c r="J242">
        <v>1</v>
      </c>
    </row>
    <row r="243" spans="1:10" x14ac:dyDescent="0.25">
      <c r="A243" t="s">
        <v>1391</v>
      </c>
      <c r="B243" t="s">
        <v>1392</v>
      </c>
      <c r="C243">
        <v>80</v>
      </c>
      <c r="D243" t="s">
        <v>1399</v>
      </c>
      <c r="E243" t="s">
        <v>1393</v>
      </c>
      <c r="F243" t="s">
        <v>1409</v>
      </c>
      <c r="G243" t="s">
        <v>1392</v>
      </c>
      <c r="H243">
        <f t="shared" si="7"/>
        <v>0</v>
      </c>
      <c r="I243" t="str">
        <f t="shared" si="8"/>
        <v>PRIMARY</v>
      </c>
      <c r="J243">
        <v>1</v>
      </c>
    </row>
    <row r="244" spans="1:10" x14ac:dyDescent="0.25">
      <c r="A244" t="s">
        <v>1391</v>
      </c>
      <c r="B244" t="s">
        <v>1392</v>
      </c>
      <c r="C244">
        <v>85</v>
      </c>
      <c r="D244" t="s">
        <v>1397</v>
      </c>
      <c r="E244" t="s">
        <v>1393</v>
      </c>
      <c r="F244" t="s">
        <v>1409</v>
      </c>
      <c r="G244" t="s">
        <v>1392</v>
      </c>
      <c r="H244">
        <f t="shared" si="7"/>
        <v>0</v>
      </c>
      <c r="I244" t="str">
        <f t="shared" si="8"/>
        <v>PRIMARY</v>
      </c>
      <c r="J244">
        <v>3</v>
      </c>
    </row>
    <row r="245" spans="1:10" x14ac:dyDescent="0.25">
      <c r="A245" t="s">
        <v>1391</v>
      </c>
      <c r="B245" t="s">
        <v>1392</v>
      </c>
      <c r="C245">
        <v>90</v>
      </c>
      <c r="D245" t="s">
        <v>1395</v>
      </c>
      <c r="E245" t="s">
        <v>1393</v>
      </c>
      <c r="F245" t="s">
        <v>1409</v>
      </c>
      <c r="G245" t="s">
        <v>1392</v>
      </c>
      <c r="H245">
        <f t="shared" si="7"/>
        <v>0</v>
      </c>
      <c r="I245" t="str">
        <f t="shared" si="8"/>
        <v>PRIMARY</v>
      </c>
      <c r="J245">
        <v>1</v>
      </c>
    </row>
    <row r="246" spans="1:10" x14ac:dyDescent="0.25">
      <c r="A246" t="s">
        <v>1391</v>
      </c>
      <c r="B246">
        <v>0</v>
      </c>
      <c r="C246">
        <v>35</v>
      </c>
      <c r="D246" t="s">
        <v>1397</v>
      </c>
      <c r="E246" t="s">
        <v>1393</v>
      </c>
      <c r="F246" t="s">
        <v>1409</v>
      </c>
      <c r="G246" t="s">
        <v>1392</v>
      </c>
      <c r="H246">
        <f t="shared" si="7"/>
        <v>0</v>
      </c>
      <c r="I246" t="str">
        <f t="shared" si="8"/>
        <v>PRIMARY</v>
      </c>
      <c r="J246">
        <v>1</v>
      </c>
    </row>
    <row r="247" spans="1:10" x14ac:dyDescent="0.25">
      <c r="A247" t="s">
        <v>1391</v>
      </c>
      <c r="B247">
        <v>0</v>
      </c>
      <c r="C247">
        <v>45</v>
      </c>
      <c r="D247" t="s">
        <v>1397</v>
      </c>
      <c r="E247" t="s">
        <v>1393</v>
      </c>
      <c r="F247" t="s">
        <v>1409</v>
      </c>
      <c r="G247" t="s">
        <v>1392</v>
      </c>
      <c r="H247">
        <f t="shared" si="7"/>
        <v>0</v>
      </c>
      <c r="I247" t="str">
        <f t="shared" si="8"/>
        <v>PRIMARY</v>
      </c>
      <c r="J247">
        <v>4</v>
      </c>
    </row>
    <row r="248" spans="1:10" x14ac:dyDescent="0.25">
      <c r="A248" t="s">
        <v>1391</v>
      </c>
      <c r="B248">
        <v>0</v>
      </c>
      <c r="C248">
        <v>50</v>
      </c>
      <c r="D248" t="s">
        <v>1395</v>
      </c>
      <c r="E248" t="s">
        <v>1393</v>
      </c>
      <c r="F248" t="s">
        <v>1409</v>
      </c>
      <c r="G248" t="s">
        <v>1392</v>
      </c>
      <c r="H248">
        <f t="shared" si="7"/>
        <v>0</v>
      </c>
      <c r="I248" t="str">
        <f t="shared" si="8"/>
        <v>PRIMARY</v>
      </c>
      <c r="J248">
        <v>1</v>
      </c>
    </row>
    <row r="249" spans="1:10" x14ac:dyDescent="0.25">
      <c r="A249" t="s">
        <v>1391</v>
      </c>
      <c r="B249">
        <v>1</v>
      </c>
      <c r="C249">
        <v>16</v>
      </c>
      <c r="D249" t="s">
        <v>1397</v>
      </c>
      <c r="E249" t="s">
        <v>1393</v>
      </c>
      <c r="F249" t="s">
        <v>1409</v>
      </c>
      <c r="G249">
        <v>2002953</v>
      </c>
      <c r="H249">
        <f t="shared" si="7"/>
        <v>0</v>
      </c>
      <c r="I249" t="str">
        <f t="shared" si="8"/>
        <v>PRIMARY</v>
      </c>
      <c r="J249">
        <v>2</v>
      </c>
    </row>
    <row r="250" spans="1:10" x14ac:dyDescent="0.25">
      <c r="A250" t="s">
        <v>1391</v>
      </c>
      <c r="B250">
        <v>1</v>
      </c>
      <c r="C250">
        <v>20</v>
      </c>
      <c r="D250" t="s">
        <v>1395</v>
      </c>
      <c r="E250" t="s">
        <v>1393</v>
      </c>
      <c r="F250" t="s">
        <v>1409</v>
      </c>
      <c r="G250" t="s">
        <v>1392</v>
      </c>
      <c r="H250">
        <f t="shared" si="7"/>
        <v>0</v>
      </c>
      <c r="I250" t="str">
        <f t="shared" si="8"/>
        <v>PRIMARY</v>
      </c>
      <c r="J250">
        <v>1</v>
      </c>
    </row>
    <row r="251" spans="1:10" x14ac:dyDescent="0.25">
      <c r="A251" t="s">
        <v>1391</v>
      </c>
      <c r="B251">
        <v>1</v>
      </c>
      <c r="C251">
        <v>30</v>
      </c>
      <c r="D251" t="s">
        <v>1395</v>
      </c>
      <c r="E251" t="s">
        <v>1393</v>
      </c>
      <c r="F251" t="s">
        <v>1409</v>
      </c>
      <c r="G251" t="s">
        <v>1392</v>
      </c>
      <c r="H251">
        <f t="shared" si="7"/>
        <v>0</v>
      </c>
      <c r="I251" t="str">
        <f t="shared" si="8"/>
        <v>PRIMARY</v>
      </c>
      <c r="J251">
        <v>1</v>
      </c>
    </row>
    <row r="252" spans="1:10" x14ac:dyDescent="0.25">
      <c r="A252" t="s">
        <v>1391</v>
      </c>
      <c r="B252">
        <v>1</v>
      </c>
      <c r="C252">
        <v>35</v>
      </c>
      <c r="D252" t="s">
        <v>1397</v>
      </c>
      <c r="E252" t="s">
        <v>1393</v>
      </c>
      <c r="F252" t="s">
        <v>1409</v>
      </c>
      <c r="G252">
        <v>2002845</v>
      </c>
      <c r="H252">
        <f t="shared" si="7"/>
        <v>0</v>
      </c>
      <c r="I252" t="str">
        <f t="shared" si="8"/>
        <v>PRIMARY</v>
      </c>
      <c r="J252">
        <v>5</v>
      </c>
    </row>
    <row r="253" spans="1:10" x14ac:dyDescent="0.25">
      <c r="A253" t="s">
        <v>1391</v>
      </c>
      <c r="B253">
        <v>1</v>
      </c>
      <c r="C253">
        <v>35</v>
      </c>
      <c r="D253" t="s">
        <v>1397</v>
      </c>
      <c r="E253" t="s">
        <v>1393</v>
      </c>
      <c r="F253" t="s">
        <v>1409</v>
      </c>
      <c r="H253">
        <f t="shared" si="7"/>
        <v>0</v>
      </c>
      <c r="I253" t="str">
        <f t="shared" si="8"/>
        <v>PRIMARY</v>
      </c>
      <c r="J253">
        <v>2</v>
      </c>
    </row>
    <row r="254" spans="1:10" x14ac:dyDescent="0.25">
      <c r="A254" t="s">
        <v>1391</v>
      </c>
      <c r="B254">
        <v>1</v>
      </c>
      <c r="C254">
        <v>35</v>
      </c>
      <c r="D254" t="s">
        <v>1395</v>
      </c>
      <c r="E254" t="s">
        <v>1393</v>
      </c>
      <c r="F254" t="s">
        <v>1409</v>
      </c>
      <c r="G254" t="s">
        <v>1392</v>
      </c>
      <c r="H254">
        <f t="shared" si="7"/>
        <v>0</v>
      </c>
      <c r="I254" t="str">
        <f t="shared" si="8"/>
        <v>PRIMARY</v>
      </c>
      <c r="J254">
        <v>1</v>
      </c>
    </row>
    <row r="255" spans="1:10" x14ac:dyDescent="0.25">
      <c r="A255" t="s">
        <v>1391</v>
      </c>
      <c r="B255">
        <v>1</v>
      </c>
      <c r="C255">
        <v>40</v>
      </c>
      <c r="D255" t="s">
        <v>1397</v>
      </c>
      <c r="E255" t="s">
        <v>1393</v>
      </c>
      <c r="F255" t="s">
        <v>1409</v>
      </c>
      <c r="G255">
        <v>2002851</v>
      </c>
      <c r="H255">
        <f t="shared" si="7"/>
        <v>0</v>
      </c>
      <c r="I255" t="str">
        <f t="shared" si="8"/>
        <v>PRIMARY</v>
      </c>
      <c r="J255">
        <v>1</v>
      </c>
    </row>
    <row r="256" spans="1:10" x14ac:dyDescent="0.25">
      <c r="A256" t="s">
        <v>1391</v>
      </c>
      <c r="B256">
        <v>1</v>
      </c>
      <c r="C256">
        <v>40</v>
      </c>
      <c r="D256" t="s">
        <v>1401</v>
      </c>
      <c r="E256" t="s">
        <v>1393</v>
      </c>
      <c r="F256" t="s">
        <v>1409</v>
      </c>
      <c r="G256">
        <v>2123490</v>
      </c>
      <c r="H256">
        <f t="shared" si="7"/>
        <v>0</v>
      </c>
      <c r="I256" t="str">
        <f t="shared" si="8"/>
        <v>PRIMARY</v>
      </c>
      <c r="J256">
        <v>46</v>
      </c>
    </row>
    <row r="257" spans="1:10" x14ac:dyDescent="0.25">
      <c r="A257" t="s">
        <v>1391</v>
      </c>
      <c r="B257">
        <v>1</v>
      </c>
      <c r="C257">
        <v>40</v>
      </c>
      <c r="D257" t="s">
        <v>1395</v>
      </c>
      <c r="E257" t="s">
        <v>1393</v>
      </c>
      <c r="F257" t="s">
        <v>1409</v>
      </c>
      <c r="G257">
        <v>2002847</v>
      </c>
      <c r="H257">
        <f t="shared" si="7"/>
        <v>1112.98</v>
      </c>
      <c r="I257" t="str">
        <f t="shared" si="8"/>
        <v>PRIMARY</v>
      </c>
      <c r="J257">
        <v>13</v>
      </c>
    </row>
    <row r="258" spans="1:10" x14ac:dyDescent="0.25">
      <c r="A258" t="s">
        <v>1391</v>
      </c>
      <c r="B258">
        <v>1</v>
      </c>
      <c r="C258">
        <v>40</v>
      </c>
      <c r="D258" t="s">
        <v>1395</v>
      </c>
      <c r="E258" t="s">
        <v>1393</v>
      </c>
      <c r="F258" t="s">
        <v>1409</v>
      </c>
      <c r="G258">
        <v>2002863</v>
      </c>
      <c r="H258">
        <f t="shared" ref="H258:H321" si="9">+_xlfn.XLOOKUP(G258,AF:AF,AG:AG,0)</f>
        <v>0</v>
      </c>
      <c r="I258" t="str">
        <f t="shared" ref="I258:I321" si="10">+_xlfn.XLOOKUP(F258,AI:AI,AJ:AJ,"N/A")</f>
        <v>PRIMARY</v>
      </c>
      <c r="J258">
        <v>4</v>
      </c>
    </row>
    <row r="259" spans="1:10" x14ac:dyDescent="0.25">
      <c r="A259" t="s">
        <v>1391</v>
      </c>
      <c r="B259">
        <v>1</v>
      </c>
      <c r="C259">
        <v>45</v>
      </c>
      <c r="D259" t="s">
        <v>1401</v>
      </c>
      <c r="E259" t="s">
        <v>1393</v>
      </c>
      <c r="F259" t="s">
        <v>1409</v>
      </c>
      <c r="G259">
        <v>2112349</v>
      </c>
      <c r="H259">
        <f t="shared" si="9"/>
        <v>3974.89</v>
      </c>
      <c r="I259" t="str">
        <f t="shared" si="10"/>
        <v>PRIMARY</v>
      </c>
      <c r="J259">
        <v>129</v>
      </c>
    </row>
    <row r="260" spans="1:10" x14ac:dyDescent="0.25">
      <c r="A260" t="s">
        <v>1391</v>
      </c>
      <c r="B260">
        <v>1</v>
      </c>
      <c r="C260">
        <v>45</v>
      </c>
      <c r="D260" t="s">
        <v>1395</v>
      </c>
      <c r="E260" t="s">
        <v>1393</v>
      </c>
      <c r="F260" t="s">
        <v>1409</v>
      </c>
      <c r="G260" t="s">
        <v>1392</v>
      </c>
      <c r="H260">
        <f t="shared" si="9"/>
        <v>0</v>
      </c>
      <c r="I260" t="str">
        <f t="shared" si="10"/>
        <v>PRIMARY</v>
      </c>
      <c r="J260">
        <v>19</v>
      </c>
    </row>
    <row r="261" spans="1:10" x14ac:dyDescent="0.25">
      <c r="A261" t="s">
        <v>1391</v>
      </c>
      <c r="B261">
        <v>1</v>
      </c>
      <c r="C261">
        <v>45</v>
      </c>
      <c r="D261" t="s">
        <v>1395</v>
      </c>
      <c r="E261" t="s">
        <v>1393</v>
      </c>
      <c r="F261" t="s">
        <v>1409</v>
      </c>
      <c r="G261">
        <v>2002834</v>
      </c>
      <c r="H261">
        <f t="shared" si="9"/>
        <v>1433.09</v>
      </c>
      <c r="I261" t="str">
        <f t="shared" si="10"/>
        <v>PRIMARY</v>
      </c>
      <c r="J261">
        <v>912</v>
      </c>
    </row>
    <row r="262" spans="1:10" x14ac:dyDescent="0.25">
      <c r="A262" t="s">
        <v>1391</v>
      </c>
      <c r="B262">
        <v>1</v>
      </c>
      <c r="C262">
        <v>45</v>
      </c>
      <c r="D262" t="s">
        <v>1395</v>
      </c>
      <c r="E262" t="s">
        <v>1393</v>
      </c>
      <c r="F262" t="s">
        <v>1409</v>
      </c>
      <c r="G262">
        <v>2002835</v>
      </c>
      <c r="H262">
        <f t="shared" si="9"/>
        <v>1478.66</v>
      </c>
      <c r="I262" t="str">
        <f t="shared" si="10"/>
        <v>PRIMARY</v>
      </c>
      <c r="J262">
        <v>66</v>
      </c>
    </row>
    <row r="263" spans="1:10" x14ac:dyDescent="0.25">
      <c r="A263" t="s">
        <v>1391</v>
      </c>
      <c r="B263">
        <v>1</v>
      </c>
      <c r="C263">
        <v>45</v>
      </c>
      <c r="D263" t="s">
        <v>1395</v>
      </c>
      <c r="E263" t="s">
        <v>1393</v>
      </c>
      <c r="F263" t="s">
        <v>1409</v>
      </c>
      <c r="G263">
        <v>2003117</v>
      </c>
      <c r="H263">
        <f t="shared" si="9"/>
        <v>1638.74</v>
      </c>
      <c r="I263" t="str">
        <f t="shared" si="10"/>
        <v>PRIMARY</v>
      </c>
      <c r="J263">
        <v>1</v>
      </c>
    </row>
    <row r="264" spans="1:10" x14ac:dyDescent="0.25">
      <c r="A264" t="s">
        <v>1391</v>
      </c>
      <c r="B264">
        <v>1</v>
      </c>
      <c r="C264">
        <v>45</v>
      </c>
      <c r="E264" t="s">
        <v>1393</v>
      </c>
      <c r="F264" t="s">
        <v>1409</v>
      </c>
      <c r="G264">
        <v>2002834</v>
      </c>
      <c r="H264">
        <f t="shared" si="9"/>
        <v>1433.09</v>
      </c>
      <c r="I264" t="str">
        <f t="shared" si="10"/>
        <v>PRIMARY</v>
      </c>
      <c r="J264">
        <v>9</v>
      </c>
    </row>
    <row r="265" spans="1:10" x14ac:dyDescent="0.25">
      <c r="A265" t="s">
        <v>1391</v>
      </c>
      <c r="B265">
        <v>1</v>
      </c>
      <c r="C265">
        <v>50</v>
      </c>
      <c r="D265" t="s">
        <v>1397</v>
      </c>
      <c r="E265" t="s">
        <v>1393</v>
      </c>
      <c r="F265" t="s">
        <v>1409</v>
      </c>
      <c r="G265">
        <v>2002869</v>
      </c>
      <c r="H265">
        <f t="shared" si="9"/>
        <v>1918.8</v>
      </c>
      <c r="I265" t="str">
        <f t="shared" si="10"/>
        <v>PRIMARY</v>
      </c>
      <c r="J265">
        <v>5</v>
      </c>
    </row>
    <row r="266" spans="1:10" x14ac:dyDescent="0.25">
      <c r="A266" t="s">
        <v>1391</v>
      </c>
      <c r="B266">
        <v>1</v>
      </c>
      <c r="C266">
        <v>50</v>
      </c>
      <c r="D266" t="s">
        <v>1401</v>
      </c>
      <c r="E266" t="s">
        <v>1393</v>
      </c>
      <c r="F266" t="s">
        <v>1409</v>
      </c>
      <c r="G266">
        <v>2112348</v>
      </c>
      <c r="H266">
        <f t="shared" si="9"/>
        <v>4258.71</v>
      </c>
      <c r="I266" t="str">
        <f t="shared" si="10"/>
        <v>PRIMARY</v>
      </c>
      <c r="J266">
        <v>40</v>
      </c>
    </row>
    <row r="267" spans="1:10" x14ac:dyDescent="0.25">
      <c r="A267" t="s">
        <v>1391</v>
      </c>
      <c r="B267">
        <v>1</v>
      </c>
      <c r="C267">
        <v>50</v>
      </c>
      <c r="D267" t="s">
        <v>1395</v>
      </c>
      <c r="E267" t="s">
        <v>1393</v>
      </c>
      <c r="F267" t="s">
        <v>1409</v>
      </c>
      <c r="G267">
        <v>2002835</v>
      </c>
      <c r="H267">
        <f t="shared" si="9"/>
        <v>1478.66</v>
      </c>
      <c r="I267" t="str">
        <f t="shared" si="10"/>
        <v>PRIMARY</v>
      </c>
      <c r="J267">
        <v>209</v>
      </c>
    </row>
    <row r="268" spans="1:10" x14ac:dyDescent="0.25">
      <c r="A268" t="s">
        <v>1391</v>
      </c>
      <c r="B268">
        <v>1</v>
      </c>
      <c r="C268">
        <v>50</v>
      </c>
      <c r="D268" t="s">
        <v>1395</v>
      </c>
      <c r="E268" t="s">
        <v>1393</v>
      </c>
      <c r="F268" t="s">
        <v>1409</v>
      </c>
      <c r="G268">
        <v>2002863</v>
      </c>
      <c r="H268">
        <f t="shared" si="9"/>
        <v>0</v>
      </c>
      <c r="I268" t="str">
        <f t="shared" si="10"/>
        <v>PRIMARY</v>
      </c>
      <c r="J268">
        <v>1196</v>
      </c>
    </row>
    <row r="269" spans="1:10" x14ac:dyDescent="0.25">
      <c r="A269" t="s">
        <v>1391</v>
      </c>
      <c r="B269">
        <v>1</v>
      </c>
      <c r="C269">
        <v>50</v>
      </c>
      <c r="D269" t="s">
        <v>1395</v>
      </c>
      <c r="E269" t="s">
        <v>1393</v>
      </c>
      <c r="F269" t="s">
        <v>1409</v>
      </c>
      <c r="G269">
        <v>2002866</v>
      </c>
      <c r="H269">
        <f t="shared" si="9"/>
        <v>0</v>
      </c>
      <c r="I269" t="str">
        <f t="shared" si="10"/>
        <v>PRIMARY</v>
      </c>
      <c r="J269">
        <v>1</v>
      </c>
    </row>
    <row r="270" spans="1:10" x14ac:dyDescent="0.25">
      <c r="A270" t="s">
        <v>1391</v>
      </c>
      <c r="B270">
        <v>1</v>
      </c>
      <c r="C270">
        <v>50</v>
      </c>
      <c r="D270" t="s">
        <v>1395</v>
      </c>
      <c r="E270" t="s">
        <v>1393</v>
      </c>
      <c r="F270" t="s">
        <v>1409</v>
      </c>
      <c r="G270">
        <v>2002871</v>
      </c>
      <c r="H270">
        <f t="shared" si="9"/>
        <v>3794.25</v>
      </c>
      <c r="I270" t="str">
        <f t="shared" si="10"/>
        <v>PRIMARY</v>
      </c>
      <c r="J270">
        <v>2</v>
      </c>
    </row>
    <row r="271" spans="1:10" x14ac:dyDescent="0.25">
      <c r="A271" t="s">
        <v>1391</v>
      </c>
      <c r="B271">
        <v>1</v>
      </c>
      <c r="C271">
        <v>50</v>
      </c>
      <c r="D271" t="s">
        <v>1395</v>
      </c>
      <c r="E271" t="s">
        <v>1393</v>
      </c>
      <c r="F271" t="s">
        <v>1409</v>
      </c>
      <c r="G271">
        <v>2003117</v>
      </c>
      <c r="H271">
        <f t="shared" si="9"/>
        <v>1638.74</v>
      </c>
      <c r="I271" t="str">
        <f t="shared" si="10"/>
        <v>PRIMARY</v>
      </c>
      <c r="J271">
        <v>9</v>
      </c>
    </row>
    <row r="272" spans="1:10" x14ac:dyDescent="0.25">
      <c r="A272" t="s">
        <v>1391</v>
      </c>
      <c r="B272">
        <v>1</v>
      </c>
      <c r="C272">
        <v>50</v>
      </c>
      <c r="D272" t="s">
        <v>1395</v>
      </c>
      <c r="E272" t="s">
        <v>1393</v>
      </c>
      <c r="F272" t="s">
        <v>1409</v>
      </c>
      <c r="G272">
        <v>2131214</v>
      </c>
      <c r="H272">
        <f t="shared" si="9"/>
        <v>0</v>
      </c>
      <c r="I272" t="str">
        <f t="shared" si="10"/>
        <v>PRIMARY</v>
      </c>
      <c r="J272">
        <v>1</v>
      </c>
    </row>
    <row r="273" spans="1:10" x14ac:dyDescent="0.25">
      <c r="A273" t="s">
        <v>1391</v>
      </c>
      <c r="B273">
        <v>1</v>
      </c>
      <c r="C273">
        <v>50</v>
      </c>
      <c r="E273" t="s">
        <v>1393</v>
      </c>
      <c r="F273" t="s">
        <v>1409</v>
      </c>
      <c r="G273">
        <v>2002835</v>
      </c>
      <c r="H273">
        <f t="shared" si="9"/>
        <v>1478.66</v>
      </c>
      <c r="I273" t="str">
        <f t="shared" si="10"/>
        <v>PRIMARY</v>
      </c>
      <c r="J273">
        <v>9</v>
      </c>
    </row>
    <row r="274" spans="1:10" x14ac:dyDescent="0.25">
      <c r="A274" t="s">
        <v>1391</v>
      </c>
      <c r="B274">
        <v>1</v>
      </c>
      <c r="C274">
        <v>50</v>
      </c>
      <c r="E274" t="s">
        <v>1393</v>
      </c>
      <c r="F274" t="s">
        <v>1409</v>
      </c>
      <c r="G274">
        <v>2002863</v>
      </c>
      <c r="H274">
        <f t="shared" si="9"/>
        <v>0</v>
      </c>
      <c r="I274" t="str">
        <f t="shared" si="10"/>
        <v>PRIMARY</v>
      </c>
      <c r="J274">
        <v>38</v>
      </c>
    </row>
    <row r="275" spans="1:10" x14ac:dyDescent="0.25">
      <c r="A275" t="s">
        <v>1391</v>
      </c>
      <c r="B275">
        <v>1</v>
      </c>
      <c r="C275">
        <v>53</v>
      </c>
      <c r="D275" t="s">
        <v>1401</v>
      </c>
      <c r="E275" t="s">
        <v>1393</v>
      </c>
      <c r="F275" t="s">
        <v>1409</v>
      </c>
      <c r="G275">
        <v>2124960</v>
      </c>
      <c r="H275">
        <f t="shared" si="9"/>
        <v>21548.86</v>
      </c>
      <c r="I275" t="str">
        <f t="shared" si="10"/>
        <v>PRIMARY</v>
      </c>
      <c r="J275">
        <v>3</v>
      </c>
    </row>
    <row r="276" spans="1:10" x14ac:dyDescent="0.25">
      <c r="A276" t="s">
        <v>1391</v>
      </c>
      <c r="B276">
        <v>1</v>
      </c>
      <c r="C276">
        <v>55</v>
      </c>
      <c r="D276" t="s">
        <v>1395</v>
      </c>
      <c r="E276" t="s">
        <v>1393</v>
      </c>
      <c r="F276" t="s">
        <v>1409</v>
      </c>
      <c r="G276">
        <v>2002866</v>
      </c>
      <c r="H276">
        <f t="shared" si="9"/>
        <v>0</v>
      </c>
      <c r="I276" t="str">
        <f t="shared" si="10"/>
        <v>PRIMARY</v>
      </c>
      <c r="J276">
        <v>231</v>
      </c>
    </row>
    <row r="277" spans="1:10" x14ac:dyDescent="0.25">
      <c r="A277" t="s">
        <v>1391</v>
      </c>
      <c r="B277">
        <v>1</v>
      </c>
      <c r="C277">
        <v>55</v>
      </c>
      <c r="D277" t="s">
        <v>1395</v>
      </c>
      <c r="E277" t="s">
        <v>1393</v>
      </c>
      <c r="F277" t="s">
        <v>1409</v>
      </c>
      <c r="G277">
        <v>2003117</v>
      </c>
      <c r="H277">
        <f t="shared" si="9"/>
        <v>1638.74</v>
      </c>
      <c r="I277" t="str">
        <f t="shared" si="10"/>
        <v>PRIMARY</v>
      </c>
      <c r="J277">
        <v>34</v>
      </c>
    </row>
    <row r="278" spans="1:10" x14ac:dyDescent="0.25">
      <c r="A278" t="s">
        <v>1391</v>
      </c>
      <c r="B278">
        <v>1</v>
      </c>
      <c r="C278">
        <v>55</v>
      </c>
      <c r="E278" t="s">
        <v>1393</v>
      </c>
      <c r="F278" t="s">
        <v>1409</v>
      </c>
      <c r="G278">
        <v>2002866</v>
      </c>
      <c r="H278">
        <f t="shared" si="9"/>
        <v>0</v>
      </c>
      <c r="I278" t="str">
        <f t="shared" si="10"/>
        <v>PRIMARY</v>
      </c>
      <c r="J278">
        <v>16</v>
      </c>
    </row>
    <row r="279" spans="1:10" x14ac:dyDescent="0.25">
      <c r="A279" t="s">
        <v>1391</v>
      </c>
      <c r="B279">
        <v>1</v>
      </c>
      <c r="C279">
        <v>60</v>
      </c>
      <c r="D279" t="s">
        <v>1395</v>
      </c>
      <c r="E279" t="s">
        <v>1393</v>
      </c>
      <c r="F279" t="s">
        <v>1409</v>
      </c>
      <c r="G279" t="s">
        <v>1392</v>
      </c>
      <c r="H279">
        <f t="shared" si="9"/>
        <v>0</v>
      </c>
      <c r="I279" t="str">
        <f t="shared" si="10"/>
        <v>PRIMARY</v>
      </c>
      <c r="J279">
        <v>8</v>
      </c>
    </row>
    <row r="280" spans="1:10" x14ac:dyDescent="0.25">
      <c r="A280" t="s">
        <v>1391</v>
      </c>
      <c r="B280">
        <v>1</v>
      </c>
      <c r="C280">
        <v>60</v>
      </c>
      <c r="D280" t="s">
        <v>1395</v>
      </c>
      <c r="E280" t="s">
        <v>1393</v>
      </c>
      <c r="F280" t="s">
        <v>1409</v>
      </c>
      <c r="G280">
        <v>2002871</v>
      </c>
      <c r="H280">
        <f t="shared" si="9"/>
        <v>3794.25</v>
      </c>
      <c r="I280" t="str">
        <f t="shared" si="10"/>
        <v>PRIMARY</v>
      </c>
      <c r="J280">
        <v>29</v>
      </c>
    </row>
    <row r="281" spans="1:10" x14ac:dyDescent="0.25">
      <c r="A281" t="s">
        <v>1391</v>
      </c>
      <c r="B281">
        <v>1</v>
      </c>
      <c r="C281">
        <v>60</v>
      </c>
      <c r="E281" t="s">
        <v>1393</v>
      </c>
      <c r="F281" t="s">
        <v>1409</v>
      </c>
      <c r="G281">
        <v>2002871</v>
      </c>
      <c r="H281">
        <f t="shared" si="9"/>
        <v>3794.25</v>
      </c>
      <c r="I281" t="str">
        <f t="shared" si="10"/>
        <v>PRIMARY</v>
      </c>
      <c r="J281">
        <v>3</v>
      </c>
    </row>
    <row r="282" spans="1:10" x14ac:dyDescent="0.25">
      <c r="A282" t="s">
        <v>1391</v>
      </c>
      <c r="B282">
        <v>1</v>
      </c>
      <c r="C282">
        <v>65</v>
      </c>
      <c r="D282" t="s">
        <v>1395</v>
      </c>
      <c r="E282" t="s">
        <v>1393</v>
      </c>
      <c r="F282" t="s">
        <v>1409</v>
      </c>
      <c r="G282" t="s">
        <v>1392</v>
      </c>
      <c r="H282">
        <f t="shared" si="9"/>
        <v>0</v>
      </c>
      <c r="I282" t="str">
        <f t="shared" si="10"/>
        <v>PRIMARY</v>
      </c>
      <c r="J282">
        <v>18</v>
      </c>
    </row>
    <row r="283" spans="1:10" x14ac:dyDescent="0.25">
      <c r="A283" t="s">
        <v>1391</v>
      </c>
      <c r="B283">
        <v>1</v>
      </c>
      <c r="C283">
        <v>65</v>
      </c>
      <c r="D283" t="s">
        <v>1395</v>
      </c>
      <c r="E283" t="s">
        <v>1393</v>
      </c>
      <c r="F283" t="s">
        <v>1409</v>
      </c>
      <c r="G283">
        <v>2002881</v>
      </c>
      <c r="H283">
        <f t="shared" si="9"/>
        <v>0</v>
      </c>
      <c r="I283" t="str">
        <f t="shared" si="10"/>
        <v>PRIMARY</v>
      </c>
      <c r="J283">
        <v>2</v>
      </c>
    </row>
    <row r="284" spans="1:10" x14ac:dyDescent="0.25">
      <c r="A284" t="s">
        <v>1391</v>
      </c>
      <c r="B284">
        <v>1</v>
      </c>
      <c r="C284">
        <v>70</v>
      </c>
      <c r="D284" t="s">
        <v>1397</v>
      </c>
      <c r="E284" t="s">
        <v>1393</v>
      </c>
      <c r="F284" t="s">
        <v>1409</v>
      </c>
      <c r="G284" t="s">
        <v>1392</v>
      </c>
      <c r="H284">
        <f t="shared" si="9"/>
        <v>0</v>
      </c>
      <c r="I284" t="str">
        <f t="shared" si="10"/>
        <v>PRIMARY</v>
      </c>
      <c r="J284">
        <v>1</v>
      </c>
    </row>
    <row r="285" spans="1:10" x14ac:dyDescent="0.25">
      <c r="A285" t="s">
        <v>1391</v>
      </c>
      <c r="B285">
        <v>1</v>
      </c>
      <c r="C285">
        <v>70</v>
      </c>
      <c r="D285" t="s">
        <v>1398</v>
      </c>
      <c r="E285" t="s">
        <v>1393</v>
      </c>
      <c r="F285" t="s">
        <v>1409</v>
      </c>
      <c r="G285" t="s">
        <v>1392</v>
      </c>
      <c r="H285">
        <f t="shared" si="9"/>
        <v>0</v>
      </c>
      <c r="I285" t="str">
        <f t="shared" si="10"/>
        <v>PRIMARY</v>
      </c>
      <c r="J285">
        <v>1</v>
      </c>
    </row>
    <row r="286" spans="1:10" x14ac:dyDescent="0.25">
      <c r="A286" t="s">
        <v>1391</v>
      </c>
      <c r="B286">
        <v>1</v>
      </c>
      <c r="C286">
        <v>70</v>
      </c>
      <c r="D286" t="s">
        <v>1399</v>
      </c>
      <c r="E286" t="s">
        <v>1393</v>
      </c>
      <c r="F286" t="s">
        <v>1409</v>
      </c>
      <c r="G286" t="s">
        <v>1392</v>
      </c>
      <c r="H286">
        <f t="shared" si="9"/>
        <v>0</v>
      </c>
      <c r="I286" t="str">
        <f t="shared" si="10"/>
        <v>PRIMARY</v>
      </c>
      <c r="J286">
        <v>2</v>
      </c>
    </row>
    <row r="287" spans="1:10" x14ac:dyDescent="0.25">
      <c r="A287" t="s">
        <v>1391</v>
      </c>
      <c r="B287">
        <v>1</v>
      </c>
      <c r="C287">
        <v>70</v>
      </c>
      <c r="D287" t="s">
        <v>1395</v>
      </c>
      <c r="E287" t="s">
        <v>1393</v>
      </c>
      <c r="F287" t="s">
        <v>1409</v>
      </c>
      <c r="G287" t="s">
        <v>1392</v>
      </c>
      <c r="H287">
        <f t="shared" si="9"/>
        <v>0</v>
      </c>
      <c r="I287" t="str">
        <f t="shared" si="10"/>
        <v>PRIMARY</v>
      </c>
      <c r="J287">
        <v>10</v>
      </c>
    </row>
    <row r="288" spans="1:10" x14ac:dyDescent="0.25">
      <c r="A288" t="s">
        <v>1391</v>
      </c>
      <c r="B288">
        <v>1</v>
      </c>
      <c r="C288">
        <v>75</v>
      </c>
      <c r="D288" t="s">
        <v>1395</v>
      </c>
      <c r="E288" t="s">
        <v>1393</v>
      </c>
      <c r="F288" t="s">
        <v>1409</v>
      </c>
      <c r="G288" t="s">
        <v>1392</v>
      </c>
      <c r="H288">
        <f t="shared" si="9"/>
        <v>0</v>
      </c>
      <c r="I288" t="str">
        <f t="shared" si="10"/>
        <v>PRIMARY</v>
      </c>
      <c r="J288">
        <v>7</v>
      </c>
    </row>
    <row r="289" spans="1:10" x14ac:dyDescent="0.25">
      <c r="A289" t="s">
        <v>1391</v>
      </c>
      <c r="B289">
        <v>2</v>
      </c>
      <c r="C289">
        <v>35</v>
      </c>
      <c r="D289" t="s">
        <v>1397</v>
      </c>
      <c r="E289" t="s">
        <v>1393</v>
      </c>
      <c r="F289" t="s">
        <v>1409</v>
      </c>
      <c r="G289">
        <v>2002846</v>
      </c>
      <c r="H289">
        <f t="shared" si="9"/>
        <v>0</v>
      </c>
      <c r="I289" t="str">
        <f t="shared" si="10"/>
        <v>PRIMARY</v>
      </c>
      <c r="J289">
        <v>4</v>
      </c>
    </row>
    <row r="290" spans="1:10" x14ac:dyDescent="0.25">
      <c r="A290" t="s">
        <v>1391</v>
      </c>
      <c r="B290">
        <v>2</v>
      </c>
      <c r="C290">
        <v>35</v>
      </c>
      <c r="D290" t="s">
        <v>1395</v>
      </c>
      <c r="E290" t="s">
        <v>1393</v>
      </c>
      <c r="F290" t="s">
        <v>1409</v>
      </c>
      <c r="G290" t="s">
        <v>1392</v>
      </c>
      <c r="H290">
        <f t="shared" si="9"/>
        <v>0</v>
      </c>
      <c r="I290" t="str">
        <f t="shared" si="10"/>
        <v>PRIMARY</v>
      </c>
      <c r="J290">
        <v>1</v>
      </c>
    </row>
    <row r="291" spans="1:10" x14ac:dyDescent="0.25">
      <c r="A291" t="s">
        <v>1391</v>
      </c>
      <c r="B291">
        <v>2</v>
      </c>
      <c r="C291">
        <v>40</v>
      </c>
      <c r="D291" t="s">
        <v>1395</v>
      </c>
      <c r="E291" t="s">
        <v>1393</v>
      </c>
      <c r="F291" t="s">
        <v>1409</v>
      </c>
      <c r="G291" t="s">
        <v>1392</v>
      </c>
      <c r="H291">
        <f t="shared" si="9"/>
        <v>0</v>
      </c>
      <c r="I291" t="str">
        <f t="shared" si="10"/>
        <v>PRIMARY</v>
      </c>
      <c r="J291">
        <v>1</v>
      </c>
    </row>
    <row r="292" spans="1:10" x14ac:dyDescent="0.25">
      <c r="A292" t="s">
        <v>1391</v>
      </c>
      <c r="B292">
        <v>2</v>
      </c>
      <c r="C292">
        <v>40</v>
      </c>
      <c r="D292" t="s">
        <v>1395</v>
      </c>
      <c r="E292" t="s">
        <v>1393</v>
      </c>
      <c r="F292" t="s">
        <v>1409</v>
      </c>
      <c r="G292">
        <v>2002828</v>
      </c>
      <c r="H292">
        <f t="shared" si="9"/>
        <v>0</v>
      </c>
      <c r="I292" t="str">
        <f t="shared" si="10"/>
        <v>PRIMARY</v>
      </c>
      <c r="J292">
        <v>27</v>
      </c>
    </row>
    <row r="293" spans="1:10" x14ac:dyDescent="0.25">
      <c r="A293" t="s">
        <v>1391</v>
      </c>
      <c r="B293">
        <v>2</v>
      </c>
      <c r="C293">
        <v>40</v>
      </c>
      <c r="D293" t="s">
        <v>1395</v>
      </c>
      <c r="E293" t="s">
        <v>1393</v>
      </c>
      <c r="F293" t="s">
        <v>1409</v>
      </c>
      <c r="G293">
        <v>2002847</v>
      </c>
      <c r="H293">
        <f t="shared" si="9"/>
        <v>1112.98</v>
      </c>
      <c r="I293" t="str">
        <f t="shared" si="10"/>
        <v>PRIMARY</v>
      </c>
      <c r="J293">
        <v>76</v>
      </c>
    </row>
    <row r="294" spans="1:10" x14ac:dyDescent="0.25">
      <c r="A294" t="s">
        <v>1391</v>
      </c>
      <c r="B294">
        <v>2</v>
      </c>
      <c r="C294">
        <v>40</v>
      </c>
      <c r="D294" t="s">
        <v>1395</v>
      </c>
      <c r="E294" t="s">
        <v>1393</v>
      </c>
      <c r="F294" t="s">
        <v>1409</v>
      </c>
      <c r="G294">
        <v>2002857</v>
      </c>
      <c r="H294">
        <f t="shared" si="9"/>
        <v>0</v>
      </c>
      <c r="I294" t="str">
        <f t="shared" si="10"/>
        <v>PRIMARY</v>
      </c>
      <c r="J294">
        <v>3169</v>
      </c>
    </row>
    <row r="295" spans="1:10" x14ac:dyDescent="0.25">
      <c r="A295" t="s">
        <v>1391</v>
      </c>
      <c r="B295">
        <v>2</v>
      </c>
      <c r="C295">
        <v>40</v>
      </c>
      <c r="D295" t="s">
        <v>1395</v>
      </c>
      <c r="E295" t="s">
        <v>1393</v>
      </c>
      <c r="F295" t="s">
        <v>1409</v>
      </c>
      <c r="G295">
        <v>2002858</v>
      </c>
      <c r="H295">
        <f t="shared" si="9"/>
        <v>1344.79</v>
      </c>
      <c r="I295" t="str">
        <f t="shared" si="10"/>
        <v>PRIMARY</v>
      </c>
      <c r="J295">
        <v>1</v>
      </c>
    </row>
    <row r="296" spans="1:10" x14ac:dyDescent="0.25">
      <c r="A296" t="s">
        <v>1391</v>
      </c>
      <c r="B296">
        <v>2</v>
      </c>
      <c r="C296">
        <v>40</v>
      </c>
      <c r="E296" t="s">
        <v>1393</v>
      </c>
      <c r="F296" t="s">
        <v>1409</v>
      </c>
      <c r="G296">
        <v>2002857</v>
      </c>
      <c r="H296">
        <f t="shared" si="9"/>
        <v>0</v>
      </c>
      <c r="I296" t="str">
        <f t="shared" si="10"/>
        <v>PRIMARY</v>
      </c>
      <c r="J296">
        <v>21</v>
      </c>
    </row>
    <row r="297" spans="1:10" x14ac:dyDescent="0.25">
      <c r="A297" t="s">
        <v>1391</v>
      </c>
      <c r="B297">
        <v>2</v>
      </c>
      <c r="C297">
        <v>45</v>
      </c>
      <c r="D297" t="s">
        <v>1397</v>
      </c>
      <c r="E297" t="s">
        <v>1393</v>
      </c>
      <c r="F297" t="s">
        <v>1409</v>
      </c>
      <c r="G297" t="s">
        <v>1392</v>
      </c>
      <c r="H297">
        <f t="shared" si="9"/>
        <v>0</v>
      </c>
      <c r="I297" t="str">
        <f t="shared" si="10"/>
        <v>PRIMARY</v>
      </c>
      <c r="J297">
        <v>1</v>
      </c>
    </row>
    <row r="298" spans="1:10" x14ac:dyDescent="0.25">
      <c r="A298" t="s">
        <v>1391</v>
      </c>
      <c r="B298">
        <v>2</v>
      </c>
      <c r="C298">
        <v>45</v>
      </c>
      <c r="D298" t="s">
        <v>1397</v>
      </c>
      <c r="E298" t="s">
        <v>1393</v>
      </c>
      <c r="F298" t="s">
        <v>1409</v>
      </c>
      <c r="G298">
        <v>2002895</v>
      </c>
      <c r="H298">
        <f t="shared" si="9"/>
        <v>0</v>
      </c>
      <c r="I298" t="str">
        <f t="shared" si="10"/>
        <v>PRIMARY</v>
      </c>
      <c r="J298">
        <v>26</v>
      </c>
    </row>
    <row r="299" spans="1:10" x14ac:dyDescent="0.25">
      <c r="A299" t="s">
        <v>1391</v>
      </c>
      <c r="B299">
        <v>2</v>
      </c>
      <c r="C299">
        <v>45</v>
      </c>
      <c r="D299" t="s">
        <v>1395</v>
      </c>
      <c r="E299" t="s">
        <v>1393</v>
      </c>
      <c r="F299" t="s">
        <v>1409</v>
      </c>
      <c r="G299">
        <v>2002826</v>
      </c>
      <c r="H299">
        <f t="shared" si="9"/>
        <v>0</v>
      </c>
      <c r="I299" t="str">
        <f t="shared" si="10"/>
        <v>PRIMARY</v>
      </c>
      <c r="J299">
        <v>7</v>
      </c>
    </row>
    <row r="300" spans="1:10" x14ac:dyDescent="0.25">
      <c r="A300" t="s">
        <v>1391</v>
      </c>
      <c r="B300">
        <v>2</v>
      </c>
      <c r="C300">
        <v>45</v>
      </c>
      <c r="D300" t="s">
        <v>1395</v>
      </c>
      <c r="E300" t="s">
        <v>1393</v>
      </c>
      <c r="F300" t="s">
        <v>1409</v>
      </c>
      <c r="G300">
        <v>2002857</v>
      </c>
      <c r="H300">
        <f t="shared" si="9"/>
        <v>0</v>
      </c>
      <c r="I300" t="str">
        <f t="shared" si="10"/>
        <v>PRIMARY</v>
      </c>
      <c r="J300">
        <v>1</v>
      </c>
    </row>
    <row r="301" spans="1:10" x14ac:dyDescent="0.25">
      <c r="A301" t="s">
        <v>1391</v>
      </c>
      <c r="B301">
        <v>2</v>
      </c>
      <c r="C301">
        <v>45</v>
      </c>
      <c r="D301" t="s">
        <v>1395</v>
      </c>
      <c r="E301" t="s">
        <v>1393</v>
      </c>
      <c r="F301" t="s">
        <v>1409</v>
      </c>
      <c r="G301">
        <v>2002858</v>
      </c>
      <c r="H301">
        <f t="shared" si="9"/>
        <v>1344.79</v>
      </c>
      <c r="I301" t="str">
        <f t="shared" si="10"/>
        <v>PRIMARY</v>
      </c>
      <c r="J301">
        <v>4179</v>
      </c>
    </row>
    <row r="302" spans="1:10" x14ac:dyDescent="0.25">
      <c r="A302" t="s">
        <v>1391</v>
      </c>
      <c r="B302">
        <v>2</v>
      </c>
      <c r="C302">
        <v>45</v>
      </c>
      <c r="D302" t="s">
        <v>1395</v>
      </c>
      <c r="E302" t="s">
        <v>1393</v>
      </c>
      <c r="F302" t="s">
        <v>1409</v>
      </c>
      <c r="G302">
        <v>2002860</v>
      </c>
      <c r="H302">
        <f t="shared" si="9"/>
        <v>0</v>
      </c>
      <c r="I302" t="str">
        <f t="shared" si="10"/>
        <v>PRIMARY</v>
      </c>
      <c r="J302">
        <v>2</v>
      </c>
    </row>
    <row r="303" spans="1:10" x14ac:dyDescent="0.25">
      <c r="A303" t="s">
        <v>1391</v>
      </c>
      <c r="B303">
        <v>2</v>
      </c>
      <c r="C303">
        <v>45</v>
      </c>
      <c r="E303" t="s">
        <v>1393</v>
      </c>
      <c r="F303" t="s">
        <v>1409</v>
      </c>
      <c r="G303">
        <v>2002858</v>
      </c>
      <c r="H303">
        <f t="shared" si="9"/>
        <v>1344.79</v>
      </c>
      <c r="I303" t="str">
        <f t="shared" si="10"/>
        <v>PRIMARY</v>
      </c>
      <c r="J303">
        <v>75</v>
      </c>
    </row>
    <row r="304" spans="1:10" x14ac:dyDescent="0.25">
      <c r="A304" t="s">
        <v>1391</v>
      </c>
      <c r="B304">
        <v>2</v>
      </c>
      <c r="C304">
        <v>50</v>
      </c>
      <c r="D304" t="s">
        <v>1395</v>
      </c>
      <c r="E304" t="s">
        <v>1393</v>
      </c>
      <c r="F304" t="s">
        <v>1409</v>
      </c>
      <c r="G304">
        <v>2002863</v>
      </c>
      <c r="H304">
        <f t="shared" si="9"/>
        <v>0</v>
      </c>
      <c r="I304" t="str">
        <f t="shared" si="10"/>
        <v>PRIMARY</v>
      </c>
      <c r="J304">
        <v>176</v>
      </c>
    </row>
    <row r="305" spans="1:10" x14ac:dyDescent="0.25">
      <c r="A305" t="s">
        <v>1391</v>
      </c>
      <c r="B305">
        <v>2</v>
      </c>
      <c r="C305">
        <v>50</v>
      </c>
      <c r="D305" t="s">
        <v>1395</v>
      </c>
      <c r="F305" t="s">
        <v>1409</v>
      </c>
      <c r="G305">
        <v>2002863</v>
      </c>
      <c r="H305">
        <f t="shared" si="9"/>
        <v>0</v>
      </c>
      <c r="I305" t="str">
        <f t="shared" si="10"/>
        <v>PRIMARY</v>
      </c>
      <c r="J305">
        <v>1</v>
      </c>
    </row>
    <row r="306" spans="1:10" x14ac:dyDescent="0.25">
      <c r="A306" t="s">
        <v>1391</v>
      </c>
      <c r="B306">
        <v>2</v>
      </c>
      <c r="C306">
        <v>50</v>
      </c>
      <c r="E306" t="s">
        <v>1393</v>
      </c>
      <c r="F306" t="s">
        <v>1409</v>
      </c>
      <c r="G306">
        <v>2002863</v>
      </c>
      <c r="H306">
        <f t="shared" si="9"/>
        <v>0</v>
      </c>
      <c r="I306" t="str">
        <f t="shared" si="10"/>
        <v>PRIMARY</v>
      </c>
      <c r="J306">
        <v>3</v>
      </c>
    </row>
    <row r="307" spans="1:10" x14ac:dyDescent="0.25">
      <c r="A307" t="s">
        <v>1391</v>
      </c>
      <c r="B307">
        <v>2</v>
      </c>
      <c r="C307">
        <v>55</v>
      </c>
      <c r="D307" t="s">
        <v>1397</v>
      </c>
      <c r="E307" t="s">
        <v>1393</v>
      </c>
      <c r="F307" t="s">
        <v>1409</v>
      </c>
      <c r="G307" t="s">
        <v>1392</v>
      </c>
      <c r="H307">
        <f t="shared" si="9"/>
        <v>0</v>
      </c>
      <c r="I307" t="str">
        <f t="shared" si="10"/>
        <v>PRIMARY</v>
      </c>
      <c r="J307">
        <v>1</v>
      </c>
    </row>
    <row r="308" spans="1:10" x14ac:dyDescent="0.25">
      <c r="A308" t="s">
        <v>1391</v>
      </c>
      <c r="B308">
        <v>2</v>
      </c>
      <c r="C308">
        <v>55</v>
      </c>
      <c r="D308" t="s">
        <v>1395</v>
      </c>
      <c r="E308" t="s">
        <v>1393</v>
      </c>
      <c r="F308" t="s">
        <v>1409</v>
      </c>
      <c r="G308">
        <v>2002866</v>
      </c>
      <c r="H308">
        <f t="shared" si="9"/>
        <v>0</v>
      </c>
      <c r="I308" t="str">
        <f t="shared" si="10"/>
        <v>PRIMARY</v>
      </c>
      <c r="J308">
        <v>29</v>
      </c>
    </row>
    <row r="309" spans="1:10" x14ac:dyDescent="0.25">
      <c r="A309" t="s">
        <v>1391</v>
      </c>
      <c r="B309">
        <v>2</v>
      </c>
      <c r="C309">
        <v>60</v>
      </c>
      <c r="D309" t="s">
        <v>1395</v>
      </c>
      <c r="E309" t="s">
        <v>1393</v>
      </c>
      <c r="F309" t="s">
        <v>1409</v>
      </c>
      <c r="G309" t="s">
        <v>1392</v>
      </c>
      <c r="H309">
        <f t="shared" si="9"/>
        <v>0</v>
      </c>
      <c r="I309" t="str">
        <f t="shared" si="10"/>
        <v>PRIMARY</v>
      </c>
      <c r="J309">
        <v>13</v>
      </c>
    </row>
    <row r="310" spans="1:10" x14ac:dyDescent="0.25">
      <c r="A310" t="s">
        <v>1391</v>
      </c>
      <c r="B310">
        <v>2</v>
      </c>
      <c r="C310">
        <v>60</v>
      </c>
      <c r="E310" t="s">
        <v>1393</v>
      </c>
      <c r="F310" t="s">
        <v>1409</v>
      </c>
      <c r="G310" t="s">
        <v>1392</v>
      </c>
      <c r="H310">
        <f t="shared" si="9"/>
        <v>0</v>
      </c>
      <c r="I310" t="str">
        <f t="shared" si="10"/>
        <v>PRIMARY</v>
      </c>
      <c r="J310">
        <v>1</v>
      </c>
    </row>
    <row r="311" spans="1:10" x14ac:dyDescent="0.25">
      <c r="A311" t="s">
        <v>1391</v>
      </c>
      <c r="B311">
        <v>2</v>
      </c>
      <c r="C311">
        <v>65</v>
      </c>
      <c r="D311" t="s">
        <v>1395</v>
      </c>
      <c r="E311" t="s">
        <v>1393</v>
      </c>
      <c r="F311" t="s">
        <v>1409</v>
      </c>
      <c r="G311" t="s">
        <v>1392</v>
      </c>
      <c r="H311">
        <f t="shared" si="9"/>
        <v>0</v>
      </c>
      <c r="I311" t="str">
        <f t="shared" si="10"/>
        <v>PRIMARY</v>
      </c>
      <c r="J311">
        <v>11</v>
      </c>
    </row>
    <row r="312" spans="1:10" x14ac:dyDescent="0.25">
      <c r="A312" t="s">
        <v>1391</v>
      </c>
      <c r="B312">
        <v>2</v>
      </c>
      <c r="C312">
        <v>70</v>
      </c>
      <c r="D312" t="s">
        <v>1397</v>
      </c>
      <c r="E312" t="s">
        <v>1393</v>
      </c>
      <c r="F312" t="s">
        <v>1409</v>
      </c>
      <c r="G312" t="s">
        <v>1392</v>
      </c>
      <c r="H312">
        <f t="shared" si="9"/>
        <v>0</v>
      </c>
      <c r="I312" t="str">
        <f t="shared" si="10"/>
        <v>PRIMARY</v>
      </c>
      <c r="J312">
        <v>1</v>
      </c>
    </row>
    <row r="313" spans="1:10" x14ac:dyDescent="0.25">
      <c r="A313" t="s">
        <v>1391</v>
      </c>
      <c r="B313">
        <v>2</v>
      </c>
      <c r="C313">
        <v>70</v>
      </c>
      <c r="D313" t="s">
        <v>1395</v>
      </c>
      <c r="E313" t="s">
        <v>1393</v>
      </c>
      <c r="F313" t="s">
        <v>1409</v>
      </c>
      <c r="G313" t="s">
        <v>1392</v>
      </c>
      <c r="H313">
        <f t="shared" si="9"/>
        <v>0</v>
      </c>
      <c r="I313" t="str">
        <f t="shared" si="10"/>
        <v>PRIMARY</v>
      </c>
      <c r="J313">
        <v>2</v>
      </c>
    </row>
    <row r="314" spans="1:10" x14ac:dyDescent="0.25">
      <c r="A314" t="s">
        <v>1391</v>
      </c>
      <c r="B314">
        <v>2</v>
      </c>
      <c r="C314">
        <v>75</v>
      </c>
      <c r="D314" t="s">
        <v>1395</v>
      </c>
      <c r="E314" t="s">
        <v>1393</v>
      </c>
      <c r="F314" t="s">
        <v>1409</v>
      </c>
      <c r="G314" t="s">
        <v>1392</v>
      </c>
      <c r="H314">
        <f t="shared" si="9"/>
        <v>0</v>
      </c>
      <c r="I314" t="str">
        <f t="shared" si="10"/>
        <v>PRIMARY</v>
      </c>
      <c r="J314">
        <v>4</v>
      </c>
    </row>
    <row r="315" spans="1:10" x14ac:dyDescent="0.25">
      <c r="A315" t="s">
        <v>1391</v>
      </c>
      <c r="B315">
        <v>2</v>
      </c>
      <c r="C315">
        <v>85</v>
      </c>
      <c r="D315" t="s">
        <v>1395</v>
      </c>
      <c r="E315" t="s">
        <v>1393</v>
      </c>
      <c r="F315" t="s">
        <v>1409</v>
      </c>
      <c r="G315" t="s">
        <v>1392</v>
      </c>
      <c r="H315">
        <f t="shared" si="9"/>
        <v>0</v>
      </c>
      <c r="I315" t="str">
        <f t="shared" si="10"/>
        <v>PRIMARY</v>
      </c>
      <c r="J315">
        <v>1</v>
      </c>
    </row>
    <row r="316" spans="1:10" x14ac:dyDescent="0.25">
      <c r="A316" t="s">
        <v>1391</v>
      </c>
      <c r="B316">
        <v>3</v>
      </c>
      <c r="C316">
        <v>40</v>
      </c>
      <c r="D316" t="s">
        <v>1397</v>
      </c>
      <c r="E316" t="s">
        <v>1393</v>
      </c>
      <c r="F316" t="s">
        <v>1409</v>
      </c>
      <c r="G316" t="s">
        <v>1392</v>
      </c>
      <c r="H316">
        <f t="shared" si="9"/>
        <v>0</v>
      </c>
      <c r="I316" t="str">
        <f t="shared" si="10"/>
        <v>PRIMARY</v>
      </c>
      <c r="J316">
        <v>11</v>
      </c>
    </row>
    <row r="317" spans="1:10" x14ac:dyDescent="0.25">
      <c r="A317" t="s">
        <v>1391</v>
      </c>
      <c r="B317">
        <v>3</v>
      </c>
      <c r="C317">
        <v>40</v>
      </c>
      <c r="D317" t="s">
        <v>1397</v>
      </c>
      <c r="E317" t="s">
        <v>1393</v>
      </c>
      <c r="F317" t="s">
        <v>1409</v>
      </c>
      <c r="G317">
        <v>2002849</v>
      </c>
      <c r="H317">
        <f t="shared" si="9"/>
        <v>1543.75</v>
      </c>
      <c r="I317" t="str">
        <f t="shared" si="10"/>
        <v>PRIMARY</v>
      </c>
      <c r="J317">
        <v>84</v>
      </c>
    </row>
    <row r="318" spans="1:10" x14ac:dyDescent="0.25">
      <c r="A318" t="s">
        <v>1391</v>
      </c>
      <c r="B318">
        <v>3</v>
      </c>
      <c r="C318">
        <v>40</v>
      </c>
      <c r="D318" t="s">
        <v>1395</v>
      </c>
      <c r="E318" t="s">
        <v>1393</v>
      </c>
      <c r="F318" t="s">
        <v>1409</v>
      </c>
      <c r="G318">
        <v>2002847</v>
      </c>
      <c r="H318">
        <f t="shared" si="9"/>
        <v>1112.98</v>
      </c>
      <c r="I318" t="str">
        <f t="shared" si="10"/>
        <v>PRIMARY</v>
      </c>
      <c r="J318">
        <v>30</v>
      </c>
    </row>
    <row r="319" spans="1:10" x14ac:dyDescent="0.25">
      <c r="A319" t="s">
        <v>1391</v>
      </c>
      <c r="B319">
        <v>3</v>
      </c>
      <c r="C319">
        <v>40</v>
      </c>
      <c r="D319" t="s">
        <v>1395</v>
      </c>
      <c r="E319" t="s">
        <v>1393</v>
      </c>
      <c r="F319" t="s">
        <v>1409</v>
      </c>
      <c r="G319">
        <v>2002860</v>
      </c>
      <c r="H319">
        <f t="shared" si="9"/>
        <v>0</v>
      </c>
      <c r="I319" t="str">
        <f t="shared" si="10"/>
        <v>PRIMARY</v>
      </c>
      <c r="J319">
        <v>1</v>
      </c>
    </row>
    <row r="320" spans="1:10" x14ac:dyDescent="0.25">
      <c r="A320" t="s">
        <v>1391</v>
      </c>
      <c r="B320">
        <v>3</v>
      </c>
      <c r="C320">
        <v>40</v>
      </c>
      <c r="E320" t="s">
        <v>1393</v>
      </c>
      <c r="F320" t="s">
        <v>1409</v>
      </c>
      <c r="G320">
        <v>2002849</v>
      </c>
      <c r="H320">
        <f t="shared" si="9"/>
        <v>1543.75</v>
      </c>
      <c r="I320" t="str">
        <f t="shared" si="10"/>
        <v>PRIMARY</v>
      </c>
      <c r="J320">
        <v>1</v>
      </c>
    </row>
    <row r="321" spans="1:10" x14ac:dyDescent="0.25">
      <c r="A321" t="s">
        <v>1391</v>
      </c>
      <c r="B321">
        <v>3</v>
      </c>
      <c r="C321">
        <v>45</v>
      </c>
      <c r="D321" t="s">
        <v>1397</v>
      </c>
      <c r="E321" t="s">
        <v>1393</v>
      </c>
      <c r="F321" t="s">
        <v>1409</v>
      </c>
      <c r="G321">
        <v>2002862</v>
      </c>
      <c r="H321">
        <f t="shared" si="9"/>
        <v>0</v>
      </c>
      <c r="I321" t="str">
        <f t="shared" si="10"/>
        <v>PRIMARY</v>
      </c>
      <c r="J321">
        <v>168</v>
      </c>
    </row>
    <row r="322" spans="1:10" x14ac:dyDescent="0.25">
      <c r="A322" t="s">
        <v>1391</v>
      </c>
      <c r="B322">
        <v>3</v>
      </c>
      <c r="C322">
        <v>45</v>
      </c>
      <c r="D322" t="s">
        <v>1397</v>
      </c>
      <c r="E322" t="s">
        <v>1393</v>
      </c>
      <c r="F322" t="s">
        <v>1409</v>
      </c>
      <c r="G322">
        <v>2002900</v>
      </c>
      <c r="H322">
        <f t="shared" ref="H322:H385" si="11">+_xlfn.XLOOKUP(G322,AF:AF,AG:AG,0)</f>
        <v>0</v>
      </c>
      <c r="I322" t="str">
        <f t="shared" ref="I322:I385" si="12">+_xlfn.XLOOKUP(F322,AI:AI,AJ:AJ,"N/A")</f>
        <v>PRIMARY</v>
      </c>
      <c r="J322">
        <v>3</v>
      </c>
    </row>
    <row r="323" spans="1:10" x14ac:dyDescent="0.25">
      <c r="A323" t="s">
        <v>1391</v>
      </c>
      <c r="B323">
        <v>3</v>
      </c>
      <c r="C323">
        <v>45</v>
      </c>
      <c r="D323" t="s">
        <v>1397</v>
      </c>
      <c r="E323" t="s">
        <v>1393</v>
      </c>
      <c r="F323" t="s">
        <v>1409</v>
      </c>
      <c r="G323">
        <v>2113986</v>
      </c>
      <c r="H323">
        <f t="shared" si="11"/>
        <v>0</v>
      </c>
      <c r="I323" t="str">
        <f t="shared" si="12"/>
        <v>PRIMARY</v>
      </c>
      <c r="J323">
        <v>128</v>
      </c>
    </row>
    <row r="324" spans="1:10" x14ac:dyDescent="0.25">
      <c r="A324" t="s">
        <v>1391</v>
      </c>
      <c r="B324">
        <v>3</v>
      </c>
      <c r="C324">
        <v>45</v>
      </c>
      <c r="D324" t="s">
        <v>1397</v>
      </c>
      <c r="E324" t="s">
        <v>1393</v>
      </c>
      <c r="F324" t="s">
        <v>1409</v>
      </c>
      <c r="H324">
        <f t="shared" si="11"/>
        <v>0</v>
      </c>
      <c r="I324" t="str">
        <f t="shared" si="12"/>
        <v>PRIMARY</v>
      </c>
      <c r="J324">
        <v>24</v>
      </c>
    </row>
    <row r="325" spans="1:10" x14ac:dyDescent="0.25">
      <c r="A325" t="s">
        <v>1391</v>
      </c>
      <c r="B325">
        <v>3</v>
      </c>
      <c r="C325">
        <v>45</v>
      </c>
      <c r="D325" t="s">
        <v>1395</v>
      </c>
      <c r="E325" t="s">
        <v>1393</v>
      </c>
      <c r="F325" t="s">
        <v>1409</v>
      </c>
      <c r="G325">
        <v>2002860</v>
      </c>
      <c r="H325">
        <f t="shared" si="11"/>
        <v>0</v>
      </c>
      <c r="I325" t="str">
        <f t="shared" si="12"/>
        <v>PRIMARY</v>
      </c>
      <c r="J325">
        <v>2076</v>
      </c>
    </row>
    <row r="326" spans="1:10" x14ac:dyDescent="0.25">
      <c r="A326" t="s">
        <v>1391</v>
      </c>
      <c r="B326">
        <v>3</v>
      </c>
      <c r="C326">
        <v>45</v>
      </c>
      <c r="D326" t="s">
        <v>1395</v>
      </c>
      <c r="E326" t="s">
        <v>1237</v>
      </c>
      <c r="F326" t="s">
        <v>1409</v>
      </c>
      <c r="G326">
        <v>2002860</v>
      </c>
      <c r="H326">
        <f t="shared" si="11"/>
        <v>0</v>
      </c>
      <c r="I326" t="str">
        <f t="shared" si="12"/>
        <v>PRIMARY</v>
      </c>
      <c r="J326">
        <v>5</v>
      </c>
    </row>
    <row r="327" spans="1:10" x14ac:dyDescent="0.25">
      <c r="A327" t="s">
        <v>1391</v>
      </c>
      <c r="B327">
        <v>3</v>
      </c>
      <c r="C327">
        <v>45</v>
      </c>
      <c r="E327" t="s">
        <v>1393</v>
      </c>
      <c r="F327" t="s">
        <v>1409</v>
      </c>
      <c r="G327">
        <v>2002860</v>
      </c>
      <c r="H327">
        <f t="shared" si="11"/>
        <v>0</v>
      </c>
      <c r="I327" t="str">
        <f t="shared" si="12"/>
        <v>PRIMARY</v>
      </c>
      <c r="J327">
        <v>13</v>
      </c>
    </row>
    <row r="328" spans="1:10" x14ac:dyDescent="0.25">
      <c r="A328" t="s">
        <v>1391</v>
      </c>
      <c r="B328">
        <v>3</v>
      </c>
      <c r="C328">
        <v>45</v>
      </c>
      <c r="E328" t="s">
        <v>1393</v>
      </c>
      <c r="F328" t="s">
        <v>1409</v>
      </c>
      <c r="G328">
        <v>2002862</v>
      </c>
      <c r="H328">
        <f t="shared" si="11"/>
        <v>0</v>
      </c>
      <c r="I328" t="str">
        <f t="shared" si="12"/>
        <v>PRIMARY</v>
      </c>
      <c r="J328">
        <v>3</v>
      </c>
    </row>
    <row r="329" spans="1:10" x14ac:dyDescent="0.25">
      <c r="A329" t="s">
        <v>1391</v>
      </c>
      <c r="B329">
        <v>3</v>
      </c>
      <c r="C329">
        <v>45</v>
      </c>
      <c r="E329" t="s">
        <v>1393</v>
      </c>
      <c r="F329" t="s">
        <v>1409</v>
      </c>
      <c r="G329">
        <v>2113986</v>
      </c>
      <c r="H329">
        <f t="shared" si="11"/>
        <v>0</v>
      </c>
      <c r="I329" t="str">
        <f t="shared" si="12"/>
        <v>PRIMARY</v>
      </c>
      <c r="J329">
        <v>1</v>
      </c>
    </row>
    <row r="330" spans="1:10" x14ac:dyDescent="0.25">
      <c r="A330" t="s">
        <v>1391</v>
      </c>
      <c r="B330">
        <v>3</v>
      </c>
      <c r="C330">
        <v>50</v>
      </c>
      <c r="D330" t="s">
        <v>1397</v>
      </c>
      <c r="E330" t="s">
        <v>1393</v>
      </c>
      <c r="F330" t="s">
        <v>1409</v>
      </c>
      <c r="G330" t="s">
        <v>1392</v>
      </c>
      <c r="H330">
        <f t="shared" si="11"/>
        <v>0</v>
      </c>
      <c r="I330" t="str">
        <f t="shared" si="12"/>
        <v>PRIMARY</v>
      </c>
      <c r="J330">
        <v>1</v>
      </c>
    </row>
    <row r="331" spans="1:10" x14ac:dyDescent="0.25">
      <c r="A331" t="s">
        <v>1391</v>
      </c>
      <c r="B331">
        <v>3</v>
      </c>
      <c r="C331">
        <v>50</v>
      </c>
      <c r="D331" t="s">
        <v>1397</v>
      </c>
      <c r="E331" t="s">
        <v>1393</v>
      </c>
      <c r="F331" t="s">
        <v>1409</v>
      </c>
      <c r="G331">
        <v>2002869</v>
      </c>
      <c r="H331">
        <f t="shared" si="11"/>
        <v>1918.8</v>
      </c>
      <c r="I331" t="str">
        <f t="shared" si="12"/>
        <v>PRIMARY</v>
      </c>
      <c r="J331">
        <v>1</v>
      </c>
    </row>
    <row r="332" spans="1:10" x14ac:dyDescent="0.25">
      <c r="A332" t="s">
        <v>1391</v>
      </c>
      <c r="B332">
        <v>3</v>
      </c>
      <c r="C332">
        <v>50</v>
      </c>
      <c r="D332" t="s">
        <v>1395</v>
      </c>
      <c r="E332" t="s">
        <v>1393</v>
      </c>
      <c r="F332" t="s">
        <v>1409</v>
      </c>
      <c r="G332">
        <v>2002863</v>
      </c>
      <c r="H332">
        <f t="shared" si="11"/>
        <v>0</v>
      </c>
      <c r="I332" t="str">
        <f t="shared" si="12"/>
        <v>PRIMARY</v>
      </c>
      <c r="J332">
        <v>16</v>
      </c>
    </row>
    <row r="333" spans="1:10" x14ac:dyDescent="0.25">
      <c r="A333" t="s">
        <v>1391</v>
      </c>
      <c r="B333">
        <v>3</v>
      </c>
      <c r="C333">
        <v>55</v>
      </c>
      <c r="D333" t="s">
        <v>1397</v>
      </c>
      <c r="E333" t="s">
        <v>1393</v>
      </c>
      <c r="F333" t="s">
        <v>1409</v>
      </c>
      <c r="G333" t="s">
        <v>1392</v>
      </c>
      <c r="H333">
        <f t="shared" si="11"/>
        <v>0</v>
      </c>
      <c r="I333" t="str">
        <f t="shared" si="12"/>
        <v>PRIMARY</v>
      </c>
      <c r="J333">
        <v>1</v>
      </c>
    </row>
    <row r="334" spans="1:10" x14ac:dyDescent="0.25">
      <c r="A334" t="s">
        <v>1391</v>
      </c>
      <c r="B334">
        <v>3</v>
      </c>
      <c r="C334">
        <v>55</v>
      </c>
      <c r="D334" t="s">
        <v>1395</v>
      </c>
      <c r="E334" t="s">
        <v>1393</v>
      </c>
      <c r="F334" t="s">
        <v>1409</v>
      </c>
      <c r="G334">
        <v>2002866</v>
      </c>
      <c r="H334">
        <f t="shared" si="11"/>
        <v>0</v>
      </c>
      <c r="I334" t="str">
        <f t="shared" si="12"/>
        <v>PRIMARY</v>
      </c>
      <c r="J334">
        <v>4</v>
      </c>
    </row>
    <row r="335" spans="1:10" x14ac:dyDescent="0.25">
      <c r="A335" t="s">
        <v>1391</v>
      </c>
      <c r="B335">
        <v>4</v>
      </c>
      <c r="C335">
        <v>25</v>
      </c>
      <c r="D335" t="s">
        <v>1395</v>
      </c>
      <c r="E335" t="s">
        <v>1393</v>
      </c>
      <c r="F335" t="s">
        <v>1409</v>
      </c>
      <c r="G335" t="s">
        <v>1392</v>
      </c>
      <c r="H335">
        <f t="shared" si="11"/>
        <v>0</v>
      </c>
      <c r="I335" t="str">
        <f t="shared" si="12"/>
        <v>PRIMARY</v>
      </c>
      <c r="J335">
        <v>1</v>
      </c>
    </row>
    <row r="336" spans="1:10" x14ac:dyDescent="0.25">
      <c r="A336" t="s">
        <v>1391</v>
      </c>
      <c r="B336">
        <v>4</v>
      </c>
      <c r="C336">
        <v>30</v>
      </c>
      <c r="D336" t="s">
        <v>1397</v>
      </c>
      <c r="E336" t="s">
        <v>1393</v>
      </c>
      <c r="F336" t="s">
        <v>1409</v>
      </c>
      <c r="G336" t="s">
        <v>1392</v>
      </c>
      <c r="H336">
        <f t="shared" si="11"/>
        <v>0</v>
      </c>
      <c r="I336" t="str">
        <f t="shared" si="12"/>
        <v>PRIMARY</v>
      </c>
      <c r="J336">
        <v>1</v>
      </c>
    </row>
    <row r="337" spans="1:10" x14ac:dyDescent="0.25">
      <c r="A337" t="s">
        <v>1391</v>
      </c>
      <c r="B337">
        <v>4</v>
      </c>
      <c r="C337">
        <v>30</v>
      </c>
      <c r="D337" t="s">
        <v>1395</v>
      </c>
      <c r="E337" t="s">
        <v>1393</v>
      </c>
      <c r="F337" t="s">
        <v>1409</v>
      </c>
      <c r="G337">
        <v>2002836</v>
      </c>
      <c r="H337">
        <f t="shared" si="11"/>
        <v>807.52</v>
      </c>
      <c r="I337" t="str">
        <f t="shared" si="12"/>
        <v>PRIMARY</v>
      </c>
      <c r="J337">
        <v>25</v>
      </c>
    </row>
    <row r="338" spans="1:10" x14ac:dyDescent="0.25">
      <c r="A338" t="s">
        <v>1391</v>
      </c>
      <c r="B338">
        <v>4</v>
      </c>
      <c r="C338">
        <v>30</v>
      </c>
      <c r="D338" t="s">
        <v>1395</v>
      </c>
      <c r="E338" t="s">
        <v>1393</v>
      </c>
      <c r="F338" t="s">
        <v>1409</v>
      </c>
      <c r="G338">
        <v>2002837</v>
      </c>
      <c r="H338">
        <f t="shared" si="11"/>
        <v>0</v>
      </c>
      <c r="I338" t="str">
        <f t="shared" si="12"/>
        <v>PRIMARY</v>
      </c>
      <c r="J338">
        <v>6</v>
      </c>
    </row>
    <row r="339" spans="1:10" x14ac:dyDescent="0.25">
      <c r="A339" t="s">
        <v>1391</v>
      </c>
      <c r="B339">
        <v>4</v>
      </c>
      <c r="C339">
        <v>35</v>
      </c>
      <c r="D339" t="s">
        <v>1397</v>
      </c>
      <c r="E339" t="s">
        <v>1393</v>
      </c>
      <c r="F339" t="s">
        <v>1409</v>
      </c>
      <c r="G339">
        <v>2002839</v>
      </c>
      <c r="H339">
        <f t="shared" si="11"/>
        <v>0</v>
      </c>
      <c r="I339" t="str">
        <f t="shared" si="12"/>
        <v>PRIMARY</v>
      </c>
      <c r="J339">
        <v>2</v>
      </c>
    </row>
    <row r="340" spans="1:10" x14ac:dyDescent="0.25">
      <c r="A340" t="s">
        <v>1391</v>
      </c>
      <c r="B340">
        <v>4</v>
      </c>
      <c r="C340">
        <v>35</v>
      </c>
      <c r="D340" t="s">
        <v>1397</v>
      </c>
      <c r="E340" t="s">
        <v>1393</v>
      </c>
      <c r="F340" t="s">
        <v>1409</v>
      </c>
      <c r="H340">
        <f t="shared" si="11"/>
        <v>0</v>
      </c>
      <c r="I340" t="str">
        <f t="shared" si="12"/>
        <v>PRIMARY</v>
      </c>
      <c r="J340">
        <v>11</v>
      </c>
    </row>
    <row r="341" spans="1:10" x14ac:dyDescent="0.25">
      <c r="A341" t="s">
        <v>1391</v>
      </c>
      <c r="B341">
        <v>4</v>
      </c>
      <c r="C341">
        <v>35</v>
      </c>
      <c r="D341" t="s">
        <v>1398</v>
      </c>
      <c r="E341" t="s">
        <v>1393</v>
      </c>
      <c r="F341" t="s">
        <v>1409</v>
      </c>
      <c r="G341" t="s">
        <v>1392</v>
      </c>
      <c r="H341">
        <f t="shared" si="11"/>
        <v>0</v>
      </c>
      <c r="I341" t="str">
        <f t="shared" si="12"/>
        <v>PRIMARY</v>
      </c>
      <c r="J341">
        <v>1</v>
      </c>
    </row>
    <row r="342" spans="1:10" x14ac:dyDescent="0.25">
      <c r="A342" t="s">
        <v>1391</v>
      </c>
      <c r="B342">
        <v>4</v>
      </c>
      <c r="C342">
        <v>35</v>
      </c>
      <c r="D342" t="s">
        <v>1395</v>
      </c>
      <c r="E342" t="s">
        <v>1393</v>
      </c>
      <c r="F342" t="s">
        <v>1409</v>
      </c>
      <c r="G342">
        <v>2002823</v>
      </c>
      <c r="H342">
        <f t="shared" si="11"/>
        <v>0</v>
      </c>
      <c r="I342" t="str">
        <f t="shared" si="12"/>
        <v>PRIMARY</v>
      </c>
      <c r="J342">
        <v>3</v>
      </c>
    </row>
    <row r="343" spans="1:10" x14ac:dyDescent="0.25">
      <c r="A343" t="s">
        <v>1391</v>
      </c>
      <c r="B343">
        <v>4</v>
      </c>
      <c r="C343">
        <v>35</v>
      </c>
      <c r="D343" t="s">
        <v>1395</v>
      </c>
      <c r="E343" t="s">
        <v>1393</v>
      </c>
      <c r="F343" t="s">
        <v>1409</v>
      </c>
      <c r="G343">
        <v>2002842</v>
      </c>
      <c r="H343">
        <f t="shared" si="11"/>
        <v>0</v>
      </c>
      <c r="I343" t="str">
        <f t="shared" si="12"/>
        <v>PRIMARY</v>
      </c>
      <c r="J343">
        <v>1281</v>
      </c>
    </row>
    <row r="344" spans="1:10" x14ac:dyDescent="0.25">
      <c r="A344" t="s">
        <v>1391</v>
      </c>
      <c r="B344">
        <v>4</v>
      </c>
      <c r="C344">
        <v>35</v>
      </c>
      <c r="D344" t="s">
        <v>1395</v>
      </c>
      <c r="E344" t="s">
        <v>1393</v>
      </c>
      <c r="F344" t="s">
        <v>1409</v>
      </c>
      <c r="G344">
        <v>2002847</v>
      </c>
      <c r="H344">
        <f t="shared" si="11"/>
        <v>1112.98</v>
      </c>
      <c r="I344" t="str">
        <f t="shared" si="12"/>
        <v>PRIMARY</v>
      </c>
      <c r="J344">
        <v>1</v>
      </c>
    </row>
    <row r="345" spans="1:10" x14ac:dyDescent="0.25">
      <c r="A345" t="s">
        <v>1391</v>
      </c>
      <c r="B345">
        <v>4</v>
      </c>
      <c r="C345">
        <v>35</v>
      </c>
      <c r="E345" t="s">
        <v>1393</v>
      </c>
      <c r="F345" t="s">
        <v>1409</v>
      </c>
      <c r="G345">
        <v>2002842</v>
      </c>
      <c r="H345">
        <f t="shared" si="11"/>
        <v>0</v>
      </c>
      <c r="I345" t="str">
        <f t="shared" si="12"/>
        <v>PRIMARY</v>
      </c>
      <c r="J345">
        <v>40</v>
      </c>
    </row>
    <row r="346" spans="1:10" x14ac:dyDescent="0.25">
      <c r="A346" t="s">
        <v>1391</v>
      </c>
      <c r="B346">
        <v>4</v>
      </c>
      <c r="C346">
        <v>40</v>
      </c>
      <c r="D346" t="s">
        <v>1392</v>
      </c>
      <c r="E346" t="s">
        <v>1393</v>
      </c>
      <c r="F346" t="s">
        <v>1409</v>
      </c>
      <c r="G346">
        <v>2002847</v>
      </c>
      <c r="H346">
        <f t="shared" si="11"/>
        <v>1112.98</v>
      </c>
      <c r="I346" t="str">
        <f t="shared" si="12"/>
        <v>PRIMARY</v>
      </c>
      <c r="J346">
        <v>24</v>
      </c>
    </row>
    <row r="347" spans="1:10" x14ac:dyDescent="0.25">
      <c r="A347" t="s">
        <v>1391</v>
      </c>
      <c r="B347">
        <v>4</v>
      </c>
      <c r="C347">
        <v>40</v>
      </c>
      <c r="D347" t="s">
        <v>1397</v>
      </c>
      <c r="E347" t="s">
        <v>1393</v>
      </c>
      <c r="F347" t="s">
        <v>1409</v>
      </c>
      <c r="G347">
        <v>2002849</v>
      </c>
      <c r="H347">
        <f t="shared" si="11"/>
        <v>1543.75</v>
      </c>
      <c r="I347" t="str">
        <f t="shared" si="12"/>
        <v>PRIMARY</v>
      </c>
      <c r="J347">
        <v>10</v>
      </c>
    </row>
    <row r="348" spans="1:10" x14ac:dyDescent="0.25">
      <c r="A348" t="s">
        <v>1391</v>
      </c>
      <c r="B348">
        <v>4</v>
      </c>
      <c r="C348">
        <v>40</v>
      </c>
      <c r="D348" t="s">
        <v>1398</v>
      </c>
      <c r="E348" t="s">
        <v>1393</v>
      </c>
      <c r="F348" t="s">
        <v>1409</v>
      </c>
      <c r="G348" t="s">
        <v>1392</v>
      </c>
      <c r="H348">
        <f t="shared" si="11"/>
        <v>0</v>
      </c>
      <c r="I348" t="str">
        <f t="shared" si="12"/>
        <v>PRIMARY</v>
      </c>
      <c r="J348">
        <v>7</v>
      </c>
    </row>
    <row r="349" spans="1:10" x14ac:dyDescent="0.25">
      <c r="A349" t="s">
        <v>1391</v>
      </c>
      <c r="B349">
        <v>4</v>
      </c>
      <c r="C349">
        <v>40</v>
      </c>
      <c r="D349" t="s">
        <v>1395</v>
      </c>
      <c r="E349" t="s">
        <v>1393</v>
      </c>
      <c r="F349" t="s">
        <v>1409</v>
      </c>
      <c r="G349">
        <v>2002826</v>
      </c>
      <c r="H349">
        <f t="shared" si="11"/>
        <v>0</v>
      </c>
      <c r="I349" t="str">
        <f t="shared" si="12"/>
        <v>PRIMARY</v>
      </c>
      <c r="J349">
        <v>49</v>
      </c>
    </row>
    <row r="350" spans="1:10" x14ac:dyDescent="0.25">
      <c r="A350" t="s">
        <v>1391</v>
      </c>
      <c r="B350">
        <v>4</v>
      </c>
      <c r="C350">
        <v>40</v>
      </c>
      <c r="D350" t="s">
        <v>1395</v>
      </c>
      <c r="E350" t="s">
        <v>1393</v>
      </c>
      <c r="F350" t="s">
        <v>1409</v>
      </c>
      <c r="G350">
        <v>2002847</v>
      </c>
      <c r="H350">
        <f t="shared" si="11"/>
        <v>1112.98</v>
      </c>
      <c r="I350" t="str">
        <f t="shared" si="12"/>
        <v>PRIMARY</v>
      </c>
      <c r="J350">
        <v>32679</v>
      </c>
    </row>
    <row r="351" spans="1:10" x14ac:dyDescent="0.25">
      <c r="A351" t="s">
        <v>1391</v>
      </c>
      <c r="B351">
        <v>4</v>
      </c>
      <c r="C351">
        <v>40</v>
      </c>
      <c r="D351" t="s">
        <v>1395</v>
      </c>
      <c r="E351" t="s">
        <v>1237</v>
      </c>
      <c r="F351" t="s">
        <v>1409</v>
      </c>
      <c r="G351">
        <v>2002847</v>
      </c>
      <c r="H351">
        <f t="shared" si="11"/>
        <v>1112.98</v>
      </c>
      <c r="I351" t="str">
        <f t="shared" si="12"/>
        <v>PRIMARY</v>
      </c>
      <c r="J351">
        <v>6</v>
      </c>
    </row>
    <row r="352" spans="1:10" x14ac:dyDescent="0.25">
      <c r="A352" t="s">
        <v>1391</v>
      </c>
      <c r="B352">
        <v>4</v>
      </c>
      <c r="C352">
        <v>40</v>
      </c>
      <c r="D352" t="s">
        <v>1395</v>
      </c>
      <c r="F352" t="s">
        <v>1409</v>
      </c>
      <c r="G352">
        <v>2002847</v>
      </c>
      <c r="H352">
        <f t="shared" si="11"/>
        <v>1112.98</v>
      </c>
      <c r="I352" t="str">
        <f t="shared" si="12"/>
        <v>PRIMARY</v>
      </c>
      <c r="J352">
        <v>4</v>
      </c>
    </row>
    <row r="353" spans="1:10" x14ac:dyDescent="0.25">
      <c r="A353" t="s">
        <v>1391</v>
      </c>
      <c r="B353">
        <v>4</v>
      </c>
      <c r="C353">
        <v>40</v>
      </c>
      <c r="E353" t="s">
        <v>1393</v>
      </c>
      <c r="F353" t="s">
        <v>1409</v>
      </c>
      <c r="G353">
        <v>2002826</v>
      </c>
      <c r="H353">
        <f t="shared" si="11"/>
        <v>0</v>
      </c>
      <c r="I353" t="str">
        <f t="shared" si="12"/>
        <v>PRIMARY</v>
      </c>
      <c r="J353">
        <v>1</v>
      </c>
    </row>
    <row r="354" spans="1:10" x14ac:dyDescent="0.25">
      <c r="A354" t="s">
        <v>1391</v>
      </c>
      <c r="B354">
        <v>4</v>
      </c>
      <c r="C354">
        <v>40</v>
      </c>
      <c r="E354" t="s">
        <v>1393</v>
      </c>
      <c r="F354" t="s">
        <v>1409</v>
      </c>
      <c r="G354">
        <v>2002847</v>
      </c>
      <c r="H354">
        <f t="shared" si="11"/>
        <v>1112.98</v>
      </c>
      <c r="I354" t="str">
        <f t="shared" si="12"/>
        <v>PRIMARY</v>
      </c>
      <c r="J354">
        <v>1194</v>
      </c>
    </row>
    <row r="355" spans="1:10" x14ac:dyDescent="0.25">
      <c r="A355" t="s">
        <v>1391</v>
      </c>
      <c r="B355">
        <v>4</v>
      </c>
      <c r="C355">
        <v>40</v>
      </c>
      <c r="E355" t="s">
        <v>1393</v>
      </c>
      <c r="F355" t="s">
        <v>1409</v>
      </c>
      <c r="G355">
        <v>2002859</v>
      </c>
      <c r="H355">
        <f t="shared" si="11"/>
        <v>1478.66</v>
      </c>
      <c r="I355" t="str">
        <f t="shared" si="12"/>
        <v>PRIMARY</v>
      </c>
      <c r="J355">
        <v>1</v>
      </c>
    </row>
    <row r="356" spans="1:10" x14ac:dyDescent="0.25">
      <c r="A356" t="s">
        <v>1391</v>
      </c>
      <c r="B356">
        <v>4</v>
      </c>
      <c r="C356">
        <v>45</v>
      </c>
      <c r="D356" t="s">
        <v>1397</v>
      </c>
      <c r="E356" t="s">
        <v>1393</v>
      </c>
      <c r="F356" t="s">
        <v>1409</v>
      </c>
      <c r="H356">
        <f t="shared" si="11"/>
        <v>0</v>
      </c>
      <c r="I356" t="str">
        <f t="shared" si="12"/>
        <v>PRIMARY</v>
      </c>
      <c r="J356">
        <v>43</v>
      </c>
    </row>
    <row r="357" spans="1:10" x14ac:dyDescent="0.25">
      <c r="A357" t="s">
        <v>1391</v>
      </c>
      <c r="B357">
        <v>4</v>
      </c>
      <c r="C357">
        <v>45</v>
      </c>
      <c r="D357" t="s">
        <v>1398</v>
      </c>
      <c r="E357" t="s">
        <v>1393</v>
      </c>
      <c r="F357" t="s">
        <v>1409</v>
      </c>
      <c r="G357" t="s">
        <v>1392</v>
      </c>
      <c r="H357">
        <f t="shared" si="11"/>
        <v>0</v>
      </c>
      <c r="I357" t="str">
        <f t="shared" si="12"/>
        <v>PRIMARY</v>
      </c>
      <c r="J357">
        <v>4</v>
      </c>
    </row>
    <row r="358" spans="1:10" x14ac:dyDescent="0.25">
      <c r="A358" t="s">
        <v>1391</v>
      </c>
      <c r="B358">
        <v>4</v>
      </c>
      <c r="C358">
        <v>45</v>
      </c>
      <c r="D358" t="s">
        <v>1395</v>
      </c>
      <c r="E358" t="s">
        <v>1393</v>
      </c>
      <c r="F358" t="s">
        <v>1409</v>
      </c>
      <c r="G358">
        <v>2002847</v>
      </c>
      <c r="H358">
        <f t="shared" si="11"/>
        <v>1112.98</v>
      </c>
      <c r="I358" t="str">
        <f t="shared" si="12"/>
        <v>PRIMARY</v>
      </c>
      <c r="J358">
        <v>1</v>
      </c>
    </row>
    <row r="359" spans="1:10" x14ac:dyDescent="0.25">
      <c r="A359" t="s">
        <v>1391</v>
      </c>
      <c r="B359">
        <v>4</v>
      </c>
      <c r="C359">
        <v>45</v>
      </c>
      <c r="D359" t="s">
        <v>1395</v>
      </c>
      <c r="E359" t="s">
        <v>1393</v>
      </c>
      <c r="F359" t="s">
        <v>1409</v>
      </c>
      <c r="G359">
        <v>2002859</v>
      </c>
      <c r="H359">
        <f t="shared" si="11"/>
        <v>1478.66</v>
      </c>
      <c r="I359" t="str">
        <f t="shared" si="12"/>
        <v>PRIMARY</v>
      </c>
      <c r="J359">
        <v>12226</v>
      </c>
    </row>
    <row r="360" spans="1:10" x14ac:dyDescent="0.25">
      <c r="A360" t="s">
        <v>1391</v>
      </c>
      <c r="B360">
        <v>4</v>
      </c>
      <c r="C360">
        <v>45</v>
      </c>
      <c r="D360" t="s">
        <v>1395</v>
      </c>
      <c r="F360" t="s">
        <v>1409</v>
      </c>
      <c r="G360">
        <v>2002859</v>
      </c>
      <c r="H360">
        <f t="shared" si="11"/>
        <v>1478.66</v>
      </c>
      <c r="I360" t="str">
        <f t="shared" si="12"/>
        <v>PRIMARY</v>
      </c>
      <c r="J360">
        <v>2</v>
      </c>
    </row>
    <row r="361" spans="1:10" x14ac:dyDescent="0.25">
      <c r="A361" t="s">
        <v>1391</v>
      </c>
      <c r="B361">
        <v>4</v>
      </c>
      <c r="C361">
        <v>45</v>
      </c>
      <c r="E361" t="s">
        <v>1393</v>
      </c>
      <c r="F361" t="s">
        <v>1409</v>
      </c>
      <c r="G361">
        <v>2002859</v>
      </c>
      <c r="H361">
        <f t="shared" si="11"/>
        <v>1478.66</v>
      </c>
      <c r="I361" t="str">
        <f t="shared" si="12"/>
        <v>PRIMARY</v>
      </c>
      <c r="J361">
        <v>48</v>
      </c>
    </row>
    <row r="362" spans="1:10" x14ac:dyDescent="0.25">
      <c r="A362" t="s">
        <v>1391</v>
      </c>
      <c r="B362">
        <v>4</v>
      </c>
      <c r="C362">
        <v>45</v>
      </c>
      <c r="E362" t="s">
        <v>1393</v>
      </c>
      <c r="F362" t="s">
        <v>1409</v>
      </c>
      <c r="H362">
        <f t="shared" si="11"/>
        <v>0</v>
      </c>
      <c r="I362" t="str">
        <f t="shared" si="12"/>
        <v>PRIMARY</v>
      </c>
      <c r="J362">
        <v>1</v>
      </c>
    </row>
    <row r="363" spans="1:10" x14ac:dyDescent="0.25">
      <c r="A363" t="s">
        <v>1391</v>
      </c>
      <c r="B363">
        <v>4</v>
      </c>
      <c r="C363">
        <v>50</v>
      </c>
      <c r="D363" t="s">
        <v>1397</v>
      </c>
      <c r="E363" t="s">
        <v>1393</v>
      </c>
      <c r="F363" t="s">
        <v>1409</v>
      </c>
      <c r="G363">
        <v>2002869</v>
      </c>
      <c r="H363">
        <f t="shared" si="11"/>
        <v>1918.8</v>
      </c>
      <c r="I363" t="str">
        <f t="shared" si="12"/>
        <v>PRIMARY</v>
      </c>
      <c r="J363">
        <v>2</v>
      </c>
    </row>
    <row r="364" spans="1:10" x14ac:dyDescent="0.25">
      <c r="A364" t="s">
        <v>1391</v>
      </c>
      <c r="B364">
        <v>4</v>
      </c>
      <c r="C364">
        <v>50</v>
      </c>
      <c r="D364" t="s">
        <v>1395</v>
      </c>
      <c r="E364" t="s">
        <v>1393</v>
      </c>
      <c r="F364" t="s">
        <v>1409</v>
      </c>
      <c r="G364">
        <v>2002863</v>
      </c>
      <c r="H364">
        <f t="shared" si="11"/>
        <v>0</v>
      </c>
      <c r="I364" t="str">
        <f t="shared" si="12"/>
        <v>PRIMARY</v>
      </c>
      <c r="J364">
        <v>26</v>
      </c>
    </row>
    <row r="365" spans="1:10" x14ac:dyDescent="0.25">
      <c r="A365" t="s">
        <v>1391</v>
      </c>
      <c r="B365">
        <v>4</v>
      </c>
      <c r="C365">
        <v>55</v>
      </c>
      <c r="D365" t="s">
        <v>1397</v>
      </c>
      <c r="E365" t="s">
        <v>1393</v>
      </c>
      <c r="F365" t="s">
        <v>1409</v>
      </c>
      <c r="G365" t="s">
        <v>1392</v>
      </c>
      <c r="H365">
        <f t="shared" si="11"/>
        <v>0</v>
      </c>
      <c r="I365" t="str">
        <f t="shared" si="12"/>
        <v>PRIMARY</v>
      </c>
      <c r="J365">
        <v>1</v>
      </c>
    </row>
    <row r="366" spans="1:10" x14ac:dyDescent="0.25">
      <c r="A366" t="s">
        <v>1391</v>
      </c>
      <c r="B366">
        <v>4</v>
      </c>
      <c r="C366">
        <v>55</v>
      </c>
      <c r="D366" t="s">
        <v>1395</v>
      </c>
      <c r="E366" t="s">
        <v>1393</v>
      </c>
      <c r="F366" t="s">
        <v>1409</v>
      </c>
      <c r="G366">
        <v>2002866</v>
      </c>
      <c r="H366">
        <f t="shared" si="11"/>
        <v>0</v>
      </c>
      <c r="I366" t="str">
        <f t="shared" si="12"/>
        <v>PRIMARY</v>
      </c>
      <c r="J366">
        <v>7</v>
      </c>
    </row>
    <row r="367" spans="1:10" x14ac:dyDescent="0.25">
      <c r="A367" t="s">
        <v>1391</v>
      </c>
      <c r="B367">
        <v>4</v>
      </c>
      <c r="C367">
        <v>65</v>
      </c>
      <c r="D367" t="s">
        <v>1395</v>
      </c>
      <c r="E367" t="s">
        <v>1393</v>
      </c>
      <c r="F367" t="s">
        <v>1409</v>
      </c>
      <c r="G367" t="s">
        <v>1392</v>
      </c>
      <c r="H367">
        <f t="shared" si="11"/>
        <v>0</v>
      </c>
      <c r="I367" t="str">
        <f t="shared" si="12"/>
        <v>PRIMARY</v>
      </c>
      <c r="J367">
        <v>1</v>
      </c>
    </row>
    <row r="368" spans="1:10" x14ac:dyDescent="0.25">
      <c r="A368" t="s">
        <v>1391</v>
      </c>
      <c r="B368">
        <v>4</v>
      </c>
      <c r="C368">
        <v>75</v>
      </c>
      <c r="D368" t="s">
        <v>1395</v>
      </c>
      <c r="E368" t="s">
        <v>1393</v>
      </c>
      <c r="F368" t="s">
        <v>1409</v>
      </c>
      <c r="G368" t="s">
        <v>1392</v>
      </c>
      <c r="H368">
        <f t="shared" si="11"/>
        <v>0</v>
      </c>
      <c r="I368" t="str">
        <f t="shared" si="12"/>
        <v>PRIMARY</v>
      </c>
      <c r="J368">
        <v>1</v>
      </c>
    </row>
    <row r="369" spans="1:10" x14ac:dyDescent="0.25">
      <c r="A369" t="s">
        <v>1391</v>
      </c>
      <c r="B369">
        <v>5</v>
      </c>
      <c r="C369">
        <v>30</v>
      </c>
      <c r="D369" t="s">
        <v>1395</v>
      </c>
      <c r="E369" t="s">
        <v>1393</v>
      </c>
      <c r="F369" t="s">
        <v>1409</v>
      </c>
      <c r="G369">
        <v>2002836</v>
      </c>
      <c r="H369">
        <f t="shared" si="11"/>
        <v>807.52</v>
      </c>
      <c r="I369" t="str">
        <f t="shared" si="12"/>
        <v>PRIMARY</v>
      </c>
      <c r="J369">
        <v>12</v>
      </c>
    </row>
    <row r="370" spans="1:10" x14ac:dyDescent="0.25">
      <c r="A370" t="s">
        <v>1391</v>
      </c>
      <c r="B370">
        <v>5</v>
      </c>
      <c r="C370">
        <v>35</v>
      </c>
      <c r="D370" t="s">
        <v>1395</v>
      </c>
      <c r="E370" t="s">
        <v>1393</v>
      </c>
      <c r="F370" t="s">
        <v>1409</v>
      </c>
      <c r="G370" t="s">
        <v>1392</v>
      </c>
      <c r="H370">
        <f t="shared" si="11"/>
        <v>0</v>
      </c>
      <c r="I370" t="str">
        <f t="shared" si="12"/>
        <v>PRIMARY</v>
      </c>
      <c r="J370">
        <v>23</v>
      </c>
    </row>
    <row r="371" spans="1:10" x14ac:dyDescent="0.25">
      <c r="A371" t="s">
        <v>1391</v>
      </c>
      <c r="B371">
        <v>5</v>
      </c>
      <c r="C371">
        <v>40</v>
      </c>
      <c r="D371" t="s">
        <v>1395</v>
      </c>
      <c r="E371" t="s">
        <v>1393</v>
      </c>
      <c r="F371" t="s">
        <v>1409</v>
      </c>
      <c r="G371">
        <v>2002847</v>
      </c>
      <c r="H371">
        <f t="shared" si="11"/>
        <v>1112.98</v>
      </c>
      <c r="I371" t="str">
        <f t="shared" si="12"/>
        <v>PRIMARY</v>
      </c>
      <c r="J371">
        <v>116</v>
      </c>
    </row>
    <row r="372" spans="1:10" x14ac:dyDescent="0.25">
      <c r="A372" t="s">
        <v>1391</v>
      </c>
      <c r="B372">
        <v>5</v>
      </c>
      <c r="C372">
        <v>40</v>
      </c>
      <c r="E372" t="s">
        <v>1393</v>
      </c>
      <c r="F372" t="s">
        <v>1409</v>
      </c>
      <c r="G372">
        <v>2002847</v>
      </c>
      <c r="H372">
        <f t="shared" si="11"/>
        <v>1112.98</v>
      </c>
      <c r="I372" t="str">
        <f t="shared" si="12"/>
        <v>PRIMARY</v>
      </c>
      <c r="J372">
        <v>3</v>
      </c>
    </row>
    <row r="373" spans="1:10" x14ac:dyDescent="0.25">
      <c r="A373" t="s">
        <v>1391</v>
      </c>
      <c r="B373">
        <v>5</v>
      </c>
      <c r="C373">
        <v>45</v>
      </c>
      <c r="D373" t="s">
        <v>1395</v>
      </c>
      <c r="E373" t="s">
        <v>1393</v>
      </c>
      <c r="F373" t="s">
        <v>1409</v>
      </c>
      <c r="G373">
        <v>2002859</v>
      </c>
      <c r="H373">
        <f t="shared" si="11"/>
        <v>1478.66</v>
      </c>
      <c r="I373" t="str">
        <f t="shared" si="12"/>
        <v>PRIMARY</v>
      </c>
      <c r="J373">
        <v>8</v>
      </c>
    </row>
    <row r="374" spans="1:10" x14ac:dyDescent="0.25">
      <c r="A374" t="s">
        <v>1391</v>
      </c>
      <c r="B374">
        <v>6</v>
      </c>
      <c r="C374">
        <v>10</v>
      </c>
      <c r="D374" t="s">
        <v>1395</v>
      </c>
      <c r="E374" t="s">
        <v>1393</v>
      </c>
      <c r="F374" t="s">
        <v>1409</v>
      </c>
      <c r="G374" t="s">
        <v>1392</v>
      </c>
      <c r="H374">
        <f t="shared" si="11"/>
        <v>0</v>
      </c>
      <c r="I374" t="str">
        <f t="shared" si="12"/>
        <v>PRIMARY</v>
      </c>
      <c r="J374">
        <v>1</v>
      </c>
    </row>
    <row r="375" spans="1:10" x14ac:dyDescent="0.25">
      <c r="A375" t="s">
        <v>1391</v>
      </c>
      <c r="B375">
        <v>6</v>
      </c>
      <c r="C375">
        <v>20</v>
      </c>
      <c r="D375" t="s">
        <v>1395</v>
      </c>
      <c r="E375" t="s">
        <v>1393</v>
      </c>
      <c r="F375" t="s">
        <v>1409</v>
      </c>
      <c r="G375" t="s">
        <v>1392</v>
      </c>
      <c r="H375">
        <f t="shared" si="11"/>
        <v>0</v>
      </c>
      <c r="I375" t="str">
        <f t="shared" si="12"/>
        <v>PRIMARY</v>
      </c>
      <c r="J375">
        <v>1</v>
      </c>
    </row>
    <row r="376" spans="1:10" x14ac:dyDescent="0.25">
      <c r="A376" t="s">
        <v>1391</v>
      </c>
      <c r="B376">
        <v>6</v>
      </c>
      <c r="C376">
        <v>25</v>
      </c>
      <c r="D376" t="s">
        <v>1395</v>
      </c>
      <c r="E376" t="s">
        <v>1393</v>
      </c>
      <c r="F376" t="s">
        <v>1409</v>
      </c>
      <c r="G376" t="s">
        <v>1392</v>
      </c>
      <c r="H376">
        <f t="shared" si="11"/>
        <v>0</v>
      </c>
      <c r="I376" t="str">
        <f t="shared" si="12"/>
        <v>PRIMARY</v>
      </c>
      <c r="J376">
        <v>3</v>
      </c>
    </row>
    <row r="377" spans="1:10" x14ac:dyDescent="0.25">
      <c r="A377" t="s">
        <v>1391</v>
      </c>
      <c r="B377">
        <v>6</v>
      </c>
      <c r="C377">
        <v>30</v>
      </c>
      <c r="D377" t="s">
        <v>1395</v>
      </c>
      <c r="E377" t="s">
        <v>1393</v>
      </c>
      <c r="F377" t="s">
        <v>1409</v>
      </c>
      <c r="G377">
        <v>2002836</v>
      </c>
      <c r="H377">
        <f t="shared" si="11"/>
        <v>807.52</v>
      </c>
      <c r="I377" t="str">
        <f t="shared" si="12"/>
        <v>PRIMARY</v>
      </c>
      <c r="J377">
        <v>781</v>
      </c>
    </row>
    <row r="378" spans="1:10" x14ac:dyDescent="0.25">
      <c r="A378" t="s">
        <v>1391</v>
      </c>
      <c r="B378">
        <v>6</v>
      </c>
      <c r="C378">
        <v>30</v>
      </c>
      <c r="E378" t="s">
        <v>1393</v>
      </c>
      <c r="F378" t="s">
        <v>1409</v>
      </c>
      <c r="G378">
        <v>2002836</v>
      </c>
      <c r="H378">
        <f t="shared" si="11"/>
        <v>807.52</v>
      </c>
      <c r="I378" t="str">
        <f t="shared" si="12"/>
        <v>PRIMARY</v>
      </c>
      <c r="J378">
        <v>2</v>
      </c>
    </row>
    <row r="379" spans="1:10" x14ac:dyDescent="0.25">
      <c r="A379" t="s">
        <v>1391</v>
      </c>
      <c r="B379">
        <v>6</v>
      </c>
      <c r="C379">
        <v>35</v>
      </c>
      <c r="D379" t="s">
        <v>1395</v>
      </c>
      <c r="E379" t="s">
        <v>1393</v>
      </c>
      <c r="F379" t="s">
        <v>1409</v>
      </c>
      <c r="G379">
        <v>2002843</v>
      </c>
      <c r="H379">
        <f t="shared" si="11"/>
        <v>0</v>
      </c>
      <c r="I379" t="str">
        <f t="shared" si="12"/>
        <v>PRIMARY</v>
      </c>
      <c r="J379">
        <v>259</v>
      </c>
    </row>
    <row r="380" spans="1:10" x14ac:dyDescent="0.25">
      <c r="A380" t="s">
        <v>1391</v>
      </c>
      <c r="B380">
        <v>6</v>
      </c>
      <c r="C380">
        <v>35</v>
      </c>
      <c r="D380" t="s">
        <v>1395</v>
      </c>
      <c r="F380" t="s">
        <v>1409</v>
      </c>
      <c r="G380">
        <v>2002843</v>
      </c>
      <c r="H380">
        <f t="shared" si="11"/>
        <v>0</v>
      </c>
      <c r="I380" t="str">
        <f t="shared" si="12"/>
        <v>PRIMARY</v>
      </c>
      <c r="J380">
        <v>1</v>
      </c>
    </row>
    <row r="381" spans="1:10" x14ac:dyDescent="0.25">
      <c r="A381" t="s">
        <v>1391</v>
      </c>
      <c r="B381">
        <v>6</v>
      </c>
      <c r="C381">
        <v>35</v>
      </c>
      <c r="E381" t="s">
        <v>1393</v>
      </c>
      <c r="F381" t="s">
        <v>1409</v>
      </c>
      <c r="G381">
        <v>2002843</v>
      </c>
      <c r="H381">
        <f t="shared" si="11"/>
        <v>0</v>
      </c>
      <c r="I381" t="str">
        <f t="shared" si="12"/>
        <v>PRIMARY</v>
      </c>
      <c r="J381">
        <v>2</v>
      </c>
    </row>
    <row r="382" spans="1:10" x14ac:dyDescent="0.25">
      <c r="A382" t="s">
        <v>1391</v>
      </c>
      <c r="B382">
        <v>6</v>
      </c>
      <c r="C382">
        <v>40</v>
      </c>
      <c r="D382" t="s">
        <v>1395</v>
      </c>
      <c r="E382" t="s">
        <v>1393</v>
      </c>
      <c r="F382" t="s">
        <v>1409</v>
      </c>
      <c r="G382">
        <v>2002847</v>
      </c>
      <c r="H382">
        <f t="shared" si="11"/>
        <v>1112.98</v>
      </c>
      <c r="I382" t="str">
        <f t="shared" si="12"/>
        <v>PRIMARY</v>
      </c>
      <c r="J382">
        <v>3</v>
      </c>
    </row>
    <row r="383" spans="1:10" x14ac:dyDescent="0.25">
      <c r="A383" t="s">
        <v>1391</v>
      </c>
      <c r="B383">
        <v>6</v>
      </c>
      <c r="C383">
        <v>45</v>
      </c>
      <c r="D383" t="s">
        <v>1395</v>
      </c>
      <c r="E383" t="s">
        <v>1393</v>
      </c>
      <c r="F383" t="s">
        <v>1409</v>
      </c>
      <c r="G383">
        <v>2002859</v>
      </c>
      <c r="H383">
        <f t="shared" si="11"/>
        <v>1478.66</v>
      </c>
      <c r="I383" t="str">
        <f t="shared" si="12"/>
        <v>PRIMARY</v>
      </c>
      <c r="J383">
        <v>1</v>
      </c>
    </row>
    <row r="384" spans="1:10" x14ac:dyDescent="0.25">
      <c r="A384" t="s">
        <v>1391</v>
      </c>
      <c r="B384" t="s">
        <v>1403</v>
      </c>
      <c r="C384">
        <v>40</v>
      </c>
      <c r="D384" t="s">
        <v>1397</v>
      </c>
      <c r="E384" t="s">
        <v>1393</v>
      </c>
      <c r="F384" t="s">
        <v>1409</v>
      </c>
      <c r="G384">
        <v>2131246</v>
      </c>
      <c r="H384">
        <f t="shared" si="11"/>
        <v>3268.88</v>
      </c>
      <c r="I384" t="str">
        <f t="shared" si="12"/>
        <v>PRIMARY</v>
      </c>
      <c r="J384">
        <v>19</v>
      </c>
    </row>
    <row r="385" spans="1:10" x14ac:dyDescent="0.25">
      <c r="A385" t="s">
        <v>1391</v>
      </c>
      <c r="B385" t="s">
        <v>1403</v>
      </c>
      <c r="C385">
        <v>45</v>
      </c>
      <c r="D385" t="s">
        <v>1397</v>
      </c>
      <c r="E385" t="s">
        <v>1393</v>
      </c>
      <c r="F385" t="s">
        <v>1409</v>
      </c>
      <c r="G385">
        <v>2131245</v>
      </c>
      <c r="H385">
        <f t="shared" si="11"/>
        <v>0</v>
      </c>
      <c r="I385" t="str">
        <f t="shared" si="12"/>
        <v>PRIMARY</v>
      </c>
      <c r="J385">
        <v>298</v>
      </c>
    </row>
    <row r="386" spans="1:10" x14ac:dyDescent="0.25">
      <c r="A386" t="s">
        <v>1391</v>
      </c>
      <c r="B386" t="s">
        <v>1403</v>
      </c>
      <c r="C386">
        <v>45</v>
      </c>
      <c r="D386" t="s">
        <v>1401</v>
      </c>
      <c r="E386" t="s">
        <v>1393</v>
      </c>
      <c r="F386" t="s">
        <v>1409</v>
      </c>
      <c r="G386">
        <v>2132798</v>
      </c>
      <c r="H386">
        <f t="shared" ref="H386:H449" si="13">+_xlfn.XLOOKUP(G386,AF:AF,AG:AG,0)</f>
        <v>4456.6099999999997</v>
      </c>
      <c r="I386" t="str">
        <f t="shared" ref="I386:I449" si="14">+_xlfn.XLOOKUP(F386,AI:AI,AJ:AJ,"N/A")</f>
        <v>PRIMARY</v>
      </c>
      <c r="J386">
        <v>19</v>
      </c>
    </row>
    <row r="387" spans="1:10" x14ac:dyDescent="0.25">
      <c r="A387" t="s">
        <v>1391</v>
      </c>
      <c r="B387" t="s">
        <v>1403</v>
      </c>
      <c r="C387">
        <v>45</v>
      </c>
      <c r="D387" t="s">
        <v>1395</v>
      </c>
      <c r="E387" t="s">
        <v>1393</v>
      </c>
      <c r="F387" t="s">
        <v>1409</v>
      </c>
      <c r="G387">
        <v>2131214</v>
      </c>
      <c r="H387">
        <f t="shared" si="13"/>
        <v>0</v>
      </c>
      <c r="I387" t="str">
        <f t="shared" si="14"/>
        <v>PRIMARY</v>
      </c>
      <c r="J387">
        <v>132</v>
      </c>
    </row>
    <row r="388" spans="1:10" x14ac:dyDescent="0.25">
      <c r="A388" t="s">
        <v>1391</v>
      </c>
      <c r="B388" t="s">
        <v>1403</v>
      </c>
      <c r="C388">
        <v>45</v>
      </c>
      <c r="D388" t="s">
        <v>1395</v>
      </c>
      <c r="E388" t="s">
        <v>1393</v>
      </c>
      <c r="F388" t="s">
        <v>1409</v>
      </c>
      <c r="G388">
        <v>2131245</v>
      </c>
      <c r="H388">
        <f t="shared" si="13"/>
        <v>0</v>
      </c>
      <c r="I388" t="str">
        <f t="shared" si="14"/>
        <v>PRIMARY</v>
      </c>
      <c r="J388">
        <v>1</v>
      </c>
    </row>
    <row r="389" spans="1:10" x14ac:dyDescent="0.25">
      <c r="A389" t="s">
        <v>1391</v>
      </c>
      <c r="B389" t="s">
        <v>1403</v>
      </c>
      <c r="C389">
        <v>45</v>
      </c>
      <c r="D389" t="s">
        <v>1395</v>
      </c>
      <c r="E389" t="s">
        <v>1393</v>
      </c>
      <c r="F389" t="s">
        <v>1409</v>
      </c>
      <c r="G389">
        <v>2132798</v>
      </c>
      <c r="H389">
        <f t="shared" si="13"/>
        <v>4456.6099999999997</v>
      </c>
      <c r="I389" t="str">
        <f t="shared" si="14"/>
        <v>PRIMARY</v>
      </c>
      <c r="J389">
        <v>1</v>
      </c>
    </row>
    <row r="390" spans="1:10" x14ac:dyDescent="0.25">
      <c r="A390" t="s">
        <v>1391</v>
      </c>
      <c r="B390" t="s">
        <v>1403</v>
      </c>
      <c r="C390">
        <v>50</v>
      </c>
      <c r="D390" t="s">
        <v>1397</v>
      </c>
      <c r="E390" t="s">
        <v>1393</v>
      </c>
      <c r="F390" t="s">
        <v>1409</v>
      </c>
      <c r="G390">
        <v>2131698</v>
      </c>
      <c r="H390">
        <f t="shared" si="13"/>
        <v>9288.26</v>
      </c>
      <c r="I390" t="str">
        <f t="shared" si="14"/>
        <v>PRIMARY</v>
      </c>
      <c r="J390">
        <v>19</v>
      </c>
    </row>
    <row r="391" spans="1:10" x14ac:dyDescent="0.25">
      <c r="A391" t="s">
        <v>1391</v>
      </c>
      <c r="B391" t="s">
        <v>1403</v>
      </c>
      <c r="C391">
        <v>50</v>
      </c>
      <c r="D391" t="s">
        <v>1401</v>
      </c>
      <c r="E391" t="s">
        <v>1393</v>
      </c>
      <c r="F391" t="s">
        <v>1409</v>
      </c>
      <c r="G391">
        <v>2124959</v>
      </c>
      <c r="H391">
        <f t="shared" si="13"/>
        <v>4317.26</v>
      </c>
      <c r="I391" t="str">
        <f t="shared" si="14"/>
        <v>PRIMARY</v>
      </c>
      <c r="J391">
        <v>12</v>
      </c>
    </row>
    <row r="392" spans="1:10" x14ac:dyDescent="0.25">
      <c r="A392" t="s">
        <v>1391</v>
      </c>
      <c r="B392" t="s">
        <v>1403</v>
      </c>
      <c r="C392">
        <v>50</v>
      </c>
      <c r="D392" t="s">
        <v>1395</v>
      </c>
      <c r="E392" t="s">
        <v>1393</v>
      </c>
      <c r="F392" t="s">
        <v>1409</v>
      </c>
      <c r="G392">
        <v>2131275</v>
      </c>
      <c r="H392">
        <f t="shared" si="13"/>
        <v>1665.53</v>
      </c>
      <c r="I392" t="str">
        <f t="shared" si="14"/>
        <v>PRIMARY</v>
      </c>
      <c r="J392">
        <v>26</v>
      </c>
    </row>
    <row r="393" spans="1:10" x14ac:dyDescent="0.25">
      <c r="A393" t="s">
        <v>1391</v>
      </c>
      <c r="B393" t="s">
        <v>1403</v>
      </c>
      <c r="C393">
        <v>50</v>
      </c>
      <c r="E393" t="s">
        <v>1393</v>
      </c>
      <c r="F393" t="s">
        <v>1409</v>
      </c>
      <c r="G393">
        <v>2131275</v>
      </c>
      <c r="H393">
        <f t="shared" si="13"/>
        <v>1665.53</v>
      </c>
      <c r="I393" t="str">
        <f t="shared" si="14"/>
        <v>PRIMARY</v>
      </c>
      <c r="J393">
        <v>1</v>
      </c>
    </row>
    <row r="394" spans="1:10" x14ac:dyDescent="0.25">
      <c r="A394" t="s">
        <v>1391</v>
      </c>
      <c r="B394" t="s">
        <v>1403</v>
      </c>
      <c r="C394">
        <v>55</v>
      </c>
      <c r="D394" t="s">
        <v>1397</v>
      </c>
      <c r="E394" t="s">
        <v>1393</v>
      </c>
      <c r="F394" t="s">
        <v>1409</v>
      </c>
      <c r="G394">
        <v>2131711</v>
      </c>
      <c r="H394">
        <f t="shared" si="13"/>
        <v>9928.64</v>
      </c>
      <c r="I394" t="str">
        <f t="shared" si="14"/>
        <v>PRIMARY</v>
      </c>
      <c r="J394">
        <v>3</v>
      </c>
    </row>
    <row r="395" spans="1:10" x14ac:dyDescent="0.25">
      <c r="A395" t="s">
        <v>1391</v>
      </c>
      <c r="B395" t="s">
        <v>1403</v>
      </c>
      <c r="C395">
        <v>55</v>
      </c>
      <c r="D395" t="s">
        <v>1399</v>
      </c>
      <c r="E395" t="s">
        <v>1393</v>
      </c>
      <c r="F395" t="s">
        <v>1409</v>
      </c>
      <c r="G395" t="s">
        <v>1392</v>
      </c>
      <c r="H395">
        <f t="shared" si="13"/>
        <v>0</v>
      </c>
      <c r="I395" t="str">
        <f t="shared" si="14"/>
        <v>PRIMARY</v>
      </c>
      <c r="J395">
        <v>1</v>
      </c>
    </row>
    <row r="396" spans="1:10" x14ac:dyDescent="0.25">
      <c r="A396" t="s">
        <v>1391</v>
      </c>
      <c r="B396" t="s">
        <v>1403</v>
      </c>
      <c r="C396">
        <v>60</v>
      </c>
      <c r="D396" t="s">
        <v>1397</v>
      </c>
      <c r="E396" t="s">
        <v>1393</v>
      </c>
      <c r="F396" t="s">
        <v>1409</v>
      </c>
      <c r="G396">
        <v>2131712</v>
      </c>
      <c r="H396">
        <f t="shared" si="13"/>
        <v>9869.15</v>
      </c>
      <c r="I396" t="str">
        <f t="shared" si="14"/>
        <v>PRIMARY</v>
      </c>
      <c r="J396">
        <v>1</v>
      </c>
    </row>
    <row r="397" spans="1:10" x14ac:dyDescent="0.25">
      <c r="A397" t="s">
        <v>1391</v>
      </c>
      <c r="B397" t="s">
        <v>1406</v>
      </c>
      <c r="C397">
        <v>45</v>
      </c>
      <c r="D397" t="s">
        <v>1397</v>
      </c>
      <c r="E397" t="s">
        <v>1393</v>
      </c>
      <c r="F397" t="s">
        <v>1409</v>
      </c>
      <c r="G397">
        <v>2132811</v>
      </c>
      <c r="H397">
        <f t="shared" si="13"/>
        <v>4018.36</v>
      </c>
      <c r="I397" t="str">
        <f t="shared" si="14"/>
        <v>PRIMARY</v>
      </c>
      <c r="J397">
        <v>3</v>
      </c>
    </row>
    <row r="398" spans="1:10" x14ac:dyDescent="0.25">
      <c r="A398" t="s">
        <v>1391</v>
      </c>
      <c r="B398" t="s">
        <v>1406</v>
      </c>
      <c r="C398">
        <v>50</v>
      </c>
      <c r="D398" t="s">
        <v>1401</v>
      </c>
      <c r="E398" t="s">
        <v>1393</v>
      </c>
      <c r="F398" t="s">
        <v>1409</v>
      </c>
      <c r="G398">
        <v>2132797</v>
      </c>
      <c r="H398">
        <f t="shared" si="13"/>
        <v>6012.03</v>
      </c>
      <c r="I398" t="str">
        <f t="shared" si="14"/>
        <v>PRIMARY</v>
      </c>
      <c r="J398">
        <v>12</v>
      </c>
    </row>
    <row r="399" spans="1:10" x14ac:dyDescent="0.25">
      <c r="A399" t="s">
        <v>1391</v>
      </c>
      <c r="B399" t="s">
        <v>1407</v>
      </c>
      <c r="C399">
        <v>40</v>
      </c>
      <c r="D399" t="s">
        <v>1397</v>
      </c>
      <c r="E399" t="s">
        <v>1393</v>
      </c>
      <c r="F399" t="s">
        <v>1409</v>
      </c>
      <c r="G399">
        <v>2131440</v>
      </c>
      <c r="H399">
        <f t="shared" si="13"/>
        <v>3242.18</v>
      </c>
      <c r="I399" t="str">
        <f t="shared" si="14"/>
        <v>PRIMARY</v>
      </c>
      <c r="J399">
        <v>1</v>
      </c>
    </row>
    <row r="400" spans="1:10" x14ac:dyDescent="0.25">
      <c r="A400" t="s">
        <v>1391</v>
      </c>
      <c r="B400" t="s">
        <v>1408</v>
      </c>
      <c r="C400">
        <v>50</v>
      </c>
      <c r="D400" t="s">
        <v>1405</v>
      </c>
      <c r="E400" t="s">
        <v>1393</v>
      </c>
      <c r="F400" t="s">
        <v>1409</v>
      </c>
      <c r="G400">
        <v>2002820</v>
      </c>
      <c r="H400">
        <f t="shared" si="13"/>
        <v>4587.24</v>
      </c>
      <c r="I400" t="str">
        <f t="shared" si="14"/>
        <v>PRIMARY</v>
      </c>
      <c r="J400">
        <v>1</v>
      </c>
    </row>
    <row r="401" spans="1:10" x14ac:dyDescent="0.25">
      <c r="A401" t="s">
        <v>1391</v>
      </c>
      <c r="B401" t="s">
        <v>1408</v>
      </c>
      <c r="C401">
        <v>55</v>
      </c>
      <c r="D401" t="s">
        <v>1401</v>
      </c>
      <c r="E401" t="s">
        <v>1393</v>
      </c>
      <c r="F401" t="s">
        <v>1409</v>
      </c>
      <c r="G401">
        <v>2132810</v>
      </c>
      <c r="H401">
        <f t="shared" si="13"/>
        <v>0</v>
      </c>
      <c r="I401" t="str">
        <f t="shared" si="14"/>
        <v>PRIMARY</v>
      </c>
      <c r="J401">
        <v>2</v>
      </c>
    </row>
    <row r="402" spans="1:10" x14ac:dyDescent="0.25">
      <c r="A402" t="s">
        <v>1391</v>
      </c>
      <c r="B402" t="s">
        <v>1392</v>
      </c>
      <c r="C402">
        <v>35</v>
      </c>
      <c r="D402" t="s">
        <v>1395</v>
      </c>
      <c r="E402" t="s">
        <v>1393</v>
      </c>
      <c r="F402" t="s">
        <v>1410</v>
      </c>
      <c r="G402" t="s">
        <v>1392</v>
      </c>
      <c r="H402">
        <f t="shared" si="13"/>
        <v>0</v>
      </c>
      <c r="I402" t="str">
        <f t="shared" si="14"/>
        <v>PRIMARY</v>
      </c>
      <c r="J402">
        <v>1</v>
      </c>
    </row>
    <row r="403" spans="1:10" x14ac:dyDescent="0.25">
      <c r="A403" t="s">
        <v>1391</v>
      </c>
      <c r="B403" t="s">
        <v>1392</v>
      </c>
      <c r="C403">
        <v>40</v>
      </c>
      <c r="D403" t="s">
        <v>1395</v>
      </c>
      <c r="E403" t="s">
        <v>1393</v>
      </c>
      <c r="F403" t="s">
        <v>1410</v>
      </c>
      <c r="G403" t="s">
        <v>1392</v>
      </c>
      <c r="H403">
        <f t="shared" si="13"/>
        <v>0</v>
      </c>
      <c r="I403" t="str">
        <f t="shared" si="14"/>
        <v>PRIMARY</v>
      </c>
      <c r="J403">
        <v>1</v>
      </c>
    </row>
    <row r="404" spans="1:10" x14ac:dyDescent="0.25">
      <c r="A404" t="s">
        <v>1391</v>
      </c>
      <c r="B404" t="s">
        <v>1392</v>
      </c>
      <c r="C404">
        <v>45</v>
      </c>
      <c r="D404" t="s">
        <v>1397</v>
      </c>
      <c r="E404" t="s">
        <v>1393</v>
      </c>
      <c r="F404" t="s">
        <v>1410</v>
      </c>
      <c r="G404" t="s">
        <v>1392</v>
      </c>
      <c r="H404">
        <f t="shared" si="13"/>
        <v>0</v>
      </c>
      <c r="I404" t="str">
        <f t="shared" si="14"/>
        <v>PRIMARY</v>
      </c>
      <c r="J404">
        <v>2</v>
      </c>
    </row>
    <row r="405" spans="1:10" x14ac:dyDescent="0.25">
      <c r="A405" t="s">
        <v>1391</v>
      </c>
      <c r="B405">
        <v>1</v>
      </c>
      <c r="C405">
        <v>35</v>
      </c>
      <c r="D405" t="s">
        <v>1397</v>
      </c>
      <c r="E405" t="s">
        <v>1393</v>
      </c>
      <c r="F405" t="s">
        <v>1410</v>
      </c>
      <c r="G405">
        <v>2002845</v>
      </c>
      <c r="H405">
        <f t="shared" si="13"/>
        <v>0</v>
      </c>
      <c r="I405" t="str">
        <f t="shared" si="14"/>
        <v>PRIMARY</v>
      </c>
      <c r="J405">
        <v>1</v>
      </c>
    </row>
    <row r="406" spans="1:10" x14ac:dyDescent="0.25">
      <c r="A406" t="s">
        <v>1391</v>
      </c>
      <c r="B406">
        <v>1</v>
      </c>
      <c r="C406">
        <v>45</v>
      </c>
      <c r="D406" t="s">
        <v>1401</v>
      </c>
      <c r="E406" t="s">
        <v>1393</v>
      </c>
      <c r="F406" t="s">
        <v>1410</v>
      </c>
      <c r="G406">
        <v>2112349</v>
      </c>
      <c r="H406">
        <f t="shared" si="13"/>
        <v>3974.89</v>
      </c>
      <c r="I406" t="str">
        <f t="shared" si="14"/>
        <v>PRIMARY</v>
      </c>
      <c r="J406">
        <v>1</v>
      </c>
    </row>
    <row r="407" spans="1:10" x14ac:dyDescent="0.25">
      <c r="A407" t="s">
        <v>1391</v>
      </c>
      <c r="B407">
        <v>1</v>
      </c>
      <c r="C407">
        <v>45</v>
      </c>
      <c r="D407" t="s">
        <v>1395</v>
      </c>
      <c r="E407" t="s">
        <v>1393</v>
      </c>
      <c r="F407" t="s">
        <v>1410</v>
      </c>
      <c r="G407">
        <v>2002834</v>
      </c>
      <c r="H407">
        <f t="shared" si="13"/>
        <v>1433.09</v>
      </c>
      <c r="I407" t="str">
        <f t="shared" si="14"/>
        <v>PRIMARY</v>
      </c>
      <c r="J407">
        <v>7</v>
      </c>
    </row>
    <row r="408" spans="1:10" x14ac:dyDescent="0.25">
      <c r="A408" t="s">
        <v>1391</v>
      </c>
      <c r="B408">
        <v>1</v>
      </c>
      <c r="C408">
        <v>45</v>
      </c>
      <c r="D408" t="s">
        <v>1395</v>
      </c>
      <c r="E408" t="s">
        <v>1393</v>
      </c>
      <c r="F408" t="s">
        <v>1410</v>
      </c>
      <c r="G408">
        <v>2002835</v>
      </c>
      <c r="H408">
        <f t="shared" si="13"/>
        <v>1478.66</v>
      </c>
      <c r="I408" t="str">
        <f t="shared" si="14"/>
        <v>PRIMARY</v>
      </c>
      <c r="J408">
        <v>1</v>
      </c>
    </row>
    <row r="409" spans="1:10" x14ac:dyDescent="0.25">
      <c r="A409" t="s">
        <v>1391</v>
      </c>
      <c r="B409">
        <v>1</v>
      </c>
      <c r="C409">
        <v>50</v>
      </c>
      <c r="D409" t="s">
        <v>1395</v>
      </c>
      <c r="E409" t="s">
        <v>1393</v>
      </c>
      <c r="F409" t="s">
        <v>1410</v>
      </c>
      <c r="G409">
        <v>2002835</v>
      </c>
      <c r="H409">
        <f t="shared" si="13"/>
        <v>1478.66</v>
      </c>
      <c r="I409" t="str">
        <f t="shared" si="14"/>
        <v>PRIMARY</v>
      </c>
      <c r="J409">
        <v>1</v>
      </c>
    </row>
    <row r="410" spans="1:10" x14ac:dyDescent="0.25">
      <c r="A410" t="s">
        <v>1391</v>
      </c>
      <c r="B410">
        <v>1</v>
      </c>
      <c r="C410">
        <v>50</v>
      </c>
      <c r="D410" t="s">
        <v>1395</v>
      </c>
      <c r="E410" t="s">
        <v>1393</v>
      </c>
      <c r="F410" t="s">
        <v>1410</v>
      </c>
      <c r="G410">
        <v>2002863</v>
      </c>
      <c r="H410">
        <f t="shared" si="13"/>
        <v>0</v>
      </c>
      <c r="I410" t="str">
        <f t="shared" si="14"/>
        <v>PRIMARY</v>
      </c>
      <c r="J410">
        <v>24</v>
      </c>
    </row>
    <row r="411" spans="1:10" x14ac:dyDescent="0.25">
      <c r="A411" t="s">
        <v>1391</v>
      </c>
      <c r="B411">
        <v>1</v>
      </c>
      <c r="C411">
        <v>55</v>
      </c>
      <c r="D411" t="s">
        <v>1397</v>
      </c>
      <c r="E411" t="s">
        <v>1393</v>
      </c>
      <c r="F411" t="s">
        <v>1410</v>
      </c>
      <c r="G411" t="s">
        <v>1392</v>
      </c>
      <c r="H411">
        <f t="shared" si="13"/>
        <v>0</v>
      </c>
      <c r="I411" t="str">
        <f t="shared" si="14"/>
        <v>PRIMARY</v>
      </c>
      <c r="J411">
        <v>1</v>
      </c>
    </row>
    <row r="412" spans="1:10" x14ac:dyDescent="0.25">
      <c r="A412" t="s">
        <v>1391</v>
      </c>
      <c r="B412">
        <v>1</v>
      </c>
      <c r="C412">
        <v>55</v>
      </c>
      <c r="D412" t="s">
        <v>1395</v>
      </c>
      <c r="E412" t="s">
        <v>1393</v>
      </c>
      <c r="F412" t="s">
        <v>1410</v>
      </c>
      <c r="G412">
        <v>2002866</v>
      </c>
      <c r="H412">
        <f t="shared" si="13"/>
        <v>0</v>
      </c>
      <c r="I412" t="str">
        <f t="shared" si="14"/>
        <v>PRIMARY</v>
      </c>
      <c r="J412">
        <v>5</v>
      </c>
    </row>
    <row r="413" spans="1:10" x14ac:dyDescent="0.25">
      <c r="A413" t="s">
        <v>1391</v>
      </c>
      <c r="B413">
        <v>2</v>
      </c>
      <c r="C413">
        <v>40</v>
      </c>
      <c r="D413" t="s">
        <v>1395</v>
      </c>
      <c r="E413" t="s">
        <v>1393</v>
      </c>
      <c r="F413" t="s">
        <v>1410</v>
      </c>
      <c r="G413">
        <v>2002847</v>
      </c>
      <c r="H413">
        <f t="shared" si="13"/>
        <v>1112.98</v>
      </c>
      <c r="I413" t="str">
        <f t="shared" si="14"/>
        <v>PRIMARY</v>
      </c>
      <c r="J413">
        <v>26</v>
      </c>
    </row>
    <row r="414" spans="1:10" x14ac:dyDescent="0.25">
      <c r="A414" t="s">
        <v>1391</v>
      </c>
      <c r="B414">
        <v>2</v>
      </c>
      <c r="C414">
        <v>40</v>
      </c>
      <c r="D414" t="s">
        <v>1395</v>
      </c>
      <c r="E414" t="s">
        <v>1393</v>
      </c>
      <c r="F414" t="s">
        <v>1410</v>
      </c>
      <c r="G414">
        <v>2002857</v>
      </c>
      <c r="H414">
        <f t="shared" si="13"/>
        <v>0</v>
      </c>
      <c r="I414" t="str">
        <f t="shared" si="14"/>
        <v>PRIMARY</v>
      </c>
      <c r="J414">
        <v>7</v>
      </c>
    </row>
    <row r="415" spans="1:10" x14ac:dyDescent="0.25">
      <c r="A415" t="s">
        <v>1391</v>
      </c>
      <c r="B415">
        <v>2</v>
      </c>
      <c r="C415">
        <v>45</v>
      </c>
      <c r="D415" t="s">
        <v>1395</v>
      </c>
      <c r="E415" t="s">
        <v>1393</v>
      </c>
      <c r="F415" t="s">
        <v>1410</v>
      </c>
      <c r="G415">
        <v>2002858</v>
      </c>
      <c r="H415">
        <f t="shared" si="13"/>
        <v>1344.79</v>
      </c>
      <c r="I415" t="str">
        <f t="shared" si="14"/>
        <v>PRIMARY</v>
      </c>
      <c r="J415">
        <v>64</v>
      </c>
    </row>
    <row r="416" spans="1:10" x14ac:dyDescent="0.25">
      <c r="A416" t="s">
        <v>1391</v>
      </c>
      <c r="B416">
        <v>2</v>
      </c>
      <c r="C416">
        <v>45</v>
      </c>
      <c r="E416" t="s">
        <v>1393</v>
      </c>
      <c r="F416" t="s">
        <v>1410</v>
      </c>
      <c r="G416">
        <v>2002858</v>
      </c>
      <c r="H416">
        <f t="shared" si="13"/>
        <v>1344.79</v>
      </c>
      <c r="I416" t="str">
        <f t="shared" si="14"/>
        <v>PRIMARY</v>
      </c>
      <c r="J416">
        <v>1</v>
      </c>
    </row>
    <row r="417" spans="1:10" x14ac:dyDescent="0.25">
      <c r="A417" t="s">
        <v>1391</v>
      </c>
      <c r="B417">
        <v>2</v>
      </c>
      <c r="C417">
        <v>65</v>
      </c>
      <c r="D417" t="s">
        <v>1395</v>
      </c>
      <c r="E417" t="s">
        <v>1393</v>
      </c>
      <c r="F417" t="s">
        <v>1410</v>
      </c>
      <c r="G417" t="s">
        <v>1392</v>
      </c>
      <c r="H417">
        <f t="shared" si="13"/>
        <v>0</v>
      </c>
      <c r="I417" t="str">
        <f t="shared" si="14"/>
        <v>PRIMARY</v>
      </c>
      <c r="J417">
        <v>1</v>
      </c>
    </row>
    <row r="418" spans="1:10" x14ac:dyDescent="0.25">
      <c r="A418" t="s">
        <v>1391</v>
      </c>
      <c r="B418">
        <v>3</v>
      </c>
      <c r="C418">
        <v>45</v>
      </c>
      <c r="D418" t="s">
        <v>1397</v>
      </c>
      <c r="E418" t="s">
        <v>1393</v>
      </c>
      <c r="F418" t="s">
        <v>1410</v>
      </c>
      <c r="G418">
        <v>2002862</v>
      </c>
      <c r="H418">
        <f t="shared" si="13"/>
        <v>0</v>
      </c>
      <c r="I418" t="str">
        <f t="shared" si="14"/>
        <v>PRIMARY</v>
      </c>
      <c r="J418">
        <v>2</v>
      </c>
    </row>
    <row r="419" spans="1:10" x14ac:dyDescent="0.25">
      <c r="A419" t="s">
        <v>1391</v>
      </c>
      <c r="B419">
        <v>3</v>
      </c>
      <c r="C419">
        <v>45</v>
      </c>
      <c r="D419" t="s">
        <v>1397</v>
      </c>
      <c r="E419" t="s">
        <v>1393</v>
      </c>
      <c r="F419" t="s">
        <v>1410</v>
      </c>
      <c r="H419">
        <f t="shared" si="13"/>
        <v>0</v>
      </c>
      <c r="I419" t="str">
        <f t="shared" si="14"/>
        <v>PRIMARY</v>
      </c>
      <c r="J419">
        <v>37</v>
      </c>
    </row>
    <row r="420" spans="1:10" x14ac:dyDescent="0.25">
      <c r="A420" t="s">
        <v>1391</v>
      </c>
      <c r="B420">
        <v>3</v>
      </c>
      <c r="C420">
        <v>45</v>
      </c>
      <c r="D420" t="s">
        <v>1395</v>
      </c>
      <c r="E420" t="s">
        <v>1393</v>
      </c>
      <c r="F420" t="s">
        <v>1410</v>
      </c>
      <c r="G420">
        <v>2002860</v>
      </c>
      <c r="H420">
        <f t="shared" si="13"/>
        <v>0</v>
      </c>
      <c r="I420" t="str">
        <f t="shared" si="14"/>
        <v>PRIMARY</v>
      </c>
      <c r="J420">
        <v>27</v>
      </c>
    </row>
    <row r="421" spans="1:10" x14ac:dyDescent="0.25">
      <c r="A421" t="s">
        <v>1391</v>
      </c>
      <c r="B421">
        <v>3</v>
      </c>
      <c r="C421">
        <v>50</v>
      </c>
      <c r="D421" t="s">
        <v>1397</v>
      </c>
      <c r="E421" t="s">
        <v>1393</v>
      </c>
      <c r="F421" t="s">
        <v>1410</v>
      </c>
      <c r="G421" t="s">
        <v>1392</v>
      </c>
      <c r="H421">
        <f t="shared" si="13"/>
        <v>0</v>
      </c>
      <c r="I421" t="str">
        <f t="shared" si="14"/>
        <v>PRIMARY</v>
      </c>
      <c r="J421">
        <v>1</v>
      </c>
    </row>
    <row r="422" spans="1:10" x14ac:dyDescent="0.25">
      <c r="A422" t="s">
        <v>1391</v>
      </c>
      <c r="B422">
        <v>4</v>
      </c>
      <c r="C422">
        <v>10</v>
      </c>
      <c r="D422" t="s">
        <v>1395</v>
      </c>
      <c r="E422" t="s">
        <v>1393</v>
      </c>
      <c r="F422" t="s">
        <v>1410</v>
      </c>
      <c r="G422" t="s">
        <v>1392</v>
      </c>
      <c r="H422">
        <f t="shared" si="13"/>
        <v>0</v>
      </c>
      <c r="I422" t="str">
        <f t="shared" si="14"/>
        <v>PRIMARY</v>
      </c>
      <c r="J422">
        <v>1</v>
      </c>
    </row>
    <row r="423" spans="1:10" x14ac:dyDescent="0.25">
      <c r="A423" t="s">
        <v>1391</v>
      </c>
      <c r="B423">
        <v>4</v>
      </c>
      <c r="C423">
        <v>30</v>
      </c>
      <c r="D423" t="s">
        <v>1395</v>
      </c>
      <c r="E423" t="s">
        <v>1393</v>
      </c>
      <c r="F423" t="s">
        <v>1410</v>
      </c>
      <c r="G423">
        <v>2002836</v>
      </c>
      <c r="H423">
        <f t="shared" si="13"/>
        <v>807.52</v>
      </c>
      <c r="I423" t="str">
        <f t="shared" si="14"/>
        <v>PRIMARY</v>
      </c>
      <c r="J423">
        <v>1</v>
      </c>
    </row>
    <row r="424" spans="1:10" x14ac:dyDescent="0.25">
      <c r="A424" t="s">
        <v>1391</v>
      </c>
      <c r="B424">
        <v>4</v>
      </c>
      <c r="C424">
        <v>35</v>
      </c>
      <c r="D424" t="s">
        <v>1395</v>
      </c>
      <c r="E424" t="s">
        <v>1393</v>
      </c>
      <c r="F424" t="s">
        <v>1410</v>
      </c>
      <c r="G424">
        <v>2002842</v>
      </c>
      <c r="H424">
        <f t="shared" si="13"/>
        <v>0</v>
      </c>
      <c r="I424" t="str">
        <f t="shared" si="14"/>
        <v>PRIMARY</v>
      </c>
      <c r="J424">
        <v>134</v>
      </c>
    </row>
    <row r="425" spans="1:10" x14ac:dyDescent="0.25">
      <c r="A425" t="s">
        <v>1391</v>
      </c>
      <c r="B425">
        <v>4</v>
      </c>
      <c r="C425">
        <v>35</v>
      </c>
      <c r="D425" t="s">
        <v>1395</v>
      </c>
      <c r="F425" t="s">
        <v>1410</v>
      </c>
      <c r="G425">
        <v>2002842</v>
      </c>
      <c r="H425">
        <f t="shared" si="13"/>
        <v>0</v>
      </c>
      <c r="I425" t="str">
        <f t="shared" si="14"/>
        <v>PRIMARY</v>
      </c>
      <c r="J425">
        <v>1</v>
      </c>
    </row>
    <row r="426" spans="1:10" x14ac:dyDescent="0.25">
      <c r="A426" t="s">
        <v>1391</v>
      </c>
      <c r="B426">
        <v>4</v>
      </c>
      <c r="C426">
        <v>40</v>
      </c>
      <c r="D426" t="s">
        <v>1395</v>
      </c>
      <c r="E426" t="s">
        <v>1393</v>
      </c>
      <c r="F426" t="s">
        <v>1410</v>
      </c>
      <c r="G426">
        <v>2002847</v>
      </c>
      <c r="H426">
        <f t="shared" si="13"/>
        <v>1112.98</v>
      </c>
      <c r="I426" t="str">
        <f t="shared" si="14"/>
        <v>PRIMARY</v>
      </c>
      <c r="J426">
        <v>387</v>
      </c>
    </row>
    <row r="427" spans="1:10" x14ac:dyDescent="0.25">
      <c r="A427" t="s">
        <v>1391</v>
      </c>
      <c r="B427">
        <v>4</v>
      </c>
      <c r="C427">
        <v>40</v>
      </c>
      <c r="E427" t="s">
        <v>1393</v>
      </c>
      <c r="F427" t="s">
        <v>1410</v>
      </c>
      <c r="G427">
        <v>2002847</v>
      </c>
      <c r="H427">
        <f t="shared" si="13"/>
        <v>1112.98</v>
      </c>
      <c r="I427" t="str">
        <f t="shared" si="14"/>
        <v>PRIMARY</v>
      </c>
      <c r="J427">
        <v>1</v>
      </c>
    </row>
    <row r="428" spans="1:10" x14ac:dyDescent="0.25">
      <c r="A428" t="s">
        <v>1391</v>
      </c>
      <c r="B428">
        <v>4</v>
      </c>
      <c r="C428">
        <v>45</v>
      </c>
      <c r="D428" t="s">
        <v>1395</v>
      </c>
      <c r="E428" t="s">
        <v>1393</v>
      </c>
      <c r="F428" t="s">
        <v>1410</v>
      </c>
      <c r="G428">
        <v>2002859</v>
      </c>
      <c r="H428">
        <f t="shared" si="13"/>
        <v>1478.66</v>
      </c>
      <c r="I428" t="str">
        <f t="shared" si="14"/>
        <v>PRIMARY</v>
      </c>
      <c r="J428">
        <v>132</v>
      </c>
    </row>
    <row r="429" spans="1:10" x14ac:dyDescent="0.25">
      <c r="A429" t="s">
        <v>1391</v>
      </c>
      <c r="B429">
        <v>5</v>
      </c>
      <c r="C429">
        <v>40</v>
      </c>
      <c r="D429" t="s">
        <v>1395</v>
      </c>
      <c r="E429" t="s">
        <v>1393</v>
      </c>
      <c r="F429" t="s">
        <v>1410</v>
      </c>
      <c r="G429">
        <v>2002847</v>
      </c>
      <c r="H429">
        <f t="shared" si="13"/>
        <v>1112.98</v>
      </c>
      <c r="I429" t="str">
        <f t="shared" si="14"/>
        <v>PRIMARY</v>
      </c>
      <c r="J429">
        <v>1</v>
      </c>
    </row>
    <row r="430" spans="1:10" x14ac:dyDescent="0.25">
      <c r="A430" t="s">
        <v>1391</v>
      </c>
      <c r="B430">
        <v>6</v>
      </c>
      <c r="C430">
        <v>30</v>
      </c>
      <c r="D430" t="s">
        <v>1395</v>
      </c>
      <c r="E430" t="s">
        <v>1393</v>
      </c>
      <c r="F430" t="s">
        <v>1410</v>
      </c>
      <c r="G430">
        <v>2002836</v>
      </c>
      <c r="H430">
        <f t="shared" si="13"/>
        <v>807.52</v>
      </c>
      <c r="I430" t="str">
        <f t="shared" si="14"/>
        <v>PRIMARY</v>
      </c>
      <c r="J430">
        <v>52</v>
      </c>
    </row>
    <row r="431" spans="1:10" x14ac:dyDescent="0.25">
      <c r="A431" t="s">
        <v>1391</v>
      </c>
      <c r="B431">
        <v>6</v>
      </c>
      <c r="C431">
        <v>35</v>
      </c>
      <c r="D431" t="s">
        <v>1395</v>
      </c>
      <c r="E431" t="s">
        <v>1393</v>
      </c>
      <c r="F431" t="s">
        <v>1410</v>
      </c>
      <c r="G431">
        <v>2002843</v>
      </c>
      <c r="H431">
        <f t="shared" si="13"/>
        <v>0</v>
      </c>
      <c r="I431" t="str">
        <f t="shared" si="14"/>
        <v>PRIMARY</v>
      </c>
      <c r="J431">
        <v>26</v>
      </c>
    </row>
    <row r="432" spans="1:10" x14ac:dyDescent="0.25">
      <c r="A432" t="s">
        <v>1391</v>
      </c>
      <c r="B432" t="s">
        <v>1403</v>
      </c>
      <c r="C432">
        <v>45</v>
      </c>
      <c r="D432" t="s">
        <v>1397</v>
      </c>
      <c r="E432" t="s">
        <v>1393</v>
      </c>
      <c r="F432" t="s">
        <v>1410</v>
      </c>
      <c r="G432">
        <v>2131245</v>
      </c>
      <c r="H432">
        <f t="shared" si="13"/>
        <v>0</v>
      </c>
      <c r="I432" t="str">
        <f t="shared" si="14"/>
        <v>PRIMARY</v>
      </c>
      <c r="J432">
        <v>7</v>
      </c>
    </row>
    <row r="433" spans="1:10" x14ac:dyDescent="0.25">
      <c r="A433" t="s">
        <v>1391</v>
      </c>
      <c r="B433" t="s">
        <v>1403</v>
      </c>
      <c r="C433">
        <v>45</v>
      </c>
      <c r="D433" t="s">
        <v>1395</v>
      </c>
      <c r="E433" t="s">
        <v>1393</v>
      </c>
      <c r="F433" t="s">
        <v>1410</v>
      </c>
      <c r="G433">
        <v>2131214</v>
      </c>
      <c r="H433">
        <f t="shared" si="13"/>
        <v>0</v>
      </c>
      <c r="I433" t="str">
        <f t="shared" si="14"/>
        <v>PRIMARY</v>
      </c>
      <c r="J433">
        <v>1</v>
      </c>
    </row>
    <row r="434" spans="1:10" x14ac:dyDescent="0.25">
      <c r="A434" t="s">
        <v>1391</v>
      </c>
      <c r="B434" t="s">
        <v>1392</v>
      </c>
      <c r="C434" t="s">
        <v>1392</v>
      </c>
      <c r="D434" t="s">
        <v>1392</v>
      </c>
      <c r="E434" t="s">
        <v>1393</v>
      </c>
      <c r="F434" t="s">
        <v>1411</v>
      </c>
      <c r="G434" t="s">
        <v>1392</v>
      </c>
      <c r="H434">
        <f t="shared" si="13"/>
        <v>0</v>
      </c>
      <c r="I434" t="str">
        <f t="shared" si="14"/>
        <v>N/A</v>
      </c>
      <c r="J434">
        <v>61</v>
      </c>
    </row>
    <row r="435" spans="1:10" x14ac:dyDescent="0.25">
      <c r="A435" t="s">
        <v>1391</v>
      </c>
      <c r="B435" t="s">
        <v>1392</v>
      </c>
      <c r="C435" t="s">
        <v>1392</v>
      </c>
      <c r="D435" t="s">
        <v>1392</v>
      </c>
      <c r="E435" t="s">
        <v>1237</v>
      </c>
      <c r="F435" t="s">
        <v>1411</v>
      </c>
      <c r="G435" t="s">
        <v>1392</v>
      </c>
      <c r="H435">
        <f t="shared" si="13"/>
        <v>0</v>
      </c>
      <c r="I435" t="str">
        <f t="shared" si="14"/>
        <v>N/A</v>
      </c>
      <c r="J435">
        <v>75251</v>
      </c>
    </row>
    <row r="436" spans="1:10" x14ac:dyDescent="0.25">
      <c r="A436" t="s">
        <v>1391</v>
      </c>
      <c r="B436" t="s">
        <v>1392</v>
      </c>
      <c r="C436" t="s">
        <v>1392</v>
      </c>
      <c r="D436" t="s">
        <v>1392</v>
      </c>
      <c r="E436" t="s">
        <v>1237</v>
      </c>
      <c r="F436" t="s">
        <v>1411</v>
      </c>
      <c r="G436">
        <v>2005620</v>
      </c>
      <c r="H436">
        <f t="shared" si="13"/>
        <v>0</v>
      </c>
      <c r="I436" t="str">
        <f t="shared" si="14"/>
        <v>N/A</v>
      </c>
      <c r="J436">
        <v>53</v>
      </c>
    </row>
    <row r="437" spans="1:10" x14ac:dyDescent="0.25">
      <c r="A437" t="s">
        <v>1391</v>
      </c>
      <c r="B437" t="s">
        <v>1392</v>
      </c>
      <c r="C437" t="s">
        <v>1392</v>
      </c>
      <c r="D437" t="s">
        <v>1392</v>
      </c>
      <c r="F437" t="s">
        <v>1411</v>
      </c>
      <c r="G437" t="s">
        <v>1392</v>
      </c>
      <c r="H437">
        <f t="shared" si="13"/>
        <v>0</v>
      </c>
      <c r="I437" t="str">
        <f t="shared" si="14"/>
        <v>N/A</v>
      </c>
      <c r="J437">
        <v>1</v>
      </c>
    </row>
    <row r="438" spans="1:10" x14ac:dyDescent="0.25">
      <c r="A438" t="s">
        <v>1391</v>
      </c>
      <c r="B438" t="s">
        <v>1392</v>
      </c>
      <c r="C438" t="s">
        <v>1392</v>
      </c>
      <c r="D438" t="s">
        <v>1405</v>
      </c>
      <c r="E438" t="s">
        <v>1237</v>
      </c>
      <c r="F438" t="s">
        <v>1411</v>
      </c>
      <c r="G438">
        <v>2005650</v>
      </c>
      <c r="H438">
        <f t="shared" si="13"/>
        <v>0</v>
      </c>
      <c r="I438" t="str">
        <f t="shared" si="14"/>
        <v>N/A</v>
      </c>
      <c r="J438">
        <v>147</v>
      </c>
    </row>
    <row r="439" spans="1:10" x14ac:dyDescent="0.25">
      <c r="A439" t="s">
        <v>1391</v>
      </c>
      <c r="B439" t="s">
        <v>1392</v>
      </c>
      <c r="C439" t="s">
        <v>1392</v>
      </c>
      <c r="E439" t="s">
        <v>1393</v>
      </c>
      <c r="F439" t="s">
        <v>1411</v>
      </c>
      <c r="G439" t="s">
        <v>1392</v>
      </c>
      <c r="H439">
        <f t="shared" si="13"/>
        <v>0</v>
      </c>
      <c r="I439" t="str">
        <f t="shared" si="14"/>
        <v>N/A</v>
      </c>
      <c r="J439">
        <v>6</v>
      </c>
    </row>
    <row r="440" spans="1:10" x14ac:dyDescent="0.25">
      <c r="A440" t="s">
        <v>1391</v>
      </c>
      <c r="B440" t="s">
        <v>1392</v>
      </c>
      <c r="C440" t="s">
        <v>1392</v>
      </c>
      <c r="E440" t="s">
        <v>1237</v>
      </c>
      <c r="F440" t="s">
        <v>1411</v>
      </c>
      <c r="G440" t="s">
        <v>1392</v>
      </c>
      <c r="H440">
        <f t="shared" si="13"/>
        <v>0</v>
      </c>
      <c r="I440" t="str">
        <f t="shared" si="14"/>
        <v>N/A</v>
      </c>
      <c r="J440">
        <v>2</v>
      </c>
    </row>
    <row r="441" spans="1:10" x14ac:dyDescent="0.25">
      <c r="A441" t="s">
        <v>1391</v>
      </c>
      <c r="B441" t="s">
        <v>1392</v>
      </c>
      <c r="C441">
        <v>10</v>
      </c>
      <c r="D441" t="s">
        <v>1396</v>
      </c>
      <c r="E441" t="s">
        <v>1237</v>
      </c>
      <c r="F441" t="s">
        <v>1411</v>
      </c>
      <c r="G441">
        <v>2005620</v>
      </c>
      <c r="H441">
        <f t="shared" si="13"/>
        <v>0</v>
      </c>
      <c r="I441" t="str">
        <f t="shared" si="14"/>
        <v>N/A</v>
      </c>
      <c r="J441">
        <v>28</v>
      </c>
    </row>
    <row r="442" spans="1:10" x14ac:dyDescent="0.25">
      <c r="A442" t="s">
        <v>1391</v>
      </c>
      <c r="B442" t="s">
        <v>1392</v>
      </c>
      <c r="C442">
        <v>16</v>
      </c>
      <c r="D442" t="s">
        <v>1396</v>
      </c>
      <c r="E442" t="s">
        <v>1393</v>
      </c>
      <c r="F442" t="s">
        <v>1411</v>
      </c>
      <c r="G442">
        <v>2005654</v>
      </c>
      <c r="H442">
        <f t="shared" si="13"/>
        <v>0</v>
      </c>
      <c r="I442" t="str">
        <f t="shared" si="14"/>
        <v>N/A</v>
      </c>
      <c r="J442">
        <v>1</v>
      </c>
    </row>
    <row r="443" spans="1:10" x14ac:dyDescent="0.25">
      <c r="A443" t="s">
        <v>1391</v>
      </c>
      <c r="B443" t="s">
        <v>1392</v>
      </c>
      <c r="C443">
        <v>16</v>
      </c>
      <c r="D443" t="s">
        <v>1396</v>
      </c>
      <c r="E443" t="s">
        <v>1393</v>
      </c>
      <c r="F443" t="s">
        <v>1411</v>
      </c>
      <c r="G443">
        <v>2127280</v>
      </c>
      <c r="H443">
        <f t="shared" si="13"/>
        <v>0</v>
      </c>
      <c r="I443" t="str">
        <f t="shared" si="14"/>
        <v>N/A</v>
      </c>
      <c r="J443">
        <v>9</v>
      </c>
    </row>
    <row r="444" spans="1:10" x14ac:dyDescent="0.25">
      <c r="A444" t="s">
        <v>1391</v>
      </c>
      <c r="B444" t="s">
        <v>1392</v>
      </c>
      <c r="C444">
        <v>16</v>
      </c>
      <c r="D444" t="s">
        <v>1396</v>
      </c>
      <c r="E444" t="s">
        <v>1237</v>
      </c>
      <c r="F444" t="s">
        <v>1411</v>
      </c>
      <c r="G444" t="s">
        <v>1392</v>
      </c>
      <c r="H444">
        <f t="shared" si="13"/>
        <v>0</v>
      </c>
      <c r="I444" t="str">
        <f t="shared" si="14"/>
        <v>N/A</v>
      </c>
      <c r="J444">
        <v>4</v>
      </c>
    </row>
    <row r="445" spans="1:10" x14ac:dyDescent="0.25">
      <c r="A445" t="s">
        <v>1391</v>
      </c>
      <c r="B445" t="s">
        <v>1392</v>
      </c>
      <c r="C445">
        <v>16</v>
      </c>
      <c r="D445" t="s">
        <v>1396</v>
      </c>
      <c r="E445" t="s">
        <v>1237</v>
      </c>
      <c r="F445" t="s">
        <v>1411</v>
      </c>
      <c r="G445">
        <v>2005652</v>
      </c>
      <c r="H445">
        <f t="shared" si="13"/>
        <v>0</v>
      </c>
      <c r="I445" t="str">
        <f t="shared" si="14"/>
        <v>N/A</v>
      </c>
      <c r="J445">
        <v>54</v>
      </c>
    </row>
    <row r="446" spans="1:10" x14ac:dyDescent="0.25">
      <c r="A446" t="s">
        <v>1391</v>
      </c>
      <c r="B446" t="s">
        <v>1392</v>
      </c>
      <c r="C446">
        <v>16</v>
      </c>
      <c r="D446" t="s">
        <v>1396</v>
      </c>
      <c r="E446" t="s">
        <v>1237</v>
      </c>
      <c r="F446" t="s">
        <v>1411</v>
      </c>
      <c r="G446">
        <v>2005653</v>
      </c>
      <c r="H446">
        <f t="shared" si="13"/>
        <v>0</v>
      </c>
      <c r="I446" t="str">
        <f t="shared" si="14"/>
        <v>N/A</v>
      </c>
      <c r="J446">
        <v>119</v>
      </c>
    </row>
    <row r="447" spans="1:10" x14ac:dyDescent="0.25">
      <c r="A447" t="s">
        <v>1391</v>
      </c>
      <c r="B447" t="s">
        <v>1392</v>
      </c>
      <c r="C447">
        <v>16</v>
      </c>
      <c r="D447" t="s">
        <v>1396</v>
      </c>
      <c r="E447" t="s">
        <v>1237</v>
      </c>
      <c r="F447" t="s">
        <v>1411</v>
      </c>
      <c r="G447">
        <v>2005654</v>
      </c>
      <c r="H447">
        <f t="shared" si="13"/>
        <v>0</v>
      </c>
      <c r="I447" t="str">
        <f t="shared" si="14"/>
        <v>N/A</v>
      </c>
      <c r="J447">
        <v>12941</v>
      </c>
    </row>
    <row r="448" spans="1:10" x14ac:dyDescent="0.25">
      <c r="A448" t="s">
        <v>1391</v>
      </c>
      <c r="B448" t="s">
        <v>1392</v>
      </c>
      <c r="C448">
        <v>16</v>
      </c>
      <c r="D448" t="s">
        <v>1396</v>
      </c>
      <c r="E448" t="s">
        <v>1237</v>
      </c>
      <c r="F448" t="s">
        <v>1411</v>
      </c>
      <c r="G448">
        <v>2005658</v>
      </c>
      <c r="H448">
        <f t="shared" si="13"/>
        <v>0</v>
      </c>
      <c r="I448" t="str">
        <f t="shared" si="14"/>
        <v>N/A</v>
      </c>
      <c r="J448">
        <v>15</v>
      </c>
    </row>
    <row r="449" spans="1:10" x14ac:dyDescent="0.25">
      <c r="A449" t="s">
        <v>1391</v>
      </c>
      <c r="B449" t="s">
        <v>1392</v>
      </c>
      <c r="C449">
        <v>16</v>
      </c>
      <c r="D449" t="s">
        <v>1396</v>
      </c>
      <c r="E449" t="s">
        <v>1237</v>
      </c>
      <c r="F449" t="s">
        <v>1411</v>
      </c>
      <c r="G449">
        <v>2005685</v>
      </c>
      <c r="H449">
        <f t="shared" si="13"/>
        <v>0</v>
      </c>
      <c r="I449" t="str">
        <f t="shared" si="14"/>
        <v>N/A</v>
      </c>
      <c r="J449">
        <v>11</v>
      </c>
    </row>
    <row r="450" spans="1:10" x14ac:dyDescent="0.25">
      <c r="A450" t="s">
        <v>1391</v>
      </c>
      <c r="B450" t="s">
        <v>1392</v>
      </c>
      <c r="C450">
        <v>16</v>
      </c>
      <c r="D450" t="s">
        <v>1396</v>
      </c>
      <c r="E450" t="s">
        <v>1237</v>
      </c>
      <c r="F450" t="s">
        <v>1411</v>
      </c>
      <c r="G450">
        <v>2005687</v>
      </c>
      <c r="H450">
        <f t="shared" ref="H450:H513" si="15">+_xlfn.XLOOKUP(G450,AF:AF,AG:AG,0)</f>
        <v>0</v>
      </c>
      <c r="I450" t="str">
        <f t="shared" ref="I450:I513" si="16">+_xlfn.XLOOKUP(F450,AI:AI,AJ:AJ,"N/A")</f>
        <v>N/A</v>
      </c>
      <c r="J450">
        <v>14</v>
      </c>
    </row>
    <row r="451" spans="1:10" x14ac:dyDescent="0.25">
      <c r="A451" t="s">
        <v>1391</v>
      </c>
      <c r="B451" t="s">
        <v>1392</v>
      </c>
      <c r="C451">
        <v>16</v>
      </c>
      <c r="D451" t="s">
        <v>1396</v>
      </c>
      <c r="E451" t="s">
        <v>1237</v>
      </c>
      <c r="F451" t="s">
        <v>1411</v>
      </c>
      <c r="G451">
        <v>2127280</v>
      </c>
      <c r="H451">
        <f t="shared" si="15"/>
        <v>0</v>
      </c>
      <c r="I451" t="str">
        <f t="shared" si="16"/>
        <v>N/A</v>
      </c>
      <c r="J451">
        <v>6883</v>
      </c>
    </row>
    <row r="452" spans="1:10" x14ac:dyDescent="0.25">
      <c r="A452" t="s">
        <v>1391</v>
      </c>
      <c r="B452" t="s">
        <v>1392</v>
      </c>
      <c r="C452">
        <v>16</v>
      </c>
      <c r="D452" t="s">
        <v>1397</v>
      </c>
      <c r="E452" t="s">
        <v>1237</v>
      </c>
      <c r="F452" t="s">
        <v>1411</v>
      </c>
      <c r="G452">
        <v>2002833</v>
      </c>
      <c r="H452">
        <f t="shared" si="15"/>
        <v>0</v>
      </c>
      <c r="I452" t="str">
        <f t="shared" si="16"/>
        <v>N/A</v>
      </c>
      <c r="J452">
        <v>5</v>
      </c>
    </row>
    <row r="453" spans="1:10" x14ac:dyDescent="0.25">
      <c r="A453" t="s">
        <v>1391</v>
      </c>
      <c r="B453" t="s">
        <v>1392</v>
      </c>
      <c r="C453">
        <v>16</v>
      </c>
      <c r="D453" t="s">
        <v>1405</v>
      </c>
      <c r="E453" t="s">
        <v>1393</v>
      </c>
      <c r="F453" t="s">
        <v>1411</v>
      </c>
      <c r="G453">
        <v>2005649</v>
      </c>
      <c r="H453">
        <f t="shared" si="15"/>
        <v>0</v>
      </c>
      <c r="I453" t="str">
        <f t="shared" si="16"/>
        <v>N/A</v>
      </c>
      <c r="J453">
        <v>1</v>
      </c>
    </row>
    <row r="454" spans="1:10" x14ac:dyDescent="0.25">
      <c r="A454" t="s">
        <v>1391</v>
      </c>
      <c r="B454" t="s">
        <v>1392</v>
      </c>
      <c r="C454">
        <v>16</v>
      </c>
      <c r="D454" t="s">
        <v>1405</v>
      </c>
      <c r="E454" t="s">
        <v>1393</v>
      </c>
      <c r="F454" t="s">
        <v>1411</v>
      </c>
      <c r="G454">
        <v>2005665</v>
      </c>
      <c r="H454">
        <f t="shared" si="15"/>
        <v>0</v>
      </c>
      <c r="I454" t="str">
        <f t="shared" si="16"/>
        <v>N/A</v>
      </c>
      <c r="J454">
        <v>36</v>
      </c>
    </row>
    <row r="455" spans="1:10" x14ac:dyDescent="0.25">
      <c r="A455" t="s">
        <v>1391</v>
      </c>
      <c r="B455" t="s">
        <v>1392</v>
      </c>
      <c r="C455">
        <v>16</v>
      </c>
      <c r="D455" t="s">
        <v>1405</v>
      </c>
      <c r="E455" t="s">
        <v>1237</v>
      </c>
      <c r="F455" t="s">
        <v>1411</v>
      </c>
      <c r="G455" t="s">
        <v>1392</v>
      </c>
      <c r="H455">
        <f t="shared" si="15"/>
        <v>0</v>
      </c>
      <c r="I455" t="str">
        <f t="shared" si="16"/>
        <v>N/A</v>
      </c>
      <c r="J455">
        <v>1</v>
      </c>
    </row>
    <row r="456" spans="1:10" x14ac:dyDescent="0.25">
      <c r="A456" t="s">
        <v>1391</v>
      </c>
      <c r="B456" t="s">
        <v>1392</v>
      </c>
      <c r="C456">
        <v>16</v>
      </c>
      <c r="D456" t="s">
        <v>1405</v>
      </c>
      <c r="E456" t="s">
        <v>1237</v>
      </c>
      <c r="F456" t="s">
        <v>1411</v>
      </c>
      <c r="G456">
        <v>2005618</v>
      </c>
      <c r="H456">
        <f t="shared" si="15"/>
        <v>0</v>
      </c>
      <c r="I456" t="str">
        <f t="shared" si="16"/>
        <v>N/A</v>
      </c>
      <c r="J456">
        <v>278</v>
      </c>
    </row>
    <row r="457" spans="1:10" x14ac:dyDescent="0.25">
      <c r="A457" t="s">
        <v>1391</v>
      </c>
      <c r="B457" t="s">
        <v>1392</v>
      </c>
      <c r="C457">
        <v>16</v>
      </c>
      <c r="D457" t="s">
        <v>1405</v>
      </c>
      <c r="E457" t="s">
        <v>1237</v>
      </c>
      <c r="F457" t="s">
        <v>1411</v>
      </c>
      <c r="G457">
        <v>2005649</v>
      </c>
      <c r="H457">
        <f t="shared" si="15"/>
        <v>0</v>
      </c>
      <c r="I457" t="str">
        <f t="shared" si="16"/>
        <v>N/A</v>
      </c>
      <c r="J457">
        <v>7827</v>
      </c>
    </row>
    <row r="458" spans="1:10" x14ac:dyDescent="0.25">
      <c r="A458" t="s">
        <v>1391</v>
      </c>
      <c r="B458" t="s">
        <v>1392</v>
      </c>
      <c r="C458">
        <v>16</v>
      </c>
      <c r="D458" t="s">
        <v>1405</v>
      </c>
      <c r="E458" t="s">
        <v>1237</v>
      </c>
      <c r="F458" t="s">
        <v>1411</v>
      </c>
      <c r="G458">
        <v>2005650</v>
      </c>
      <c r="H458">
        <f t="shared" si="15"/>
        <v>0</v>
      </c>
      <c r="I458" t="str">
        <f t="shared" si="16"/>
        <v>N/A</v>
      </c>
      <c r="J458">
        <v>12</v>
      </c>
    </row>
    <row r="459" spans="1:10" x14ac:dyDescent="0.25">
      <c r="A459" t="s">
        <v>1391</v>
      </c>
      <c r="B459" t="s">
        <v>1392</v>
      </c>
      <c r="C459">
        <v>16</v>
      </c>
      <c r="D459" t="s">
        <v>1405</v>
      </c>
      <c r="E459" t="s">
        <v>1237</v>
      </c>
      <c r="F459" t="s">
        <v>1411</v>
      </c>
      <c r="G459">
        <v>2005653</v>
      </c>
      <c r="H459">
        <f t="shared" si="15"/>
        <v>0</v>
      </c>
      <c r="I459" t="str">
        <f t="shared" si="16"/>
        <v>N/A</v>
      </c>
      <c r="J459">
        <v>1</v>
      </c>
    </row>
    <row r="460" spans="1:10" x14ac:dyDescent="0.25">
      <c r="A460" t="s">
        <v>1391</v>
      </c>
      <c r="B460" t="s">
        <v>1392</v>
      </c>
      <c r="C460">
        <v>16</v>
      </c>
      <c r="D460" t="s">
        <v>1405</v>
      </c>
      <c r="E460" t="s">
        <v>1237</v>
      </c>
      <c r="F460" t="s">
        <v>1411</v>
      </c>
      <c r="G460">
        <v>2005665</v>
      </c>
      <c r="H460">
        <f t="shared" si="15"/>
        <v>0</v>
      </c>
      <c r="I460" t="str">
        <f t="shared" si="16"/>
        <v>N/A</v>
      </c>
      <c r="J460">
        <v>3132</v>
      </c>
    </row>
    <row r="461" spans="1:10" x14ac:dyDescent="0.25">
      <c r="A461" t="s">
        <v>1391</v>
      </c>
      <c r="B461" t="s">
        <v>1392</v>
      </c>
      <c r="C461">
        <v>16</v>
      </c>
      <c r="D461" t="s">
        <v>1405</v>
      </c>
      <c r="E461" t="s">
        <v>1237</v>
      </c>
      <c r="F461" t="s">
        <v>1411</v>
      </c>
      <c r="G461">
        <v>2005667</v>
      </c>
      <c r="H461">
        <f t="shared" si="15"/>
        <v>0</v>
      </c>
      <c r="I461" t="str">
        <f t="shared" si="16"/>
        <v>N/A</v>
      </c>
      <c r="J461">
        <v>13</v>
      </c>
    </row>
    <row r="462" spans="1:10" x14ac:dyDescent="0.25">
      <c r="A462" t="s">
        <v>1391</v>
      </c>
      <c r="B462" t="s">
        <v>1392</v>
      </c>
      <c r="C462">
        <v>16</v>
      </c>
      <c r="D462" t="s">
        <v>1405</v>
      </c>
      <c r="E462" t="s">
        <v>1237</v>
      </c>
      <c r="F462" t="s">
        <v>1411</v>
      </c>
      <c r="G462">
        <v>2131290</v>
      </c>
      <c r="H462">
        <f t="shared" si="15"/>
        <v>0</v>
      </c>
      <c r="I462" t="str">
        <f t="shared" si="16"/>
        <v>N/A</v>
      </c>
      <c r="J462">
        <v>220</v>
      </c>
    </row>
    <row r="463" spans="1:10" x14ac:dyDescent="0.25">
      <c r="A463" t="s">
        <v>1391</v>
      </c>
      <c r="B463" t="s">
        <v>1392</v>
      </c>
      <c r="C463">
        <v>16</v>
      </c>
      <c r="E463" t="s">
        <v>1393</v>
      </c>
      <c r="F463" t="s">
        <v>1411</v>
      </c>
      <c r="G463">
        <v>2005654</v>
      </c>
      <c r="H463">
        <f t="shared" si="15"/>
        <v>0</v>
      </c>
      <c r="I463" t="str">
        <f t="shared" si="16"/>
        <v>N/A</v>
      </c>
      <c r="J463">
        <v>2</v>
      </c>
    </row>
    <row r="464" spans="1:10" x14ac:dyDescent="0.25">
      <c r="A464" t="s">
        <v>1391</v>
      </c>
      <c r="B464" t="s">
        <v>1392</v>
      </c>
      <c r="C464">
        <v>16</v>
      </c>
      <c r="E464" t="s">
        <v>1393</v>
      </c>
      <c r="F464" t="s">
        <v>1411</v>
      </c>
      <c r="G464">
        <v>2127280</v>
      </c>
      <c r="H464">
        <f t="shared" si="15"/>
        <v>0</v>
      </c>
      <c r="I464" t="str">
        <f t="shared" si="16"/>
        <v>N/A</v>
      </c>
      <c r="J464">
        <v>1</v>
      </c>
    </row>
    <row r="465" spans="1:10" x14ac:dyDescent="0.25">
      <c r="A465" t="s">
        <v>1391</v>
      </c>
      <c r="B465" t="s">
        <v>1392</v>
      </c>
      <c r="C465">
        <v>16</v>
      </c>
      <c r="E465" t="s">
        <v>1237</v>
      </c>
      <c r="F465" t="s">
        <v>1411</v>
      </c>
      <c r="G465">
        <v>2005618</v>
      </c>
      <c r="H465">
        <f t="shared" si="15"/>
        <v>0</v>
      </c>
      <c r="I465" t="str">
        <f t="shared" si="16"/>
        <v>N/A</v>
      </c>
      <c r="J465">
        <v>1</v>
      </c>
    </row>
    <row r="466" spans="1:10" x14ac:dyDescent="0.25">
      <c r="A466" t="s">
        <v>1391</v>
      </c>
      <c r="B466" t="s">
        <v>1392</v>
      </c>
      <c r="C466">
        <v>16</v>
      </c>
      <c r="E466" t="s">
        <v>1237</v>
      </c>
      <c r="F466" t="s">
        <v>1411</v>
      </c>
      <c r="G466">
        <v>2005649</v>
      </c>
      <c r="H466">
        <f t="shared" si="15"/>
        <v>0</v>
      </c>
      <c r="I466" t="str">
        <f t="shared" si="16"/>
        <v>N/A</v>
      </c>
      <c r="J466">
        <v>24</v>
      </c>
    </row>
    <row r="467" spans="1:10" x14ac:dyDescent="0.25">
      <c r="A467" t="s">
        <v>1391</v>
      </c>
      <c r="B467" t="s">
        <v>1392</v>
      </c>
      <c r="C467">
        <v>16</v>
      </c>
      <c r="E467" t="s">
        <v>1237</v>
      </c>
      <c r="F467" t="s">
        <v>1411</v>
      </c>
      <c r="G467">
        <v>2005653</v>
      </c>
      <c r="H467">
        <f t="shared" si="15"/>
        <v>0</v>
      </c>
      <c r="I467" t="str">
        <f t="shared" si="16"/>
        <v>N/A</v>
      </c>
      <c r="J467">
        <v>1</v>
      </c>
    </row>
    <row r="468" spans="1:10" x14ac:dyDescent="0.25">
      <c r="A468" t="s">
        <v>1391</v>
      </c>
      <c r="B468" t="s">
        <v>1392</v>
      </c>
      <c r="C468">
        <v>16</v>
      </c>
      <c r="E468" t="s">
        <v>1237</v>
      </c>
      <c r="F468" t="s">
        <v>1411</v>
      </c>
      <c r="G468">
        <v>2005654</v>
      </c>
      <c r="H468">
        <f t="shared" si="15"/>
        <v>0</v>
      </c>
      <c r="I468" t="str">
        <f t="shared" si="16"/>
        <v>N/A</v>
      </c>
      <c r="J468">
        <v>90</v>
      </c>
    </row>
    <row r="469" spans="1:10" x14ac:dyDescent="0.25">
      <c r="A469" t="s">
        <v>1391</v>
      </c>
      <c r="B469" t="s">
        <v>1392</v>
      </c>
      <c r="C469">
        <v>16</v>
      </c>
      <c r="E469" t="s">
        <v>1237</v>
      </c>
      <c r="F469" t="s">
        <v>1411</v>
      </c>
      <c r="G469">
        <v>2005665</v>
      </c>
      <c r="H469">
        <f t="shared" si="15"/>
        <v>0</v>
      </c>
      <c r="I469" t="str">
        <f t="shared" si="16"/>
        <v>N/A</v>
      </c>
      <c r="J469">
        <v>8</v>
      </c>
    </row>
    <row r="470" spans="1:10" x14ac:dyDescent="0.25">
      <c r="A470" t="s">
        <v>1391</v>
      </c>
      <c r="B470" t="s">
        <v>1392</v>
      </c>
      <c r="C470">
        <v>16</v>
      </c>
      <c r="E470" t="s">
        <v>1237</v>
      </c>
      <c r="F470" t="s">
        <v>1411</v>
      </c>
      <c r="G470">
        <v>2127280</v>
      </c>
      <c r="H470">
        <f t="shared" si="15"/>
        <v>0</v>
      </c>
      <c r="I470" t="str">
        <f t="shared" si="16"/>
        <v>N/A</v>
      </c>
      <c r="J470">
        <v>25</v>
      </c>
    </row>
    <row r="471" spans="1:10" x14ac:dyDescent="0.25">
      <c r="A471" t="s">
        <v>1391</v>
      </c>
      <c r="B471" t="s">
        <v>1392</v>
      </c>
      <c r="C471">
        <v>16</v>
      </c>
      <c r="E471" t="s">
        <v>1237</v>
      </c>
      <c r="F471" t="s">
        <v>1411</v>
      </c>
      <c r="G471">
        <v>2131290</v>
      </c>
      <c r="H471">
        <f t="shared" si="15"/>
        <v>0</v>
      </c>
      <c r="I471" t="str">
        <f t="shared" si="16"/>
        <v>N/A</v>
      </c>
      <c r="J471">
        <v>28</v>
      </c>
    </row>
    <row r="472" spans="1:10" x14ac:dyDescent="0.25">
      <c r="A472" t="s">
        <v>1391</v>
      </c>
      <c r="B472" t="s">
        <v>1392</v>
      </c>
      <c r="C472">
        <v>18</v>
      </c>
      <c r="D472" t="s">
        <v>1396</v>
      </c>
      <c r="E472" t="s">
        <v>1237</v>
      </c>
      <c r="F472" t="s">
        <v>1411</v>
      </c>
      <c r="G472">
        <v>2005664</v>
      </c>
      <c r="H472">
        <f t="shared" si="15"/>
        <v>0</v>
      </c>
      <c r="I472" t="str">
        <f t="shared" si="16"/>
        <v>N/A</v>
      </c>
      <c r="J472">
        <v>4</v>
      </c>
    </row>
    <row r="473" spans="1:10" x14ac:dyDescent="0.25">
      <c r="A473" t="s">
        <v>1391</v>
      </c>
      <c r="B473" t="s">
        <v>1392</v>
      </c>
      <c r="C473">
        <v>21</v>
      </c>
      <c r="D473" t="s">
        <v>1396</v>
      </c>
      <c r="E473" t="s">
        <v>1237</v>
      </c>
      <c r="F473" t="s">
        <v>1411</v>
      </c>
      <c r="G473">
        <v>2133670</v>
      </c>
      <c r="H473">
        <f t="shared" si="15"/>
        <v>0</v>
      </c>
      <c r="I473" t="str">
        <f t="shared" si="16"/>
        <v>N/A</v>
      </c>
      <c r="J473">
        <v>15</v>
      </c>
    </row>
    <row r="474" spans="1:10" x14ac:dyDescent="0.25">
      <c r="A474" t="s">
        <v>1391</v>
      </c>
      <c r="B474" t="s">
        <v>1392</v>
      </c>
      <c r="C474">
        <v>21.4</v>
      </c>
      <c r="D474" t="s">
        <v>1396</v>
      </c>
      <c r="E474" t="s">
        <v>1237</v>
      </c>
      <c r="F474" t="s">
        <v>1411</v>
      </c>
      <c r="G474">
        <v>2133547</v>
      </c>
      <c r="H474">
        <f t="shared" si="15"/>
        <v>0</v>
      </c>
      <c r="I474" t="str">
        <f t="shared" si="16"/>
        <v>N/A</v>
      </c>
      <c r="J474">
        <v>125</v>
      </c>
    </row>
    <row r="475" spans="1:10" x14ac:dyDescent="0.25">
      <c r="A475" t="s">
        <v>1391</v>
      </c>
      <c r="B475" t="s">
        <v>1392</v>
      </c>
      <c r="C475">
        <v>23</v>
      </c>
      <c r="D475" t="s">
        <v>1396</v>
      </c>
      <c r="E475" t="s">
        <v>1237</v>
      </c>
      <c r="F475" t="s">
        <v>1411</v>
      </c>
      <c r="G475">
        <v>2131695</v>
      </c>
      <c r="H475">
        <f t="shared" si="15"/>
        <v>0</v>
      </c>
      <c r="I475" t="str">
        <f t="shared" si="16"/>
        <v>N/A</v>
      </c>
      <c r="J475">
        <v>179</v>
      </c>
    </row>
    <row r="476" spans="1:10" x14ac:dyDescent="0.25">
      <c r="A476" t="s">
        <v>1391</v>
      </c>
      <c r="B476" t="s">
        <v>1392</v>
      </c>
      <c r="C476">
        <v>23</v>
      </c>
      <c r="D476" t="s">
        <v>1396</v>
      </c>
      <c r="E476" t="s">
        <v>1237</v>
      </c>
      <c r="F476" t="s">
        <v>1411</v>
      </c>
      <c r="G476">
        <v>2132410</v>
      </c>
      <c r="H476">
        <f t="shared" si="15"/>
        <v>0</v>
      </c>
      <c r="I476" t="str">
        <f t="shared" si="16"/>
        <v>N/A</v>
      </c>
      <c r="J476">
        <v>300</v>
      </c>
    </row>
    <row r="477" spans="1:10" x14ac:dyDescent="0.25">
      <c r="A477" t="s">
        <v>1391</v>
      </c>
      <c r="B477" t="s">
        <v>1392</v>
      </c>
      <c r="C477">
        <v>23</v>
      </c>
      <c r="D477" t="s">
        <v>1397</v>
      </c>
      <c r="E477" t="s">
        <v>1237</v>
      </c>
      <c r="F477" t="s">
        <v>1411</v>
      </c>
      <c r="G477">
        <v>2002865</v>
      </c>
      <c r="H477">
        <f t="shared" si="15"/>
        <v>0</v>
      </c>
      <c r="I477" t="str">
        <f t="shared" si="16"/>
        <v>N/A</v>
      </c>
      <c r="J477">
        <v>76</v>
      </c>
    </row>
    <row r="478" spans="1:10" x14ac:dyDescent="0.25">
      <c r="A478" t="s">
        <v>1391</v>
      </c>
      <c r="B478" t="s">
        <v>1392</v>
      </c>
      <c r="C478">
        <v>23</v>
      </c>
      <c r="E478" t="s">
        <v>1237</v>
      </c>
      <c r="F478" t="s">
        <v>1411</v>
      </c>
      <c r="G478">
        <v>2002865</v>
      </c>
      <c r="H478">
        <f t="shared" si="15"/>
        <v>0</v>
      </c>
      <c r="I478" t="str">
        <f t="shared" si="16"/>
        <v>N/A</v>
      </c>
      <c r="J478">
        <v>2</v>
      </c>
    </row>
    <row r="479" spans="1:10" x14ac:dyDescent="0.25">
      <c r="A479" t="s">
        <v>1391</v>
      </c>
      <c r="B479" t="s">
        <v>1392</v>
      </c>
      <c r="C479">
        <v>23</v>
      </c>
      <c r="F479" t="s">
        <v>1411</v>
      </c>
      <c r="G479">
        <v>2132410</v>
      </c>
      <c r="H479">
        <f t="shared" si="15"/>
        <v>0</v>
      </c>
      <c r="I479" t="str">
        <f t="shared" si="16"/>
        <v>N/A</v>
      </c>
      <c r="J479">
        <v>83</v>
      </c>
    </row>
    <row r="480" spans="1:10" x14ac:dyDescent="0.25">
      <c r="A480" t="s">
        <v>1391</v>
      </c>
      <c r="B480" t="s">
        <v>1392</v>
      </c>
      <c r="C480">
        <v>24</v>
      </c>
      <c r="D480" t="s">
        <v>1396</v>
      </c>
      <c r="E480" t="s">
        <v>1237</v>
      </c>
      <c r="F480" t="s">
        <v>1411</v>
      </c>
      <c r="G480">
        <v>2134812</v>
      </c>
      <c r="H480">
        <f t="shared" si="15"/>
        <v>0</v>
      </c>
      <c r="I480" t="str">
        <f t="shared" si="16"/>
        <v>N/A</v>
      </c>
      <c r="J480">
        <v>2</v>
      </c>
    </row>
    <row r="481" spans="1:10" x14ac:dyDescent="0.25">
      <c r="A481" t="s">
        <v>1391</v>
      </c>
      <c r="B481" t="s">
        <v>1392</v>
      </c>
      <c r="C481">
        <v>25</v>
      </c>
      <c r="D481" t="s">
        <v>1399</v>
      </c>
      <c r="E481" t="s">
        <v>1237</v>
      </c>
      <c r="F481" t="s">
        <v>1411</v>
      </c>
      <c r="G481">
        <v>2133089</v>
      </c>
      <c r="H481">
        <f t="shared" si="15"/>
        <v>0</v>
      </c>
      <c r="I481" t="str">
        <f t="shared" si="16"/>
        <v>N/A</v>
      </c>
      <c r="J481">
        <v>25</v>
      </c>
    </row>
    <row r="482" spans="1:10" x14ac:dyDescent="0.25">
      <c r="A482" t="s">
        <v>1391</v>
      </c>
      <c r="B482" t="s">
        <v>1392</v>
      </c>
      <c r="C482">
        <v>25</v>
      </c>
      <c r="D482" t="s">
        <v>1399</v>
      </c>
      <c r="E482" t="s">
        <v>1237</v>
      </c>
      <c r="F482" t="s">
        <v>1411</v>
      </c>
      <c r="G482">
        <v>2133110</v>
      </c>
      <c r="H482">
        <f t="shared" si="15"/>
        <v>0</v>
      </c>
      <c r="I482" t="str">
        <f t="shared" si="16"/>
        <v>N/A</v>
      </c>
      <c r="J482">
        <v>131</v>
      </c>
    </row>
    <row r="483" spans="1:10" x14ac:dyDescent="0.25">
      <c r="A483" t="s">
        <v>1391</v>
      </c>
      <c r="B483" t="s">
        <v>1392</v>
      </c>
      <c r="C483">
        <v>26</v>
      </c>
      <c r="D483" t="s">
        <v>1399</v>
      </c>
      <c r="E483" t="s">
        <v>1237</v>
      </c>
      <c r="F483" t="s">
        <v>1411</v>
      </c>
      <c r="G483">
        <v>2005683</v>
      </c>
      <c r="H483">
        <f t="shared" si="15"/>
        <v>0</v>
      </c>
      <c r="I483" t="str">
        <f t="shared" si="16"/>
        <v>N/A</v>
      </c>
      <c r="J483">
        <v>15</v>
      </c>
    </row>
    <row r="484" spans="1:10" x14ac:dyDescent="0.25">
      <c r="A484" t="s">
        <v>1391</v>
      </c>
      <c r="B484" t="s">
        <v>1392</v>
      </c>
      <c r="C484">
        <v>27.2</v>
      </c>
      <c r="D484" t="s">
        <v>1396</v>
      </c>
      <c r="E484" t="s">
        <v>1393</v>
      </c>
      <c r="F484" t="s">
        <v>1411</v>
      </c>
      <c r="G484">
        <v>2005671</v>
      </c>
      <c r="H484">
        <f t="shared" si="15"/>
        <v>0</v>
      </c>
      <c r="I484" t="str">
        <f t="shared" si="16"/>
        <v>N/A</v>
      </c>
      <c r="J484">
        <v>1</v>
      </c>
    </row>
    <row r="485" spans="1:10" x14ac:dyDescent="0.25">
      <c r="A485" t="s">
        <v>1391</v>
      </c>
      <c r="B485" t="s">
        <v>1392</v>
      </c>
      <c r="C485">
        <v>27.2</v>
      </c>
      <c r="D485" t="s">
        <v>1396</v>
      </c>
      <c r="E485" t="s">
        <v>1237</v>
      </c>
      <c r="F485" t="s">
        <v>1411</v>
      </c>
      <c r="G485">
        <v>2005671</v>
      </c>
      <c r="H485">
        <f t="shared" si="15"/>
        <v>0</v>
      </c>
      <c r="I485" t="str">
        <f t="shared" si="16"/>
        <v>N/A</v>
      </c>
      <c r="J485">
        <v>370</v>
      </c>
    </row>
    <row r="486" spans="1:10" x14ac:dyDescent="0.25">
      <c r="A486" t="s">
        <v>1391</v>
      </c>
      <c r="B486" t="s">
        <v>1392</v>
      </c>
      <c r="C486">
        <v>27.2</v>
      </c>
      <c r="D486" t="s">
        <v>1396</v>
      </c>
      <c r="E486" t="s">
        <v>1237</v>
      </c>
      <c r="F486" t="s">
        <v>1411</v>
      </c>
      <c r="G486">
        <v>2005674</v>
      </c>
      <c r="H486">
        <f t="shared" si="15"/>
        <v>0</v>
      </c>
      <c r="I486" t="str">
        <f t="shared" si="16"/>
        <v>N/A</v>
      </c>
      <c r="J486">
        <v>62</v>
      </c>
    </row>
    <row r="487" spans="1:10" x14ac:dyDescent="0.25">
      <c r="A487" t="s">
        <v>1391</v>
      </c>
      <c r="B487" t="s">
        <v>1392</v>
      </c>
      <c r="C487">
        <v>27.2</v>
      </c>
      <c r="D487" t="s">
        <v>1396</v>
      </c>
      <c r="E487" t="s">
        <v>1237</v>
      </c>
      <c r="F487" t="s">
        <v>1411</v>
      </c>
      <c r="G487">
        <v>2133163</v>
      </c>
      <c r="H487">
        <f t="shared" si="15"/>
        <v>0</v>
      </c>
      <c r="I487" t="str">
        <f t="shared" si="16"/>
        <v>N/A</v>
      </c>
      <c r="J487">
        <v>6</v>
      </c>
    </row>
    <row r="488" spans="1:10" x14ac:dyDescent="0.25">
      <c r="A488" t="s">
        <v>1391</v>
      </c>
      <c r="B488" t="s">
        <v>1392</v>
      </c>
      <c r="C488">
        <v>27.2</v>
      </c>
      <c r="E488" t="s">
        <v>1237</v>
      </c>
      <c r="F488" t="s">
        <v>1411</v>
      </c>
      <c r="G488">
        <v>2005671</v>
      </c>
      <c r="H488">
        <f t="shared" si="15"/>
        <v>0</v>
      </c>
      <c r="I488" t="str">
        <f t="shared" si="16"/>
        <v>N/A</v>
      </c>
      <c r="J488">
        <v>8</v>
      </c>
    </row>
    <row r="489" spans="1:10" x14ac:dyDescent="0.25">
      <c r="A489" t="s">
        <v>1391</v>
      </c>
      <c r="B489" t="s">
        <v>1392</v>
      </c>
      <c r="C489">
        <v>27.2</v>
      </c>
      <c r="E489" t="s">
        <v>1237</v>
      </c>
      <c r="F489" t="s">
        <v>1411</v>
      </c>
      <c r="G489">
        <v>2005674</v>
      </c>
      <c r="H489">
        <f t="shared" si="15"/>
        <v>0</v>
      </c>
      <c r="I489" t="str">
        <f t="shared" si="16"/>
        <v>N/A</v>
      </c>
      <c r="J489">
        <v>1</v>
      </c>
    </row>
    <row r="490" spans="1:10" x14ac:dyDescent="0.25">
      <c r="A490" t="s">
        <v>1391</v>
      </c>
      <c r="B490" t="s">
        <v>1392</v>
      </c>
      <c r="C490">
        <v>28</v>
      </c>
      <c r="D490" t="s">
        <v>1396</v>
      </c>
      <c r="E490" t="s">
        <v>1237</v>
      </c>
      <c r="F490" t="s">
        <v>1411</v>
      </c>
      <c r="G490">
        <v>2005676</v>
      </c>
      <c r="H490">
        <f t="shared" si="15"/>
        <v>0</v>
      </c>
      <c r="I490" t="str">
        <f t="shared" si="16"/>
        <v>N/A</v>
      </c>
      <c r="J490">
        <v>97</v>
      </c>
    </row>
    <row r="491" spans="1:10" x14ac:dyDescent="0.25">
      <c r="A491" t="s">
        <v>1391</v>
      </c>
      <c r="B491" t="s">
        <v>1392</v>
      </c>
      <c r="C491">
        <v>28</v>
      </c>
      <c r="E491" t="s">
        <v>1237</v>
      </c>
      <c r="F491" t="s">
        <v>1411</v>
      </c>
      <c r="G491">
        <v>2005676</v>
      </c>
      <c r="H491">
        <f t="shared" si="15"/>
        <v>0</v>
      </c>
      <c r="I491" t="str">
        <f t="shared" si="16"/>
        <v>N/A</v>
      </c>
      <c r="J491">
        <v>11</v>
      </c>
    </row>
    <row r="492" spans="1:10" x14ac:dyDescent="0.25">
      <c r="A492" t="s">
        <v>1391</v>
      </c>
      <c r="B492" t="s">
        <v>1392</v>
      </c>
      <c r="C492">
        <v>30</v>
      </c>
      <c r="D492" t="s">
        <v>1397</v>
      </c>
      <c r="E492" t="s">
        <v>1237</v>
      </c>
      <c r="F492" t="s">
        <v>1411</v>
      </c>
      <c r="G492" t="s">
        <v>1392</v>
      </c>
      <c r="H492">
        <f t="shared" si="15"/>
        <v>0</v>
      </c>
      <c r="I492" t="str">
        <f t="shared" si="16"/>
        <v>N/A</v>
      </c>
      <c r="J492">
        <v>27</v>
      </c>
    </row>
    <row r="493" spans="1:10" x14ac:dyDescent="0.25">
      <c r="A493" t="s">
        <v>1391</v>
      </c>
      <c r="B493" t="s">
        <v>1392</v>
      </c>
      <c r="C493">
        <v>30</v>
      </c>
      <c r="D493" t="s">
        <v>1399</v>
      </c>
      <c r="E493" t="s">
        <v>1237</v>
      </c>
      <c r="F493" t="s">
        <v>1411</v>
      </c>
      <c r="G493" t="s">
        <v>1392</v>
      </c>
      <c r="H493">
        <f t="shared" si="15"/>
        <v>0</v>
      </c>
      <c r="I493" t="str">
        <f t="shared" si="16"/>
        <v>N/A</v>
      </c>
      <c r="J493">
        <v>2</v>
      </c>
    </row>
    <row r="494" spans="1:10" x14ac:dyDescent="0.25">
      <c r="A494" t="s">
        <v>1391</v>
      </c>
      <c r="B494" t="s">
        <v>1392</v>
      </c>
      <c r="C494">
        <v>30</v>
      </c>
      <c r="D494" t="s">
        <v>1399</v>
      </c>
      <c r="E494" t="s">
        <v>1237</v>
      </c>
      <c r="F494" t="s">
        <v>1411</v>
      </c>
      <c r="G494">
        <v>2005680</v>
      </c>
      <c r="H494">
        <f t="shared" si="15"/>
        <v>0</v>
      </c>
      <c r="I494" t="str">
        <f t="shared" si="16"/>
        <v>N/A</v>
      </c>
      <c r="J494">
        <v>15</v>
      </c>
    </row>
    <row r="495" spans="1:10" x14ac:dyDescent="0.25">
      <c r="A495" t="s">
        <v>1391</v>
      </c>
      <c r="B495" t="s">
        <v>1392</v>
      </c>
      <c r="C495">
        <v>30</v>
      </c>
      <c r="D495" t="s">
        <v>1399</v>
      </c>
      <c r="E495" t="s">
        <v>1237</v>
      </c>
      <c r="F495" t="s">
        <v>1411</v>
      </c>
      <c r="G495">
        <v>2005681</v>
      </c>
      <c r="H495">
        <f t="shared" si="15"/>
        <v>0</v>
      </c>
      <c r="I495" t="str">
        <f t="shared" si="16"/>
        <v>N/A</v>
      </c>
      <c r="J495">
        <v>2</v>
      </c>
    </row>
    <row r="496" spans="1:10" x14ac:dyDescent="0.25">
      <c r="A496" t="s">
        <v>1391</v>
      </c>
      <c r="B496" t="s">
        <v>1392</v>
      </c>
      <c r="C496">
        <v>30</v>
      </c>
      <c r="D496" t="s">
        <v>1399</v>
      </c>
      <c r="E496" t="s">
        <v>1237</v>
      </c>
      <c r="F496" t="s">
        <v>1411</v>
      </c>
      <c r="G496">
        <v>2005856</v>
      </c>
      <c r="H496">
        <f t="shared" si="15"/>
        <v>0</v>
      </c>
      <c r="I496" t="str">
        <f t="shared" si="16"/>
        <v>N/A</v>
      </c>
      <c r="J496">
        <v>1</v>
      </c>
    </row>
    <row r="497" spans="1:10" x14ac:dyDescent="0.25">
      <c r="A497" t="s">
        <v>1391</v>
      </c>
      <c r="B497" t="s">
        <v>1392</v>
      </c>
      <c r="C497">
        <v>30</v>
      </c>
      <c r="D497" t="s">
        <v>1396</v>
      </c>
      <c r="E497" t="s">
        <v>1237</v>
      </c>
      <c r="F497" t="s">
        <v>1411</v>
      </c>
      <c r="G497">
        <v>2133413</v>
      </c>
      <c r="H497">
        <f t="shared" si="15"/>
        <v>0</v>
      </c>
      <c r="I497" t="str">
        <f t="shared" si="16"/>
        <v>N/A</v>
      </c>
      <c r="J497">
        <v>337</v>
      </c>
    </row>
    <row r="498" spans="1:10" x14ac:dyDescent="0.25">
      <c r="A498" t="s">
        <v>1391</v>
      </c>
      <c r="B498" t="s">
        <v>1392</v>
      </c>
      <c r="C498">
        <v>30</v>
      </c>
      <c r="D498" t="s">
        <v>1396</v>
      </c>
      <c r="E498" t="s">
        <v>1237</v>
      </c>
      <c r="F498" t="s">
        <v>1411</v>
      </c>
      <c r="G498">
        <v>2133595</v>
      </c>
      <c r="H498">
        <f t="shared" si="15"/>
        <v>0</v>
      </c>
      <c r="I498" t="str">
        <f t="shared" si="16"/>
        <v>N/A</v>
      </c>
      <c r="J498">
        <v>61</v>
      </c>
    </row>
    <row r="499" spans="1:10" x14ac:dyDescent="0.25">
      <c r="A499" t="s">
        <v>1391</v>
      </c>
      <c r="B499" t="s">
        <v>1392</v>
      </c>
      <c r="C499">
        <v>31</v>
      </c>
      <c r="D499" t="s">
        <v>1397</v>
      </c>
      <c r="E499" t="s">
        <v>1393</v>
      </c>
      <c r="F499" t="s">
        <v>1411</v>
      </c>
      <c r="G499">
        <v>2128960</v>
      </c>
      <c r="H499">
        <f t="shared" si="15"/>
        <v>0</v>
      </c>
      <c r="I499" t="str">
        <f t="shared" si="16"/>
        <v>N/A</v>
      </c>
      <c r="J499">
        <v>1</v>
      </c>
    </row>
    <row r="500" spans="1:10" x14ac:dyDescent="0.25">
      <c r="A500" t="s">
        <v>1391</v>
      </c>
      <c r="B500" t="s">
        <v>1392</v>
      </c>
      <c r="C500">
        <v>31</v>
      </c>
      <c r="D500" t="s">
        <v>1397</v>
      </c>
      <c r="E500" t="s">
        <v>1237</v>
      </c>
      <c r="F500" t="s">
        <v>1411</v>
      </c>
      <c r="G500">
        <v>2128960</v>
      </c>
      <c r="H500">
        <f t="shared" si="15"/>
        <v>0</v>
      </c>
      <c r="I500" t="str">
        <f t="shared" si="16"/>
        <v>N/A</v>
      </c>
      <c r="J500">
        <v>2</v>
      </c>
    </row>
    <row r="501" spans="1:10" x14ac:dyDescent="0.25">
      <c r="A501" t="s">
        <v>1391</v>
      </c>
      <c r="B501" t="s">
        <v>1392</v>
      </c>
      <c r="C501">
        <v>32.200000000000003</v>
      </c>
      <c r="D501" t="s">
        <v>1396</v>
      </c>
      <c r="E501" t="s">
        <v>1237</v>
      </c>
      <c r="F501" t="s">
        <v>1411</v>
      </c>
      <c r="G501">
        <v>2005678</v>
      </c>
      <c r="H501">
        <f t="shared" si="15"/>
        <v>0</v>
      </c>
      <c r="I501" t="str">
        <f t="shared" si="16"/>
        <v>N/A</v>
      </c>
      <c r="J501">
        <v>7</v>
      </c>
    </row>
    <row r="502" spans="1:10" x14ac:dyDescent="0.25">
      <c r="A502" t="s">
        <v>1391</v>
      </c>
      <c r="B502" t="s">
        <v>1392</v>
      </c>
      <c r="C502">
        <v>32.5</v>
      </c>
      <c r="D502" t="s">
        <v>1396</v>
      </c>
      <c r="E502" t="s">
        <v>1393</v>
      </c>
      <c r="F502" t="s">
        <v>1411</v>
      </c>
      <c r="G502">
        <v>2131452</v>
      </c>
      <c r="H502">
        <f t="shared" si="15"/>
        <v>0</v>
      </c>
      <c r="I502" t="str">
        <f t="shared" si="16"/>
        <v>N/A</v>
      </c>
      <c r="J502">
        <v>1</v>
      </c>
    </row>
    <row r="503" spans="1:10" x14ac:dyDescent="0.25">
      <c r="A503" t="s">
        <v>1391</v>
      </c>
      <c r="B503" t="s">
        <v>1392</v>
      </c>
      <c r="C503">
        <v>32.5</v>
      </c>
      <c r="D503" t="s">
        <v>1396</v>
      </c>
      <c r="E503" t="s">
        <v>1237</v>
      </c>
      <c r="F503" t="s">
        <v>1411</v>
      </c>
      <c r="G503">
        <v>2131452</v>
      </c>
      <c r="H503">
        <f t="shared" si="15"/>
        <v>0</v>
      </c>
      <c r="I503" t="str">
        <f t="shared" si="16"/>
        <v>N/A</v>
      </c>
      <c r="J503">
        <v>1</v>
      </c>
    </row>
    <row r="504" spans="1:10" x14ac:dyDescent="0.25">
      <c r="A504" t="s">
        <v>1391</v>
      </c>
      <c r="B504" t="s">
        <v>1392</v>
      </c>
      <c r="C504">
        <v>35</v>
      </c>
      <c r="D504" t="s">
        <v>1396</v>
      </c>
      <c r="E504" t="s">
        <v>1237</v>
      </c>
      <c r="F504" t="s">
        <v>1411</v>
      </c>
      <c r="G504">
        <v>2133403</v>
      </c>
      <c r="H504">
        <f t="shared" si="15"/>
        <v>0</v>
      </c>
      <c r="I504" t="str">
        <f t="shared" si="16"/>
        <v>N/A</v>
      </c>
      <c r="J504">
        <v>6</v>
      </c>
    </row>
    <row r="505" spans="1:10" x14ac:dyDescent="0.25">
      <c r="A505" t="s">
        <v>1391</v>
      </c>
      <c r="B505" t="s">
        <v>1392</v>
      </c>
      <c r="C505">
        <v>35</v>
      </c>
      <c r="D505" t="s">
        <v>1396</v>
      </c>
      <c r="E505" t="s">
        <v>1237</v>
      </c>
      <c r="F505" t="s">
        <v>1411</v>
      </c>
      <c r="G505">
        <v>2133404</v>
      </c>
      <c r="H505">
        <f t="shared" si="15"/>
        <v>0</v>
      </c>
      <c r="I505" t="str">
        <f t="shared" si="16"/>
        <v>N/A</v>
      </c>
      <c r="J505">
        <v>57</v>
      </c>
    </row>
    <row r="506" spans="1:10" x14ac:dyDescent="0.25">
      <c r="A506" t="s">
        <v>1391</v>
      </c>
      <c r="B506" t="s">
        <v>1392</v>
      </c>
      <c r="C506">
        <v>35</v>
      </c>
      <c r="D506" t="s">
        <v>1397</v>
      </c>
      <c r="E506" t="s">
        <v>1393</v>
      </c>
      <c r="F506" t="s">
        <v>1411</v>
      </c>
      <c r="G506" t="s">
        <v>1392</v>
      </c>
      <c r="H506">
        <f t="shared" si="15"/>
        <v>0</v>
      </c>
      <c r="I506" t="str">
        <f t="shared" si="16"/>
        <v>N/A</v>
      </c>
      <c r="J506">
        <v>4</v>
      </c>
    </row>
    <row r="507" spans="1:10" x14ac:dyDescent="0.25">
      <c r="A507" t="s">
        <v>1391</v>
      </c>
      <c r="B507" t="s">
        <v>1392</v>
      </c>
      <c r="C507">
        <v>35</v>
      </c>
      <c r="D507" t="s">
        <v>1397</v>
      </c>
      <c r="E507" t="s">
        <v>1237</v>
      </c>
      <c r="F507" t="s">
        <v>1411</v>
      </c>
      <c r="G507" t="s">
        <v>1392</v>
      </c>
      <c r="H507">
        <f t="shared" si="15"/>
        <v>0</v>
      </c>
      <c r="I507" t="str">
        <f t="shared" si="16"/>
        <v>N/A</v>
      </c>
      <c r="J507">
        <v>2194</v>
      </c>
    </row>
    <row r="508" spans="1:10" x14ac:dyDescent="0.25">
      <c r="A508" t="s">
        <v>1391</v>
      </c>
      <c r="B508" t="s">
        <v>1392</v>
      </c>
      <c r="C508">
        <v>35</v>
      </c>
      <c r="D508" t="s">
        <v>1398</v>
      </c>
      <c r="E508" t="s">
        <v>1237</v>
      </c>
      <c r="F508" t="s">
        <v>1411</v>
      </c>
      <c r="G508" t="s">
        <v>1392</v>
      </c>
      <c r="H508">
        <f t="shared" si="15"/>
        <v>0</v>
      </c>
      <c r="I508" t="str">
        <f t="shared" si="16"/>
        <v>N/A</v>
      </c>
      <c r="J508">
        <v>5</v>
      </c>
    </row>
    <row r="509" spans="1:10" x14ac:dyDescent="0.25">
      <c r="A509" t="s">
        <v>1391</v>
      </c>
      <c r="B509" t="s">
        <v>1392</v>
      </c>
      <c r="C509">
        <v>35</v>
      </c>
      <c r="D509" t="s">
        <v>1399</v>
      </c>
      <c r="E509" t="s">
        <v>1237</v>
      </c>
      <c r="F509" t="s">
        <v>1411</v>
      </c>
      <c r="G509" t="s">
        <v>1392</v>
      </c>
      <c r="H509">
        <f t="shared" si="15"/>
        <v>0</v>
      </c>
      <c r="I509" t="str">
        <f t="shared" si="16"/>
        <v>N/A</v>
      </c>
      <c r="J509">
        <v>23</v>
      </c>
    </row>
    <row r="510" spans="1:10" x14ac:dyDescent="0.25">
      <c r="A510" t="s">
        <v>1391</v>
      </c>
      <c r="B510" t="s">
        <v>1392</v>
      </c>
      <c r="C510">
        <v>35</v>
      </c>
      <c r="D510" t="s">
        <v>1395</v>
      </c>
      <c r="E510" t="s">
        <v>1237</v>
      </c>
      <c r="F510" t="s">
        <v>1411</v>
      </c>
      <c r="G510" t="s">
        <v>1392</v>
      </c>
      <c r="H510">
        <f t="shared" si="15"/>
        <v>0</v>
      </c>
      <c r="I510" t="str">
        <f t="shared" si="16"/>
        <v>N/A</v>
      </c>
      <c r="J510">
        <v>4</v>
      </c>
    </row>
    <row r="511" spans="1:10" x14ac:dyDescent="0.25">
      <c r="A511" t="s">
        <v>1391</v>
      </c>
      <c r="B511" t="s">
        <v>1392</v>
      </c>
      <c r="C511">
        <v>37.200000000000003</v>
      </c>
      <c r="D511" t="s">
        <v>1396</v>
      </c>
      <c r="E511" t="s">
        <v>1237</v>
      </c>
      <c r="F511" t="s">
        <v>1411</v>
      </c>
      <c r="G511">
        <v>2005673</v>
      </c>
      <c r="H511">
        <f t="shared" si="15"/>
        <v>0</v>
      </c>
      <c r="I511" t="str">
        <f t="shared" si="16"/>
        <v>N/A</v>
      </c>
      <c r="J511">
        <v>61</v>
      </c>
    </row>
    <row r="512" spans="1:10" x14ac:dyDescent="0.25">
      <c r="A512" t="s">
        <v>1391</v>
      </c>
      <c r="B512" t="s">
        <v>1392</v>
      </c>
      <c r="C512">
        <v>37.200000000000003</v>
      </c>
      <c r="D512" t="s">
        <v>1396</v>
      </c>
      <c r="E512" t="s">
        <v>1237</v>
      </c>
      <c r="F512" t="s">
        <v>1411</v>
      </c>
      <c r="G512">
        <v>2005674</v>
      </c>
      <c r="H512">
        <f t="shared" si="15"/>
        <v>0</v>
      </c>
      <c r="I512" t="str">
        <f t="shared" si="16"/>
        <v>N/A</v>
      </c>
      <c r="J512">
        <v>1</v>
      </c>
    </row>
    <row r="513" spans="1:10" x14ac:dyDescent="0.25">
      <c r="A513" t="s">
        <v>1391</v>
      </c>
      <c r="B513" t="s">
        <v>1392</v>
      </c>
      <c r="C513">
        <v>37.200000000000003</v>
      </c>
      <c r="D513" t="s">
        <v>1396</v>
      </c>
      <c r="E513" t="s">
        <v>1237</v>
      </c>
      <c r="F513" t="s">
        <v>1411</v>
      </c>
      <c r="G513">
        <v>2005675</v>
      </c>
      <c r="H513">
        <f t="shared" si="15"/>
        <v>0</v>
      </c>
      <c r="I513" t="str">
        <f t="shared" si="16"/>
        <v>N/A</v>
      </c>
      <c r="J513">
        <v>237</v>
      </c>
    </row>
    <row r="514" spans="1:10" x14ac:dyDescent="0.25">
      <c r="A514" t="s">
        <v>1391</v>
      </c>
      <c r="B514" t="s">
        <v>1392</v>
      </c>
      <c r="C514">
        <v>37.200000000000003</v>
      </c>
      <c r="D514" t="s">
        <v>1396</v>
      </c>
      <c r="E514" t="s">
        <v>1237</v>
      </c>
      <c r="F514" t="s">
        <v>1411</v>
      </c>
      <c r="G514">
        <v>2005678</v>
      </c>
      <c r="H514">
        <f t="shared" ref="H514:H577" si="17">+_xlfn.XLOOKUP(G514,AF:AF,AG:AG,0)</f>
        <v>0</v>
      </c>
      <c r="I514" t="str">
        <f t="shared" ref="I514:I577" si="18">+_xlfn.XLOOKUP(F514,AI:AI,AJ:AJ,"N/A")</f>
        <v>N/A</v>
      </c>
      <c r="J514">
        <v>6</v>
      </c>
    </row>
    <row r="515" spans="1:10" x14ac:dyDescent="0.25">
      <c r="A515" t="s">
        <v>1391</v>
      </c>
      <c r="B515" t="s">
        <v>1392</v>
      </c>
      <c r="C515">
        <v>37.200000000000003</v>
      </c>
      <c r="E515" t="s">
        <v>1237</v>
      </c>
      <c r="F515" t="s">
        <v>1411</v>
      </c>
      <c r="G515">
        <v>2005673</v>
      </c>
      <c r="H515">
        <f t="shared" si="17"/>
        <v>0</v>
      </c>
      <c r="I515" t="str">
        <f t="shared" si="18"/>
        <v>N/A</v>
      </c>
      <c r="J515">
        <v>3</v>
      </c>
    </row>
    <row r="516" spans="1:10" x14ac:dyDescent="0.25">
      <c r="A516" t="s">
        <v>1391</v>
      </c>
      <c r="B516" t="s">
        <v>1392</v>
      </c>
      <c r="C516">
        <v>37.200000000000003</v>
      </c>
      <c r="E516" t="s">
        <v>1237</v>
      </c>
      <c r="F516" t="s">
        <v>1411</v>
      </c>
      <c r="G516">
        <v>2005675</v>
      </c>
      <c r="H516">
        <f t="shared" si="17"/>
        <v>0</v>
      </c>
      <c r="I516" t="str">
        <f t="shared" si="18"/>
        <v>N/A</v>
      </c>
      <c r="J516">
        <v>2</v>
      </c>
    </row>
    <row r="517" spans="1:10" x14ac:dyDescent="0.25">
      <c r="A517" t="s">
        <v>1391</v>
      </c>
      <c r="B517" t="s">
        <v>1392</v>
      </c>
      <c r="C517">
        <v>38.6</v>
      </c>
      <c r="D517" t="s">
        <v>1396</v>
      </c>
      <c r="E517" t="s">
        <v>1393</v>
      </c>
      <c r="F517" t="s">
        <v>1411</v>
      </c>
      <c r="G517">
        <v>2127281</v>
      </c>
      <c r="H517">
        <f t="shared" si="17"/>
        <v>0</v>
      </c>
      <c r="I517" t="str">
        <f t="shared" si="18"/>
        <v>N/A</v>
      </c>
      <c r="J517">
        <v>1</v>
      </c>
    </row>
    <row r="518" spans="1:10" x14ac:dyDescent="0.25">
      <c r="A518" t="s">
        <v>1391</v>
      </c>
      <c r="B518" t="s">
        <v>1392</v>
      </c>
      <c r="C518">
        <v>38.6</v>
      </c>
      <c r="D518" t="s">
        <v>1396</v>
      </c>
      <c r="E518" t="s">
        <v>1237</v>
      </c>
      <c r="F518" t="s">
        <v>1411</v>
      </c>
      <c r="G518">
        <v>2127281</v>
      </c>
      <c r="H518">
        <f t="shared" si="17"/>
        <v>0</v>
      </c>
      <c r="I518" t="str">
        <f t="shared" si="18"/>
        <v>N/A</v>
      </c>
      <c r="J518">
        <v>150</v>
      </c>
    </row>
    <row r="519" spans="1:10" x14ac:dyDescent="0.25">
      <c r="A519" t="s">
        <v>1391</v>
      </c>
      <c r="B519" t="s">
        <v>1392</v>
      </c>
      <c r="C519">
        <v>38.6</v>
      </c>
      <c r="D519" t="s">
        <v>1396</v>
      </c>
      <c r="E519" t="s">
        <v>1237</v>
      </c>
      <c r="F519" t="s">
        <v>1411</v>
      </c>
      <c r="G519">
        <v>2128281</v>
      </c>
      <c r="H519">
        <f t="shared" si="17"/>
        <v>0</v>
      </c>
      <c r="I519" t="str">
        <f t="shared" si="18"/>
        <v>N/A</v>
      </c>
      <c r="J519">
        <v>67</v>
      </c>
    </row>
    <row r="520" spans="1:10" x14ac:dyDescent="0.25">
      <c r="A520" t="s">
        <v>1391</v>
      </c>
      <c r="B520" t="s">
        <v>1392</v>
      </c>
      <c r="C520">
        <v>38.6</v>
      </c>
      <c r="E520" t="s">
        <v>1237</v>
      </c>
      <c r="F520" t="s">
        <v>1411</v>
      </c>
      <c r="G520">
        <v>2127281</v>
      </c>
      <c r="H520">
        <f t="shared" si="17"/>
        <v>0</v>
      </c>
      <c r="I520" t="str">
        <f t="shared" si="18"/>
        <v>N/A</v>
      </c>
      <c r="J520">
        <v>2</v>
      </c>
    </row>
    <row r="521" spans="1:10" x14ac:dyDescent="0.25">
      <c r="A521" t="s">
        <v>1391</v>
      </c>
      <c r="B521" t="s">
        <v>1392</v>
      </c>
      <c r="C521">
        <v>40</v>
      </c>
      <c r="D521" t="s">
        <v>1397</v>
      </c>
      <c r="E521" t="s">
        <v>1393</v>
      </c>
      <c r="F521" t="s">
        <v>1411</v>
      </c>
      <c r="G521" t="s">
        <v>1392</v>
      </c>
      <c r="H521">
        <f t="shared" si="17"/>
        <v>0</v>
      </c>
      <c r="I521" t="str">
        <f t="shared" si="18"/>
        <v>N/A</v>
      </c>
      <c r="J521">
        <v>2</v>
      </c>
    </row>
    <row r="522" spans="1:10" x14ac:dyDescent="0.25">
      <c r="A522" t="s">
        <v>1391</v>
      </c>
      <c r="B522" t="s">
        <v>1392</v>
      </c>
      <c r="C522">
        <v>40</v>
      </c>
      <c r="D522" t="s">
        <v>1397</v>
      </c>
      <c r="E522" t="s">
        <v>1393</v>
      </c>
      <c r="F522" t="s">
        <v>1411</v>
      </c>
      <c r="G522">
        <v>2128856</v>
      </c>
      <c r="H522">
        <f t="shared" si="17"/>
        <v>0</v>
      </c>
      <c r="I522" t="str">
        <f t="shared" si="18"/>
        <v>N/A</v>
      </c>
      <c r="J522">
        <v>2</v>
      </c>
    </row>
    <row r="523" spans="1:10" x14ac:dyDescent="0.25">
      <c r="A523" t="s">
        <v>1391</v>
      </c>
      <c r="B523" t="s">
        <v>1392</v>
      </c>
      <c r="C523">
        <v>40</v>
      </c>
      <c r="D523" t="s">
        <v>1397</v>
      </c>
      <c r="E523" t="s">
        <v>1237</v>
      </c>
      <c r="F523" t="s">
        <v>1411</v>
      </c>
      <c r="G523" t="s">
        <v>1392</v>
      </c>
      <c r="H523">
        <f t="shared" si="17"/>
        <v>0</v>
      </c>
      <c r="I523" t="str">
        <f t="shared" si="18"/>
        <v>N/A</v>
      </c>
      <c r="J523">
        <v>176</v>
      </c>
    </row>
    <row r="524" spans="1:10" x14ac:dyDescent="0.25">
      <c r="A524" t="s">
        <v>1391</v>
      </c>
      <c r="B524" t="s">
        <v>1392</v>
      </c>
      <c r="C524">
        <v>40</v>
      </c>
      <c r="D524" t="s">
        <v>1397</v>
      </c>
      <c r="E524" t="s">
        <v>1237</v>
      </c>
      <c r="F524" t="s">
        <v>1411</v>
      </c>
      <c r="G524">
        <v>2128856</v>
      </c>
      <c r="H524">
        <f t="shared" si="17"/>
        <v>0</v>
      </c>
      <c r="I524" t="str">
        <f t="shared" si="18"/>
        <v>N/A</v>
      </c>
      <c r="J524">
        <v>2</v>
      </c>
    </row>
    <row r="525" spans="1:10" x14ac:dyDescent="0.25">
      <c r="A525" t="s">
        <v>1391</v>
      </c>
      <c r="B525" t="s">
        <v>1392</v>
      </c>
      <c r="C525">
        <v>45</v>
      </c>
      <c r="D525" t="s">
        <v>1397</v>
      </c>
      <c r="E525" t="s">
        <v>1393</v>
      </c>
      <c r="F525" t="s">
        <v>1411</v>
      </c>
      <c r="G525">
        <v>2128855</v>
      </c>
      <c r="H525">
        <f t="shared" si="17"/>
        <v>0</v>
      </c>
      <c r="I525" t="str">
        <f t="shared" si="18"/>
        <v>N/A</v>
      </c>
      <c r="J525">
        <v>1</v>
      </c>
    </row>
    <row r="526" spans="1:10" x14ac:dyDescent="0.25">
      <c r="A526" t="s">
        <v>1391</v>
      </c>
      <c r="B526" t="s">
        <v>1392</v>
      </c>
      <c r="C526">
        <v>45</v>
      </c>
      <c r="D526" t="s">
        <v>1397</v>
      </c>
      <c r="E526" t="s">
        <v>1237</v>
      </c>
      <c r="F526" t="s">
        <v>1411</v>
      </c>
      <c r="G526" t="s">
        <v>1392</v>
      </c>
      <c r="H526">
        <f t="shared" si="17"/>
        <v>0</v>
      </c>
      <c r="I526" t="str">
        <f t="shared" si="18"/>
        <v>N/A</v>
      </c>
      <c r="J526">
        <v>241</v>
      </c>
    </row>
    <row r="527" spans="1:10" x14ac:dyDescent="0.25">
      <c r="A527" t="s">
        <v>1391</v>
      </c>
      <c r="B527" t="s">
        <v>1392</v>
      </c>
      <c r="C527">
        <v>45</v>
      </c>
      <c r="D527" t="s">
        <v>1397</v>
      </c>
      <c r="E527" t="s">
        <v>1237</v>
      </c>
      <c r="F527" t="s">
        <v>1411</v>
      </c>
      <c r="G527">
        <v>2002901</v>
      </c>
      <c r="H527">
        <f t="shared" si="17"/>
        <v>0</v>
      </c>
      <c r="I527" t="str">
        <f t="shared" si="18"/>
        <v>N/A</v>
      </c>
      <c r="J527">
        <v>5</v>
      </c>
    </row>
    <row r="528" spans="1:10" x14ac:dyDescent="0.25">
      <c r="A528" t="s">
        <v>1391</v>
      </c>
      <c r="B528" t="s">
        <v>1392</v>
      </c>
      <c r="C528">
        <v>60</v>
      </c>
      <c r="D528" t="s">
        <v>1397</v>
      </c>
      <c r="E528" t="s">
        <v>1393</v>
      </c>
      <c r="F528" t="s">
        <v>1411</v>
      </c>
      <c r="G528">
        <v>2002875</v>
      </c>
      <c r="H528">
        <f t="shared" si="17"/>
        <v>0</v>
      </c>
      <c r="I528" t="str">
        <f t="shared" si="18"/>
        <v>N/A</v>
      </c>
      <c r="J528">
        <v>1</v>
      </c>
    </row>
    <row r="529" spans="1:10" x14ac:dyDescent="0.25">
      <c r="A529" t="s">
        <v>1391</v>
      </c>
      <c r="B529" t="s">
        <v>1392</v>
      </c>
      <c r="C529">
        <v>85</v>
      </c>
      <c r="D529" t="s">
        <v>1399</v>
      </c>
      <c r="E529" t="s">
        <v>1393</v>
      </c>
      <c r="F529" t="s">
        <v>1411</v>
      </c>
      <c r="G529">
        <v>2003045</v>
      </c>
      <c r="H529">
        <f t="shared" si="17"/>
        <v>0</v>
      </c>
      <c r="I529" t="str">
        <f t="shared" si="18"/>
        <v>N/A</v>
      </c>
      <c r="J529">
        <v>1</v>
      </c>
    </row>
    <row r="530" spans="1:10" x14ac:dyDescent="0.25">
      <c r="A530" t="s">
        <v>1391</v>
      </c>
      <c r="B530">
        <v>0</v>
      </c>
      <c r="C530">
        <v>35</v>
      </c>
      <c r="D530" t="s">
        <v>1397</v>
      </c>
      <c r="E530" t="s">
        <v>1237</v>
      </c>
      <c r="F530" t="s">
        <v>1411</v>
      </c>
      <c r="G530" t="s">
        <v>1392</v>
      </c>
      <c r="H530">
        <f t="shared" si="17"/>
        <v>0</v>
      </c>
      <c r="I530" t="str">
        <f t="shared" si="18"/>
        <v>N/A</v>
      </c>
      <c r="J530">
        <v>1</v>
      </c>
    </row>
    <row r="531" spans="1:10" x14ac:dyDescent="0.25">
      <c r="A531" t="s">
        <v>1391</v>
      </c>
      <c r="B531">
        <v>1</v>
      </c>
      <c r="C531">
        <v>16</v>
      </c>
      <c r="D531" t="s">
        <v>1397</v>
      </c>
      <c r="E531" t="s">
        <v>1393</v>
      </c>
      <c r="F531" t="s">
        <v>1411</v>
      </c>
      <c r="G531">
        <v>2002832</v>
      </c>
      <c r="H531">
        <f t="shared" si="17"/>
        <v>0</v>
      </c>
      <c r="I531" t="str">
        <f t="shared" si="18"/>
        <v>N/A</v>
      </c>
      <c r="J531">
        <v>1</v>
      </c>
    </row>
    <row r="532" spans="1:10" x14ac:dyDescent="0.25">
      <c r="A532" t="s">
        <v>1391</v>
      </c>
      <c r="B532">
        <v>1</v>
      </c>
      <c r="C532">
        <v>16</v>
      </c>
      <c r="D532" t="s">
        <v>1397</v>
      </c>
      <c r="E532" t="s">
        <v>1237</v>
      </c>
      <c r="F532" t="s">
        <v>1411</v>
      </c>
      <c r="G532">
        <v>2002832</v>
      </c>
      <c r="H532">
        <f t="shared" si="17"/>
        <v>0</v>
      </c>
      <c r="I532" t="str">
        <f t="shared" si="18"/>
        <v>N/A</v>
      </c>
      <c r="J532">
        <v>316</v>
      </c>
    </row>
    <row r="533" spans="1:10" x14ac:dyDescent="0.25">
      <c r="A533" t="s">
        <v>1391</v>
      </c>
      <c r="B533">
        <v>1</v>
      </c>
      <c r="C533">
        <v>16</v>
      </c>
      <c r="D533" t="s">
        <v>1397</v>
      </c>
      <c r="E533" t="s">
        <v>1237</v>
      </c>
      <c r="F533" t="s">
        <v>1411</v>
      </c>
      <c r="G533">
        <v>2002952</v>
      </c>
      <c r="H533">
        <f t="shared" si="17"/>
        <v>0</v>
      </c>
      <c r="I533" t="str">
        <f t="shared" si="18"/>
        <v>N/A</v>
      </c>
      <c r="J533">
        <v>649</v>
      </c>
    </row>
    <row r="534" spans="1:10" x14ac:dyDescent="0.25">
      <c r="A534" t="s">
        <v>1391</v>
      </c>
      <c r="B534">
        <v>1</v>
      </c>
      <c r="C534">
        <v>16</v>
      </c>
      <c r="D534" t="s">
        <v>1397</v>
      </c>
      <c r="E534" t="s">
        <v>1237</v>
      </c>
      <c r="F534" t="s">
        <v>1411</v>
      </c>
      <c r="G534">
        <v>2002953</v>
      </c>
      <c r="H534">
        <f t="shared" si="17"/>
        <v>0</v>
      </c>
      <c r="I534" t="str">
        <f t="shared" si="18"/>
        <v>N/A</v>
      </c>
      <c r="J534">
        <v>6</v>
      </c>
    </row>
    <row r="535" spans="1:10" x14ac:dyDescent="0.25">
      <c r="A535" t="s">
        <v>1391</v>
      </c>
      <c r="B535">
        <v>1</v>
      </c>
      <c r="C535">
        <v>16</v>
      </c>
      <c r="D535" t="s">
        <v>1397</v>
      </c>
      <c r="E535" t="s">
        <v>1237</v>
      </c>
      <c r="F535" t="s">
        <v>1411</v>
      </c>
      <c r="G535">
        <v>2002962</v>
      </c>
      <c r="H535">
        <f t="shared" si="17"/>
        <v>0</v>
      </c>
      <c r="I535" t="str">
        <f t="shared" si="18"/>
        <v>N/A</v>
      </c>
      <c r="J535">
        <v>13</v>
      </c>
    </row>
    <row r="536" spans="1:10" x14ac:dyDescent="0.25">
      <c r="A536" t="s">
        <v>1391</v>
      </c>
      <c r="B536">
        <v>1</v>
      </c>
      <c r="C536">
        <v>16</v>
      </c>
      <c r="D536" t="s">
        <v>1397</v>
      </c>
      <c r="E536" t="s">
        <v>1237</v>
      </c>
      <c r="F536" t="s">
        <v>1411</v>
      </c>
      <c r="G536">
        <v>2002965</v>
      </c>
      <c r="H536">
        <f t="shared" si="17"/>
        <v>0</v>
      </c>
      <c r="I536" t="str">
        <f t="shared" si="18"/>
        <v>N/A</v>
      </c>
      <c r="J536">
        <v>47</v>
      </c>
    </row>
    <row r="537" spans="1:10" x14ac:dyDescent="0.25">
      <c r="A537" t="s">
        <v>1391</v>
      </c>
      <c r="B537">
        <v>1</v>
      </c>
      <c r="C537">
        <v>16</v>
      </c>
      <c r="E537" t="s">
        <v>1237</v>
      </c>
      <c r="F537" t="s">
        <v>1411</v>
      </c>
      <c r="G537">
        <v>2002832</v>
      </c>
      <c r="H537">
        <f t="shared" si="17"/>
        <v>0</v>
      </c>
      <c r="I537" t="str">
        <f t="shared" si="18"/>
        <v>N/A</v>
      </c>
      <c r="J537">
        <v>3</v>
      </c>
    </row>
    <row r="538" spans="1:10" x14ac:dyDescent="0.25">
      <c r="A538" t="s">
        <v>1391</v>
      </c>
      <c r="B538">
        <v>1</v>
      </c>
      <c r="C538">
        <v>16</v>
      </c>
      <c r="E538" t="s">
        <v>1237</v>
      </c>
      <c r="F538" t="s">
        <v>1411</v>
      </c>
      <c r="G538">
        <v>2002952</v>
      </c>
      <c r="H538">
        <f t="shared" si="17"/>
        <v>0</v>
      </c>
      <c r="I538" t="str">
        <f t="shared" si="18"/>
        <v>N/A</v>
      </c>
      <c r="J538">
        <v>8</v>
      </c>
    </row>
    <row r="539" spans="1:10" x14ac:dyDescent="0.25">
      <c r="A539" t="s">
        <v>1391</v>
      </c>
      <c r="B539">
        <v>1</v>
      </c>
      <c r="C539">
        <v>16</v>
      </c>
      <c r="E539" t="s">
        <v>1237</v>
      </c>
      <c r="F539" t="s">
        <v>1411</v>
      </c>
      <c r="G539">
        <v>2002965</v>
      </c>
      <c r="H539">
        <f t="shared" si="17"/>
        <v>0</v>
      </c>
      <c r="I539" t="str">
        <f t="shared" si="18"/>
        <v>N/A</v>
      </c>
      <c r="J539">
        <v>1</v>
      </c>
    </row>
    <row r="540" spans="1:10" x14ac:dyDescent="0.25">
      <c r="A540" t="s">
        <v>1391</v>
      </c>
      <c r="B540">
        <v>1</v>
      </c>
      <c r="C540">
        <v>25</v>
      </c>
      <c r="D540" t="s">
        <v>1397</v>
      </c>
      <c r="E540" t="s">
        <v>1237</v>
      </c>
      <c r="F540" t="s">
        <v>1411</v>
      </c>
      <c r="G540">
        <v>2002831</v>
      </c>
      <c r="H540">
        <f t="shared" si="17"/>
        <v>0</v>
      </c>
      <c r="I540" t="str">
        <f t="shared" si="18"/>
        <v>N/A</v>
      </c>
      <c r="J540">
        <v>52</v>
      </c>
    </row>
    <row r="541" spans="1:10" x14ac:dyDescent="0.25">
      <c r="A541" t="s">
        <v>1391</v>
      </c>
      <c r="B541">
        <v>1</v>
      </c>
      <c r="C541">
        <v>25</v>
      </c>
      <c r="E541" t="s">
        <v>1237</v>
      </c>
      <c r="F541" t="s">
        <v>1411</v>
      </c>
      <c r="G541">
        <v>2002831</v>
      </c>
      <c r="H541">
        <f t="shared" si="17"/>
        <v>0</v>
      </c>
      <c r="I541" t="str">
        <f t="shared" si="18"/>
        <v>N/A</v>
      </c>
      <c r="J541">
        <v>1</v>
      </c>
    </row>
    <row r="542" spans="1:10" x14ac:dyDescent="0.25">
      <c r="A542" t="s">
        <v>1391</v>
      </c>
      <c r="B542">
        <v>1</v>
      </c>
      <c r="C542">
        <v>30</v>
      </c>
      <c r="D542" t="s">
        <v>1397</v>
      </c>
      <c r="E542" t="s">
        <v>1393</v>
      </c>
      <c r="F542" t="s">
        <v>1411</v>
      </c>
      <c r="G542">
        <v>2002838</v>
      </c>
      <c r="H542">
        <f t="shared" si="17"/>
        <v>1062.32</v>
      </c>
      <c r="I542" t="str">
        <f t="shared" si="18"/>
        <v>N/A</v>
      </c>
      <c r="J542">
        <v>11</v>
      </c>
    </row>
    <row r="543" spans="1:10" x14ac:dyDescent="0.25">
      <c r="A543" t="s">
        <v>1391</v>
      </c>
      <c r="B543">
        <v>1</v>
      </c>
      <c r="C543">
        <v>30</v>
      </c>
      <c r="D543" t="s">
        <v>1397</v>
      </c>
      <c r="E543" t="s">
        <v>1237</v>
      </c>
      <c r="F543" t="s">
        <v>1411</v>
      </c>
      <c r="G543">
        <v>2002838</v>
      </c>
      <c r="H543">
        <f t="shared" si="17"/>
        <v>1062.32</v>
      </c>
      <c r="I543" t="str">
        <f t="shared" si="18"/>
        <v>N/A</v>
      </c>
      <c r="J543">
        <v>18</v>
      </c>
    </row>
    <row r="544" spans="1:10" x14ac:dyDescent="0.25">
      <c r="A544" t="s">
        <v>1391</v>
      </c>
      <c r="B544">
        <v>1</v>
      </c>
      <c r="C544">
        <v>30</v>
      </c>
      <c r="D544" t="s">
        <v>1397</v>
      </c>
      <c r="E544" t="s">
        <v>1237</v>
      </c>
      <c r="F544" t="s">
        <v>1411</v>
      </c>
      <c r="G544">
        <v>2002840</v>
      </c>
      <c r="H544">
        <f t="shared" si="17"/>
        <v>0</v>
      </c>
      <c r="I544" t="str">
        <f t="shared" si="18"/>
        <v>N/A</v>
      </c>
      <c r="J544">
        <v>28</v>
      </c>
    </row>
    <row r="545" spans="1:10" x14ac:dyDescent="0.25">
      <c r="A545" t="s">
        <v>1391</v>
      </c>
      <c r="B545">
        <v>1</v>
      </c>
      <c r="C545">
        <v>35</v>
      </c>
      <c r="D545" t="s">
        <v>1397</v>
      </c>
      <c r="E545" t="s">
        <v>1393</v>
      </c>
      <c r="F545" t="s">
        <v>1411</v>
      </c>
      <c r="G545">
        <v>2002841</v>
      </c>
      <c r="H545">
        <f t="shared" si="17"/>
        <v>0</v>
      </c>
      <c r="I545" t="str">
        <f t="shared" si="18"/>
        <v>N/A</v>
      </c>
      <c r="J545">
        <v>9</v>
      </c>
    </row>
    <row r="546" spans="1:10" x14ac:dyDescent="0.25">
      <c r="A546" t="s">
        <v>1391</v>
      </c>
      <c r="B546">
        <v>1</v>
      </c>
      <c r="C546">
        <v>35</v>
      </c>
      <c r="D546" t="s">
        <v>1397</v>
      </c>
      <c r="E546" t="s">
        <v>1393</v>
      </c>
      <c r="F546" t="s">
        <v>1411</v>
      </c>
      <c r="G546">
        <v>2002844</v>
      </c>
      <c r="H546">
        <f t="shared" si="17"/>
        <v>0</v>
      </c>
      <c r="I546" t="str">
        <f t="shared" si="18"/>
        <v>N/A</v>
      </c>
      <c r="J546">
        <v>2</v>
      </c>
    </row>
    <row r="547" spans="1:10" x14ac:dyDescent="0.25">
      <c r="A547" t="s">
        <v>1391</v>
      </c>
      <c r="B547">
        <v>1</v>
      </c>
      <c r="C547">
        <v>35</v>
      </c>
      <c r="D547" t="s">
        <v>1397</v>
      </c>
      <c r="E547" t="s">
        <v>1393</v>
      </c>
      <c r="F547" t="s">
        <v>1411</v>
      </c>
      <c r="G547">
        <v>2002845</v>
      </c>
      <c r="H547">
        <f t="shared" si="17"/>
        <v>0</v>
      </c>
      <c r="I547" t="str">
        <f t="shared" si="18"/>
        <v>N/A</v>
      </c>
      <c r="J547">
        <v>137</v>
      </c>
    </row>
    <row r="548" spans="1:10" x14ac:dyDescent="0.25">
      <c r="A548" t="s">
        <v>1391</v>
      </c>
      <c r="B548">
        <v>1</v>
      </c>
      <c r="C548">
        <v>35</v>
      </c>
      <c r="D548" t="s">
        <v>1397</v>
      </c>
      <c r="E548" t="s">
        <v>1237</v>
      </c>
      <c r="F548" t="s">
        <v>1411</v>
      </c>
      <c r="G548" t="s">
        <v>1392</v>
      </c>
      <c r="H548">
        <f t="shared" si="17"/>
        <v>0</v>
      </c>
      <c r="I548" t="str">
        <f t="shared" si="18"/>
        <v>N/A</v>
      </c>
      <c r="J548">
        <v>5</v>
      </c>
    </row>
    <row r="549" spans="1:10" x14ac:dyDescent="0.25">
      <c r="A549" t="s">
        <v>1391</v>
      </c>
      <c r="B549">
        <v>1</v>
      </c>
      <c r="C549">
        <v>35</v>
      </c>
      <c r="D549" t="s">
        <v>1397</v>
      </c>
      <c r="E549" t="s">
        <v>1237</v>
      </c>
      <c r="F549" t="s">
        <v>1411</v>
      </c>
      <c r="G549">
        <v>2002841</v>
      </c>
      <c r="H549">
        <f t="shared" si="17"/>
        <v>0</v>
      </c>
      <c r="I549" t="str">
        <f t="shared" si="18"/>
        <v>N/A</v>
      </c>
      <c r="J549">
        <v>2438</v>
      </c>
    </row>
    <row r="550" spans="1:10" x14ac:dyDescent="0.25">
      <c r="A550" t="s">
        <v>1391</v>
      </c>
      <c r="B550">
        <v>1</v>
      </c>
      <c r="C550">
        <v>35</v>
      </c>
      <c r="D550" t="s">
        <v>1397</v>
      </c>
      <c r="E550" t="s">
        <v>1237</v>
      </c>
      <c r="F550" t="s">
        <v>1411</v>
      </c>
      <c r="G550">
        <v>2002844</v>
      </c>
      <c r="H550">
        <f t="shared" si="17"/>
        <v>0</v>
      </c>
      <c r="I550" t="str">
        <f t="shared" si="18"/>
        <v>N/A</v>
      </c>
      <c r="J550">
        <v>449</v>
      </c>
    </row>
    <row r="551" spans="1:10" x14ac:dyDescent="0.25">
      <c r="A551" t="s">
        <v>1391</v>
      </c>
      <c r="B551">
        <v>1</v>
      </c>
      <c r="C551">
        <v>35</v>
      </c>
      <c r="D551" t="s">
        <v>1397</v>
      </c>
      <c r="E551" t="s">
        <v>1237</v>
      </c>
      <c r="F551" t="s">
        <v>1411</v>
      </c>
      <c r="G551">
        <v>2002845</v>
      </c>
      <c r="H551">
        <f t="shared" si="17"/>
        <v>0</v>
      </c>
      <c r="I551" t="str">
        <f t="shared" si="18"/>
        <v>N/A</v>
      </c>
      <c r="J551">
        <v>11279</v>
      </c>
    </row>
    <row r="552" spans="1:10" x14ac:dyDescent="0.25">
      <c r="A552" t="s">
        <v>1391</v>
      </c>
      <c r="B552">
        <v>1</v>
      </c>
      <c r="C552">
        <v>35</v>
      </c>
      <c r="D552" t="s">
        <v>1397</v>
      </c>
      <c r="E552" t="s">
        <v>1237</v>
      </c>
      <c r="F552" t="s">
        <v>1411</v>
      </c>
      <c r="G552">
        <v>2002850</v>
      </c>
      <c r="H552">
        <f t="shared" si="17"/>
        <v>0</v>
      </c>
      <c r="I552" t="str">
        <f t="shared" si="18"/>
        <v>N/A</v>
      </c>
      <c r="J552">
        <v>10</v>
      </c>
    </row>
    <row r="553" spans="1:10" x14ac:dyDescent="0.25">
      <c r="A553" t="s">
        <v>1391</v>
      </c>
      <c r="B553">
        <v>1</v>
      </c>
      <c r="C553">
        <v>35</v>
      </c>
      <c r="D553" t="s">
        <v>1397</v>
      </c>
      <c r="E553" t="s">
        <v>1237</v>
      </c>
      <c r="F553" t="s">
        <v>1411</v>
      </c>
      <c r="G553">
        <v>2002964</v>
      </c>
      <c r="H553">
        <f t="shared" si="17"/>
        <v>0</v>
      </c>
      <c r="I553" t="str">
        <f t="shared" si="18"/>
        <v>N/A</v>
      </c>
      <c r="J553">
        <v>838</v>
      </c>
    </row>
    <row r="554" spans="1:10" x14ac:dyDescent="0.25">
      <c r="A554" t="s">
        <v>1391</v>
      </c>
      <c r="B554">
        <v>1</v>
      </c>
      <c r="C554">
        <v>35</v>
      </c>
      <c r="D554" t="s">
        <v>1397</v>
      </c>
      <c r="E554" t="s">
        <v>1237</v>
      </c>
      <c r="F554" t="s">
        <v>1411</v>
      </c>
      <c r="G554">
        <v>2005671</v>
      </c>
      <c r="H554">
        <f t="shared" si="17"/>
        <v>0</v>
      </c>
      <c r="I554" t="str">
        <f t="shared" si="18"/>
        <v>N/A</v>
      </c>
      <c r="J554">
        <v>1</v>
      </c>
    </row>
    <row r="555" spans="1:10" x14ac:dyDescent="0.25">
      <c r="A555" t="s">
        <v>1391</v>
      </c>
      <c r="B555">
        <v>1</v>
      </c>
      <c r="C555">
        <v>35</v>
      </c>
      <c r="D555" t="s">
        <v>1397</v>
      </c>
      <c r="E555" t="s">
        <v>1237</v>
      </c>
      <c r="F555" t="s">
        <v>1411</v>
      </c>
      <c r="G555">
        <v>2134816</v>
      </c>
      <c r="H555">
        <f t="shared" si="17"/>
        <v>0</v>
      </c>
      <c r="I555" t="str">
        <f t="shared" si="18"/>
        <v>N/A</v>
      </c>
      <c r="J555">
        <v>2</v>
      </c>
    </row>
    <row r="556" spans="1:10" x14ac:dyDescent="0.25">
      <c r="A556" t="s">
        <v>1391</v>
      </c>
      <c r="B556">
        <v>1</v>
      </c>
      <c r="C556">
        <v>35</v>
      </c>
      <c r="D556" t="s">
        <v>1397</v>
      </c>
      <c r="E556" t="s">
        <v>1237</v>
      </c>
      <c r="F556" t="s">
        <v>1411</v>
      </c>
      <c r="H556">
        <f t="shared" si="17"/>
        <v>0</v>
      </c>
      <c r="I556" t="str">
        <f t="shared" si="18"/>
        <v>N/A</v>
      </c>
      <c r="J556">
        <v>49</v>
      </c>
    </row>
    <row r="557" spans="1:10" x14ac:dyDescent="0.25">
      <c r="A557" t="s">
        <v>1391</v>
      </c>
      <c r="B557">
        <v>1</v>
      </c>
      <c r="C557">
        <v>35</v>
      </c>
      <c r="D557" t="s">
        <v>1397</v>
      </c>
      <c r="F557" t="s">
        <v>1411</v>
      </c>
      <c r="G557">
        <v>2002845</v>
      </c>
      <c r="H557">
        <f t="shared" si="17"/>
        <v>0</v>
      </c>
      <c r="I557" t="str">
        <f t="shared" si="18"/>
        <v>N/A</v>
      </c>
      <c r="J557">
        <v>3</v>
      </c>
    </row>
    <row r="558" spans="1:10" x14ac:dyDescent="0.25">
      <c r="A558" t="s">
        <v>1391</v>
      </c>
      <c r="B558">
        <v>1</v>
      </c>
      <c r="C558">
        <v>35</v>
      </c>
      <c r="D558" t="s">
        <v>1395</v>
      </c>
      <c r="E558" t="s">
        <v>1237</v>
      </c>
      <c r="F558" t="s">
        <v>1411</v>
      </c>
      <c r="G558" t="s">
        <v>1392</v>
      </c>
      <c r="H558">
        <f t="shared" si="17"/>
        <v>0</v>
      </c>
      <c r="I558" t="str">
        <f t="shared" si="18"/>
        <v>N/A</v>
      </c>
      <c r="J558">
        <v>9</v>
      </c>
    </row>
    <row r="559" spans="1:10" x14ac:dyDescent="0.25">
      <c r="A559" t="s">
        <v>1391</v>
      </c>
      <c r="B559">
        <v>1</v>
      </c>
      <c r="C559">
        <v>35</v>
      </c>
      <c r="E559" t="s">
        <v>1393</v>
      </c>
      <c r="F559" t="s">
        <v>1411</v>
      </c>
      <c r="G559">
        <v>2002845</v>
      </c>
      <c r="H559">
        <f t="shared" si="17"/>
        <v>0</v>
      </c>
      <c r="I559" t="str">
        <f t="shared" si="18"/>
        <v>N/A</v>
      </c>
      <c r="J559">
        <v>6</v>
      </c>
    </row>
    <row r="560" spans="1:10" x14ac:dyDescent="0.25">
      <c r="A560" t="s">
        <v>1391</v>
      </c>
      <c r="B560">
        <v>1</v>
      </c>
      <c r="C560">
        <v>35</v>
      </c>
      <c r="E560" t="s">
        <v>1237</v>
      </c>
      <c r="F560" t="s">
        <v>1411</v>
      </c>
      <c r="G560">
        <v>2002841</v>
      </c>
      <c r="H560">
        <f t="shared" si="17"/>
        <v>0</v>
      </c>
      <c r="I560" t="str">
        <f t="shared" si="18"/>
        <v>N/A</v>
      </c>
      <c r="J560">
        <v>22</v>
      </c>
    </row>
    <row r="561" spans="1:10" x14ac:dyDescent="0.25">
      <c r="A561" t="s">
        <v>1391</v>
      </c>
      <c r="B561">
        <v>1</v>
      </c>
      <c r="C561">
        <v>35</v>
      </c>
      <c r="E561" t="s">
        <v>1237</v>
      </c>
      <c r="F561" t="s">
        <v>1411</v>
      </c>
      <c r="G561">
        <v>2002844</v>
      </c>
      <c r="H561">
        <f t="shared" si="17"/>
        <v>0</v>
      </c>
      <c r="I561" t="str">
        <f t="shared" si="18"/>
        <v>N/A</v>
      </c>
      <c r="J561">
        <v>1</v>
      </c>
    </row>
    <row r="562" spans="1:10" x14ac:dyDescent="0.25">
      <c r="A562" t="s">
        <v>1391</v>
      </c>
      <c r="B562">
        <v>1</v>
      </c>
      <c r="C562">
        <v>35</v>
      </c>
      <c r="E562" t="s">
        <v>1237</v>
      </c>
      <c r="F562" t="s">
        <v>1411</v>
      </c>
      <c r="G562">
        <v>2002845</v>
      </c>
      <c r="H562">
        <f t="shared" si="17"/>
        <v>0</v>
      </c>
      <c r="I562" t="str">
        <f t="shared" si="18"/>
        <v>N/A</v>
      </c>
      <c r="J562">
        <v>136</v>
      </c>
    </row>
    <row r="563" spans="1:10" x14ac:dyDescent="0.25">
      <c r="A563" t="s">
        <v>1391</v>
      </c>
      <c r="B563">
        <v>1</v>
      </c>
      <c r="C563">
        <v>35</v>
      </c>
      <c r="E563" t="s">
        <v>1237</v>
      </c>
      <c r="F563" t="s">
        <v>1411</v>
      </c>
      <c r="G563">
        <v>2002964</v>
      </c>
      <c r="H563">
        <f t="shared" si="17"/>
        <v>0</v>
      </c>
      <c r="I563" t="str">
        <f t="shared" si="18"/>
        <v>N/A</v>
      </c>
      <c r="J563">
        <v>2</v>
      </c>
    </row>
    <row r="564" spans="1:10" x14ac:dyDescent="0.25">
      <c r="A564" t="s">
        <v>1391</v>
      </c>
      <c r="B564">
        <v>1</v>
      </c>
      <c r="C564">
        <v>40</v>
      </c>
      <c r="D564" t="s">
        <v>1397</v>
      </c>
      <c r="E564" t="s">
        <v>1237</v>
      </c>
      <c r="F564" t="s">
        <v>1411</v>
      </c>
      <c r="G564">
        <v>2002851</v>
      </c>
      <c r="H564">
        <f t="shared" si="17"/>
        <v>0</v>
      </c>
      <c r="I564" t="str">
        <f t="shared" si="18"/>
        <v>N/A</v>
      </c>
      <c r="J564">
        <v>12</v>
      </c>
    </row>
    <row r="565" spans="1:10" x14ac:dyDescent="0.25">
      <c r="A565" t="s">
        <v>1391</v>
      </c>
      <c r="B565">
        <v>1</v>
      </c>
      <c r="C565">
        <v>40</v>
      </c>
      <c r="D565" t="s">
        <v>1401</v>
      </c>
      <c r="E565" t="s">
        <v>1393</v>
      </c>
      <c r="F565" t="s">
        <v>1411</v>
      </c>
      <c r="G565">
        <v>2123490</v>
      </c>
      <c r="H565">
        <f t="shared" si="17"/>
        <v>0</v>
      </c>
      <c r="I565" t="str">
        <f t="shared" si="18"/>
        <v>N/A</v>
      </c>
      <c r="J565">
        <v>3</v>
      </c>
    </row>
    <row r="566" spans="1:10" x14ac:dyDescent="0.25">
      <c r="A566" t="s">
        <v>1391</v>
      </c>
      <c r="B566">
        <v>1</v>
      </c>
      <c r="C566">
        <v>45</v>
      </c>
      <c r="D566" t="s">
        <v>1401</v>
      </c>
      <c r="E566" t="s">
        <v>1393</v>
      </c>
      <c r="F566" t="s">
        <v>1411</v>
      </c>
      <c r="G566">
        <v>2112349</v>
      </c>
      <c r="H566">
        <f t="shared" si="17"/>
        <v>3974.89</v>
      </c>
      <c r="I566" t="str">
        <f t="shared" si="18"/>
        <v>N/A</v>
      </c>
      <c r="J566">
        <v>3</v>
      </c>
    </row>
    <row r="567" spans="1:10" x14ac:dyDescent="0.25">
      <c r="A567" t="s">
        <v>1391</v>
      </c>
      <c r="B567">
        <v>1</v>
      </c>
      <c r="C567">
        <v>45</v>
      </c>
      <c r="D567" t="s">
        <v>1395</v>
      </c>
      <c r="E567" t="s">
        <v>1393</v>
      </c>
      <c r="F567" t="s">
        <v>1411</v>
      </c>
      <c r="G567">
        <v>2002834</v>
      </c>
      <c r="H567">
        <f t="shared" si="17"/>
        <v>1433.09</v>
      </c>
      <c r="I567" t="str">
        <f t="shared" si="18"/>
        <v>N/A</v>
      </c>
      <c r="J567">
        <v>6</v>
      </c>
    </row>
    <row r="568" spans="1:10" x14ac:dyDescent="0.25">
      <c r="A568" t="s">
        <v>1391</v>
      </c>
      <c r="B568">
        <v>1</v>
      </c>
      <c r="C568">
        <v>45</v>
      </c>
      <c r="D568" t="s">
        <v>1395</v>
      </c>
      <c r="E568" t="s">
        <v>1237</v>
      </c>
      <c r="F568" t="s">
        <v>1411</v>
      </c>
      <c r="G568" t="s">
        <v>1392</v>
      </c>
      <c r="H568">
        <f t="shared" si="17"/>
        <v>0</v>
      </c>
      <c r="I568" t="str">
        <f t="shared" si="18"/>
        <v>N/A</v>
      </c>
      <c r="J568">
        <v>3</v>
      </c>
    </row>
    <row r="569" spans="1:10" x14ac:dyDescent="0.25">
      <c r="A569" t="s">
        <v>1391</v>
      </c>
      <c r="B569">
        <v>1</v>
      </c>
      <c r="C569">
        <v>45</v>
      </c>
      <c r="D569" t="s">
        <v>1395</v>
      </c>
      <c r="E569" t="s">
        <v>1237</v>
      </c>
      <c r="F569" t="s">
        <v>1411</v>
      </c>
      <c r="G569">
        <v>2002834</v>
      </c>
      <c r="H569">
        <f t="shared" si="17"/>
        <v>1433.09</v>
      </c>
      <c r="I569" t="str">
        <f t="shared" si="18"/>
        <v>N/A</v>
      </c>
      <c r="J569">
        <v>1</v>
      </c>
    </row>
    <row r="570" spans="1:10" x14ac:dyDescent="0.25">
      <c r="A570" t="s">
        <v>1391</v>
      </c>
      <c r="B570">
        <v>1</v>
      </c>
      <c r="C570">
        <v>50</v>
      </c>
      <c r="D570" t="s">
        <v>1401</v>
      </c>
      <c r="E570" t="s">
        <v>1393</v>
      </c>
      <c r="F570" t="s">
        <v>1411</v>
      </c>
      <c r="G570">
        <v>2112348</v>
      </c>
      <c r="H570">
        <f t="shared" si="17"/>
        <v>4258.71</v>
      </c>
      <c r="I570" t="str">
        <f t="shared" si="18"/>
        <v>N/A</v>
      </c>
      <c r="J570">
        <v>1</v>
      </c>
    </row>
    <row r="571" spans="1:10" x14ac:dyDescent="0.25">
      <c r="A571" t="s">
        <v>1391</v>
      </c>
      <c r="B571">
        <v>1</v>
      </c>
      <c r="C571">
        <v>50</v>
      </c>
      <c r="D571" t="s">
        <v>1395</v>
      </c>
      <c r="E571" t="s">
        <v>1393</v>
      </c>
      <c r="F571" t="s">
        <v>1411</v>
      </c>
      <c r="G571">
        <v>2002835</v>
      </c>
      <c r="H571">
        <f t="shared" si="17"/>
        <v>1478.66</v>
      </c>
      <c r="I571" t="str">
        <f t="shared" si="18"/>
        <v>N/A</v>
      </c>
      <c r="J571">
        <v>3</v>
      </c>
    </row>
    <row r="572" spans="1:10" x14ac:dyDescent="0.25">
      <c r="A572" t="s">
        <v>1391</v>
      </c>
      <c r="B572">
        <v>1</v>
      </c>
      <c r="C572">
        <v>50</v>
      </c>
      <c r="D572" t="s">
        <v>1395</v>
      </c>
      <c r="E572" t="s">
        <v>1393</v>
      </c>
      <c r="F572" t="s">
        <v>1411</v>
      </c>
      <c r="G572">
        <v>2002863</v>
      </c>
      <c r="H572">
        <f t="shared" si="17"/>
        <v>0</v>
      </c>
      <c r="I572" t="str">
        <f t="shared" si="18"/>
        <v>N/A</v>
      </c>
      <c r="J572">
        <v>1</v>
      </c>
    </row>
    <row r="573" spans="1:10" x14ac:dyDescent="0.25">
      <c r="A573" t="s">
        <v>1391</v>
      </c>
      <c r="B573">
        <v>1</v>
      </c>
      <c r="C573">
        <v>50</v>
      </c>
      <c r="D573" t="s">
        <v>1395</v>
      </c>
      <c r="E573" t="s">
        <v>1237</v>
      </c>
      <c r="F573" t="s">
        <v>1411</v>
      </c>
      <c r="G573">
        <v>2002835</v>
      </c>
      <c r="H573">
        <f t="shared" si="17"/>
        <v>1478.66</v>
      </c>
      <c r="I573" t="str">
        <f t="shared" si="18"/>
        <v>N/A</v>
      </c>
      <c r="J573">
        <v>1</v>
      </c>
    </row>
    <row r="574" spans="1:10" x14ac:dyDescent="0.25">
      <c r="A574" t="s">
        <v>1391</v>
      </c>
      <c r="B574">
        <v>1</v>
      </c>
      <c r="C574">
        <v>50</v>
      </c>
      <c r="D574" t="s">
        <v>1395</v>
      </c>
      <c r="E574" t="s">
        <v>1237</v>
      </c>
      <c r="F574" t="s">
        <v>1411</v>
      </c>
      <c r="G574">
        <v>2002863</v>
      </c>
      <c r="H574">
        <f t="shared" si="17"/>
        <v>0</v>
      </c>
      <c r="I574" t="str">
        <f t="shared" si="18"/>
        <v>N/A</v>
      </c>
      <c r="J574">
        <v>5</v>
      </c>
    </row>
    <row r="575" spans="1:10" x14ac:dyDescent="0.25">
      <c r="A575" t="s">
        <v>1391</v>
      </c>
      <c r="B575">
        <v>1</v>
      </c>
      <c r="C575">
        <v>55</v>
      </c>
      <c r="D575" t="s">
        <v>1395</v>
      </c>
      <c r="E575" t="s">
        <v>1393</v>
      </c>
      <c r="F575" t="s">
        <v>1411</v>
      </c>
      <c r="G575">
        <v>2003117</v>
      </c>
      <c r="H575">
        <f t="shared" si="17"/>
        <v>1638.74</v>
      </c>
      <c r="I575" t="str">
        <f t="shared" si="18"/>
        <v>N/A</v>
      </c>
      <c r="J575">
        <v>1</v>
      </c>
    </row>
    <row r="576" spans="1:10" x14ac:dyDescent="0.25">
      <c r="A576" t="s">
        <v>1391</v>
      </c>
      <c r="B576">
        <v>1</v>
      </c>
      <c r="C576">
        <v>55</v>
      </c>
      <c r="D576" t="s">
        <v>1395</v>
      </c>
      <c r="E576" t="s">
        <v>1237</v>
      </c>
      <c r="F576" t="s">
        <v>1411</v>
      </c>
      <c r="G576">
        <v>2002866</v>
      </c>
      <c r="H576">
        <f t="shared" si="17"/>
        <v>0</v>
      </c>
      <c r="I576" t="str">
        <f t="shared" si="18"/>
        <v>N/A</v>
      </c>
      <c r="J576">
        <v>3</v>
      </c>
    </row>
    <row r="577" spans="1:10" x14ac:dyDescent="0.25">
      <c r="A577" t="s">
        <v>1391</v>
      </c>
      <c r="B577">
        <v>1</v>
      </c>
      <c r="C577">
        <v>60</v>
      </c>
      <c r="D577" t="s">
        <v>1395</v>
      </c>
      <c r="E577" t="s">
        <v>1393</v>
      </c>
      <c r="F577" t="s">
        <v>1411</v>
      </c>
      <c r="G577">
        <v>2002871</v>
      </c>
      <c r="H577">
        <f t="shared" si="17"/>
        <v>3794.25</v>
      </c>
      <c r="I577" t="str">
        <f t="shared" si="18"/>
        <v>N/A</v>
      </c>
      <c r="J577">
        <v>2</v>
      </c>
    </row>
    <row r="578" spans="1:10" x14ac:dyDescent="0.25">
      <c r="A578" t="s">
        <v>1391</v>
      </c>
      <c r="B578">
        <v>1</v>
      </c>
      <c r="C578">
        <v>60</v>
      </c>
      <c r="D578" t="s">
        <v>1395</v>
      </c>
      <c r="E578" t="s">
        <v>1237</v>
      </c>
      <c r="F578" t="s">
        <v>1411</v>
      </c>
      <c r="G578">
        <v>2002871</v>
      </c>
      <c r="H578">
        <f t="shared" ref="H578:H641" si="19">+_xlfn.XLOOKUP(G578,AF:AF,AG:AG,0)</f>
        <v>3794.25</v>
      </c>
      <c r="I578" t="str">
        <f t="shared" ref="I578:I641" si="20">+_xlfn.XLOOKUP(F578,AI:AI,AJ:AJ,"N/A")</f>
        <v>N/A</v>
      </c>
      <c r="J578">
        <v>1</v>
      </c>
    </row>
    <row r="579" spans="1:10" x14ac:dyDescent="0.25">
      <c r="A579" t="s">
        <v>1391</v>
      </c>
      <c r="B579">
        <v>2</v>
      </c>
      <c r="C579">
        <v>30</v>
      </c>
      <c r="D579" t="s">
        <v>1397</v>
      </c>
      <c r="E579" t="s">
        <v>1237</v>
      </c>
      <c r="F579" t="s">
        <v>1411</v>
      </c>
      <c r="G579" t="s">
        <v>1392</v>
      </c>
      <c r="H579">
        <f t="shared" si="19"/>
        <v>0</v>
      </c>
      <c r="I579" t="str">
        <f t="shared" si="20"/>
        <v>N/A</v>
      </c>
      <c r="J579">
        <v>3</v>
      </c>
    </row>
    <row r="580" spans="1:10" x14ac:dyDescent="0.25">
      <c r="A580" t="s">
        <v>1391</v>
      </c>
      <c r="B580">
        <v>2</v>
      </c>
      <c r="C580">
        <v>30</v>
      </c>
      <c r="D580" t="s">
        <v>1397</v>
      </c>
      <c r="E580" t="s">
        <v>1237</v>
      </c>
      <c r="F580" t="s">
        <v>1411</v>
      </c>
      <c r="G580">
        <v>2002818</v>
      </c>
      <c r="H580">
        <f t="shared" si="19"/>
        <v>0</v>
      </c>
      <c r="I580" t="str">
        <f t="shared" si="20"/>
        <v>N/A</v>
      </c>
      <c r="J580">
        <v>37</v>
      </c>
    </row>
    <row r="581" spans="1:10" x14ac:dyDescent="0.25">
      <c r="A581" t="s">
        <v>1391</v>
      </c>
      <c r="B581">
        <v>2</v>
      </c>
      <c r="C581">
        <v>35</v>
      </c>
      <c r="D581" t="s">
        <v>1397</v>
      </c>
      <c r="E581" t="s">
        <v>1393</v>
      </c>
      <c r="F581" t="s">
        <v>1411</v>
      </c>
      <c r="G581">
        <v>2002846</v>
      </c>
      <c r="H581">
        <f t="shared" si="19"/>
        <v>0</v>
      </c>
      <c r="I581" t="str">
        <f t="shared" si="20"/>
        <v>N/A</v>
      </c>
      <c r="J581">
        <v>13</v>
      </c>
    </row>
    <row r="582" spans="1:10" x14ac:dyDescent="0.25">
      <c r="A582" t="s">
        <v>1391</v>
      </c>
      <c r="B582">
        <v>2</v>
      </c>
      <c r="C582">
        <v>35</v>
      </c>
      <c r="D582" t="s">
        <v>1397</v>
      </c>
      <c r="E582" t="s">
        <v>1237</v>
      </c>
      <c r="F582" t="s">
        <v>1411</v>
      </c>
      <c r="G582" t="s">
        <v>1392</v>
      </c>
      <c r="H582">
        <f t="shared" si="19"/>
        <v>0</v>
      </c>
      <c r="I582" t="str">
        <f t="shared" si="20"/>
        <v>N/A</v>
      </c>
      <c r="J582">
        <v>1</v>
      </c>
    </row>
    <row r="583" spans="1:10" x14ac:dyDescent="0.25">
      <c r="A583" t="s">
        <v>1391</v>
      </c>
      <c r="B583">
        <v>2</v>
      </c>
      <c r="C583">
        <v>35</v>
      </c>
      <c r="D583" t="s">
        <v>1397</v>
      </c>
      <c r="E583" t="s">
        <v>1237</v>
      </c>
      <c r="F583" t="s">
        <v>1411</v>
      </c>
      <c r="G583">
        <v>2002846</v>
      </c>
      <c r="H583">
        <f t="shared" si="19"/>
        <v>0</v>
      </c>
      <c r="I583" t="str">
        <f t="shared" si="20"/>
        <v>N/A</v>
      </c>
      <c r="J583">
        <v>135</v>
      </c>
    </row>
    <row r="584" spans="1:10" x14ac:dyDescent="0.25">
      <c r="A584" t="s">
        <v>1391</v>
      </c>
      <c r="B584">
        <v>2</v>
      </c>
      <c r="C584">
        <v>35</v>
      </c>
      <c r="D584" t="s">
        <v>1395</v>
      </c>
      <c r="E584" t="s">
        <v>1393</v>
      </c>
      <c r="F584" t="s">
        <v>1411</v>
      </c>
      <c r="G584">
        <v>2002857</v>
      </c>
      <c r="H584">
        <f t="shared" si="19"/>
        <v>0</v>
      </c>
      <c r="I584" t="str">
        <f t="shared" si="20"/>
        <v>N/A</v>
      </c>
      <c r="J584">
        <v>4</v>
      </c>
    </row>
    <row r="585" spans="1:10" x14ac:dyDescent="0.25">
      <c r="A585" t="s">
        <v>1391</v>
      </c>
      <c r="B585">
        <v>2</v>
      </c>
      <c r="C585">
        <v>35</v>
      </c>
      <c r="D585" t="s">
        <v>1395</v>
      </c>
      <c r="E585" t="s">
        <v>1237</v>
      </c>
      <c r="F585" t="s">
        <v>1411</v>
      </c>
      <c r="G585" t="s">
        <v>1392</v>
      </c>
      <c r="H585">
        <f t="shared" si="19"/>
        <v>0</v>
      </c>
      <c r="I585" t="str">
        <f t="shared" si="20"/>
        <v>N/A</v>
      </c>
      <c r="J585">
        <v>2</v>
      </c>
    </row>
    <row r="586" spans="1:10" x14ac:dyDescent="0.25">
      <c r="A586" t="s">
        <v>1391</v>
      </c>
      <c r="B586">
        <v>2</v>
      </c>
      <c r="C586">
        <v>35</v>
      </c>
      <c r="D586" t="s">
        <v>1395</v>
      </c>
      <c r="E586" t="s">
        <v>1237</v>
      </c>
      <c r="F586" t="s">
        <v>1411</v>
      </c>
      <c r="G586">
        <v>2002857</v>
      </c>
      <c r="H586">
        <f t="shared" si="19"/>
        <v>0</v>
      </c>
      <c r="I586" t="str">
        <f t="shared" si="20"/>
        <v>N/A</v>
      </c>
      <c r="J586">
        <v>2</v>
      </c>
    </row>
    <row r="587" spans="1:10" x14ac:dyDescent="0.25">
      <c r="A587" t="s">
        <v>1391</v>
      </c>
      <c r="B587">
        <v>2</v>
      </c>
      <c r="C587">
        <v>35</v>
      </c>
      <c r="E587" t="s">
        <v>1237</v>
      </c>
      <c r="F587" t="s">
        <v>1411</v>
      </c>
      <c r="G587">
        <v>2002846</v>
      </c>
      <c r="H587">
        <f t="shared" si="19"/>
        <v>0</v>
      </c>
      <c r="I587" t="str">
        <f t="shared" si="20"/>
        <v>N/A</v>
      </c>
      <c r="J587">
        <v>1</v>
      </c>
    </row>
    <row r="588" spans="1:10" x14ac:dyDescent="0.25">
      <c r="A588" t="s">
        <v>1391</v>
      </c>
      <c r="B588">
        <v>2</v>
      </c>
      <c r="C588">
        <v>40</v>
      </c>
      <c r="D588" t="s">
        <v>1395</v>
      </c>
      <c r="E588" t="s">
        <v>1393</v>
      </c>
      <c r="F588" t="s">
        <v>1411</v>
      </c>
      <c r="G588">
        <v>2002857</v>
      </c>
      <c r="H588">
        <f t="shared" si="19"/>
        <v>0</v>
      </c>
      <c r="I588" t="str">
        <f t="shared" si="20"/>
        <v>N/A</v>
      </c>
      <c r="J588">
        <v>36</v>
      </c>
    </row>
    <row r="589" spans="1:10" x14ac:dyDescent="0.25">
      <c r="A589" t="s">
        <v>1391</v>
      </c>
      <c r="B589">
        <v>2</v>
      </c>
      <c r="C589">
        <v>40</v>
      </c>
      <c r="D589" t="s">
        <v>1395</v>
      </c>
      <c r="E589" t="s">
        <v>1237</v>
      </c>
      <c r="F589" t="s">
        <v>1411</v>
      </c>
      <c r="G589">
        <v>2002828</v>
      </c>
      <c r="H589">
        <f t="shared" si="19"/>
        <v>0</v>
      </c>
      <c r="I589" t="str">
        <f t="shared" si="20"/>
        <v>N/A</v>
      </c>
      <c r="J589">
        <v>1</v>
      </c>
    </row>
    <row r="590" spans="1:10" x14ac:dyDescent="0.25">
      <c r="A590" t="s">
        <v>1391</v>
      </c>
      <c r="B590">
        <v>2</v>
      </c>
      <c r="C590">
        <v>40</v>
      </c>
      <c r="D590" t="s">
        <v>1395</v>
      </c>
      <c r="E590" t="s">
        <v>1237</v>
      </c>
      <c r="F590" t="s">
        <v>1411</v>
      </c>
      <c r="G590">
        <v>2002847</v>
      </c>
      <c r="H590">
        <f t="shared" si="19"/>
        <v>1112.98</v>
      </c>
      <c r="I590" t="str">
        <f t="shared" si="20"/>
        <v>N/A</v>
      </c>
      <c r="J590">
        <v>2</v>
      </c>
    </row>
    <row r="591" spans="1:10" x14ac:dyDescent="0.25">
      <c r="A591" t="s">
        <v>1391</v>
      </c>
      <c r="B591">
        <v>2</v>
      </c>
      <c r="C591">
        <v>40</v>
      </c>
      <c r="D591" t="s">
        <v>1395</v>
      </c>
      <c r="E591" t="s">
        <v>1237</v>
      </c>
      <c r="F591" t="s">
        <v>1411</v>
      </c>
      <c r="G591">
        <v>2002857</v>
      </c>
      <c r="H591">
        <f t="shared" si="19"/>
        <v>0</v>
      </c>
      <c r="I591" t="str">
        <f t="shared" si="20"/>
        <v>N/A</v>
      </c>
      <c r="J591">
        <v>74</v>
      </c>
    </row>
    <row r="592" spans="1:10" x14ac:dyDescent="0.25">
      <c r="A592" t="s">
        <v>1391</v>
      </c>
      <c r="B592">
        <v>2</v>
      </c>
      <c r="C592">
        <v>40</v>
      </c>
      <c r="E592" t="s">
        <v>1393</v>
      </c>
      <c r="F592" t="s">
        <v>1411</v>
      </c>
      <c r="G592">
        <v>2002857</v>
      </c>
      <c r="H592">
        <f t="shared" si="19"/>
        <v>0</v>
      </c>
      <c r="I592" t="str">
        <f t="shared" si="20"/>
        <v>N/A</v>
      </c>
      <c r="J592">
        <v>1</v>
      </c>
    </row>
    <row r="593" spans="1:10" x14ac:dyDescent="0.25">
      <c r="A593" t="s">
        <v>1391</v>
      </c>
      <c r="B593">
        <v>2</v>
      </c>
      <c r="C593">
        <v>45</v>
      </c>
      <c r="D593" t="s">
        <v>1397</v>
      </c>
      <c r="E593" t="s">
        <v>1393</v>
      </c>
      <c r="F593" t="s">
        <v>1411</v>
      </c>
      <c r="G593">
        <v>2002895</v>
      </c>
      <c r="H593">
        <f t="shared" si="19"/>
        <v>0</v>
      </c>
      <c r="I593" t="str">
        <f t="shared" si="20"/>
        <v>N/A</v>
      </c>
      <c r="J593">
        <v>4</v>
      </c>
    </row>
    <row r="594" spans="1:10" x14ac:dyDescent="0.25">
      <c r="A594" t="s">
        <v>1391</v>
      </c>
      <c r="B594">
        <v>2</v>
      </c>
      <c r="C594">
        <v>45</v>
      </c>
      <c r="D594" t="s">
        <v>1397</v>
      </c>
      <c r="E594" t="s">
        <v>1237</v>
      </c>
      <c r="F594" t="s">
        <v>1411</v>
      </c>
      <c r="G594">
        <v>2002895</v>
      </c>
      <c r="H594">
        <f t="shared" si="19"/>
        <v>0</v>
      </c>
      <c r="I594" t="str">
        <f t="shared" si="20"/>
        <v>N/A</v>
      </c>
      <c r="J594">
        <v>116</v>
      </c>
    </row>
    <row r="595" spans="1:10" x14ac:dyDescent="0.25">
      <c r="A595" t="s">
        <v>1391</v>
      </c>
      <c r="B595">
        <v>2</v>
      </c>
      <c r="C595">
        <v>45</v>
      </c>
      <c r="D595" t="s">
        <v>1395</v>
      </c>
      <c r="E595" t="s">
        <v>1393</v>
      </c>
      <c r="F595" t="s">
        <v>1411</v>
      </c>
      <c r="G595">
        <v>2002858</v>
      </c>
      <c r="H595">
        <f t="shared" si="19"/>
        <v>1344.79</v>
      </c>
      <c r="I595" t="str">
        <f t="shared" si="20"/>
        <v>N/A</v>
      </c>
      <c r="J595">
        <v>24</v>
      </c>
    </row>
    <row r="596" spans="1:10" x14ac:dyDescent="0.25">
      <c r="A596" t="s">
        <v>1391</v>
      </c>
      <c r="B596">
        <v>2</v>
      </c>
      <c r="C596">
        <v>45</v>
      </c>
      <c r="D596" t="s">
        <v>1395</v>
      </c>
      <c r="E596" t="s">
        <v>1237</v>
      </c>
      <c r="F596" t="s">
        <v>1411</v>
      </c>
      <c r="G596">
        <v>2002858</v>
      </c>
      <c r="H596">
        <f t="shared" si="19"/>
        <v>1344.79</v>
      </c>
      <c r="I596" t="str">
        <f t="shared" si="20"/>
        <v>N/A</v>
      </c>
      <c r="J596">
        <v>55</v>
      </c>
    </row>
    <row r="597" spans="1:10" x14ac:dyDescent="0.25">
      <c r="A597" t="s">
        <v>1391</v>
      </c>
      <c r="B597">
        <v>2</v>
      </c>
      <c r="C597">
        <v>45</v>
      </c>
      <c r="D597" t="s">
        <v>1395</v>
      </c>
      <c r="F597" t="s">
        <v>1411</v>
      </c>
      <c r="G597">
        <v>2002858</v>
      </c>
      <c r="H597">
        <f t="shared" si="19"/>
        <v>1344.79</v>
      </c>
      <c r="I597" t="str">
        <f t="shared" si="20"/>
        <v>N/A</v>
      </c>
      <c r="J597">
        <v>3</v>
      </c>
    </row>
    <row r="598" spans="1:10" x14ac:dyDescent="0.25">
      <c r="A598" t="s">
        <v>1391</v>
      </c>
      <c r="B598">
        <v>2</v>
      </c>
      <c r="C598">
        <v>45</v>
      </c>
      <c r="E598" t="s">
        <v>1237</v>
      </c>
      <c r="F598" t="s">
        <v>1411</v>
      </c>
      <c r="G598">
        <v>2002895</v>
      </c>
      <c r="H598">
        <f t="shared" si="19"/>
        <v>0</v>
      </c>
      <c r="I598" t="str">
        <f t="shared" si="20"/>
        <v>N/A</v>
      </c>
      <c r="J598">
        <v>1</v>
      </c>
    </row>
    <row r="599" spans="1:10" x14ac:dyDescent="0.25">
      <c r="A599" t="s">
        <v>1391</v>
      </c>
      <c r="B599">
        <v>2</v>
      </c>
      <c r="C599">
        <v>55</v>
      </c>
      <c r="D599" t="s">
        <v>1395</v>
      </c>
      <c r="E599" t="s">
        <v>1237</v>
      </c>
      <c r="F599" t="s">
        <v>1411</v>
      </c>
      <c r="G599">
        <v>2002866</v>
      </c>
      <c r="H599">
        <f t="shared" si="19"/>
        <v>0</v>
      </c>
      <c r="I599" t="str">
        <f t="shared" si="20"/>
        <v>N/A</v>
      </c>
      <c r="J599">
        <v>1</v>
      </c>
    </row>
    <row r="600" spans="1:10" x14ac:dyDescent="0.25">
      <c r="A600" t="s">
        <v>1391</v>
      </c>
      <c r="B600">
        <v>2</v>
      </c>
      <c r="C600">
        <v>60</v>
      </c>
      <c r="D600" t="s">
        <v>1395</v>
      </c>
      <c r="E600" t="s">
        <v>1237</v>
      </c>
      <c r="F600" t="s">
        <v>1411</v>
      </c>
      <c r="G600" t="s">
        <v>1392</v>
      </c>
      <c r="H600">
        <f t="shared" si="19"/>
        <v>0</v>
      </c>
      <c r="I600" t="str">
        <f t="shared" si="20"/>
        <v>N/A</v>
      </c>
      <c r="J600">
        <v>2</v>
      </c>
    </row>
    <row r="601" spans="1:10" x14ac:dyDescent="0.25">
      <c r="A601" t="s">
        <v>1391</v>
      </c>
      <c r="B601">
        <v>3</v>
      </c>
      <c r="C601">
        <v>30</v>
      </c>
      <c r="D601" t="s">
        <v>1397</v>
      </c>
      <c r="E601" t="s">
        <v>1237</v>
      </c>
      <c r="F601" t="s">
        <v>1411</v>
      </c>
      <c r="G601" t="s">
        <v>1392</v>
      </c>
      <c r="H601">
        <f t="shared" si="19"/>
        <v>0</v>
      </c>
      <c r="I601" t="str">
        <f t="shared" si="20"/>
        <v>N/A</v>
      </c>
      <c r="J601">
        <v>1</v>
      </c>
    </row>
    <row r="602" spans="1:10" x14ac:dyDescent="0.25">
      <c r="A602" t="s">
        <v>1391</v>
      </c>
      <c r="B602">
        <v>3</v>
      </c>
      <c r="C602">
        <v>30</v>
      </c>
      <c r="D602" t="s">
        <v>1395</v>
      </c>
      <c r="E602" t="s">
        <v>1237</v>
      </c>
      <c r="F602" t="s">
        <v>1411</v>
      </c>
      <c r="G602">
        <v>2002836</v>
      </c>
      <c r="H602">
        <f t="shared" si="19"/>
        <v>807.52</v>
      </c>
      <c r="I602" t="str">
        <f t="shared" si="20"/>
        <v>N/A</v>
      </c>
      <c r="J602">
        <v>6</v>
      </c>
    </row>
    <row r="603" spans="1:10" x14ac:dyDescent="0.25">
      <c r="A603" t="s">
        <v>1391</v>
      </c>
      <c r="B603">
        <v>3</v>
      </c>
      <c r="C603">
        <v>35</v>
      </c>
      <c r="D603" t="s">
        <v>1395</v>
      </c>
      <c r="E603" t="s">
        <v>1237</v>
      </c>
      <c r="F603" t="s">
        <v>1411</v>
      </c>
      <c r="G603" t="s">
        <v>1392</v>
      </c>
      <c r="H603">
        <f t="shared" si="19"/>
        <v>0</v>
      </c>
      <c r="I603" t="str">
        <f t="shared" si="20"/>
        <v>N/A</v>
      </c>
      <c r="J603">
        <v>2</v>
      </c>
    </row>
    <row r="604" spans="1:10" x14ac:dyDescent="0.25">
      <c r="A604" t="s">
        <v>1391</v>
      </c>
      <c r="B604">
        <v>3</v>
      </c>
      <c r="C604">
        <v>40</v>
      </c>
      <c r="D604" t="s">
        <v>1397</v>
      </c>
      <c r="E604" t="s">
        <v>1393</v>
      </c>
      <c r="F604" t="s">
        <v>1411</v>
      </c>
      <c r="G604">
        <v>2002849</v>
      </c>
      <c r="H604">
        <f t="shared" si="19"/>
        <v>1543.75</v>
      </c>
      <c r="I604" t="str">
        <f t="shared" si="20"/>
        <v>N/A</v>
      </c>
      <c r="J604">
        <v>1</v>
      </c>
    </row>
    <row r="605" spans="1:10" x14ac:dyDescent="0.25">
      <c r="A605" t="s">
        <v>1391</v>
      </c>
      <c r="B605">
        <v>3</v>
      </c>
      <c r="C605">
        <v>40</v>
      </c>
      <c r="D605" t="s">
        <v>1397</v>
      </c>
      <c r="E605" t="s">
        <v>1237</v>
      </c>
      <c r="F605" t="s">
        <v>1411</v>
      </c>
      <c r="G605" t="s">
        <v>1392</v>
      </c>
      <c r="H605">
        <f t="shared" si="19"/>
        <v>0</v>
      </c>
      <c r="I605" t="str">
        <f t="shared" si="20"/>
        <v>N/A</v>
      </c>
      <c r="J605">
        <v>1</v>
      </c>
    </row>
    <row r="606" spans="1:10" x14ac:dyDescent="0.25">
      <c r="A606" t="s">
        <v>1391</v>
      </c>
      <c r="B606">
        <v>3</v>
      </c>
      <c r="C606">
        <v>40</v>
      </c>
      <c r="D606" t="s">
        <v>1397</v>
      </c>
      <c r="E606" t="s">
        <v>1237</v>
      </c>
      <c r="F606" t="s">
        <v>1411</v>
      </c>
      <c r="G606">
        <v>2002849</v>
      </c>
      <c r="H606">
        <f t="shared" si="19"/>
        <v>1543.75</v>
      </c>
      <c r="I606" t="str">
        <f t="shared" si="20"/>
        <v>N/A</v>
      </c>
      <c r="J606">
        <v>52</v>
      </c>
    </row>
    <row r="607" spans="1:10" x14ac:dyDescent="0.25">
      <c r="A607" t="s">
        <v>1391</v>
      </c>
      <c r="B607">
        <v>3</v>
      </c>
      <c r="C607">
        <v>40</v>
      </c>
      <c r="D607" t="s">
        <v>1395</v>
      </c>
      <c r="E607" t="s">
        <v>1237</v>
      </c>
      <c r="F607" t="s">
        <v>1411</v>
      </c>
      <c r="G607">
        <v>2002860</v>
      </c>
      <c r="H607">
        <f t="shared" si="19"/>
        <v>0</v>
      </c>
      <c r="I607" t="str">
        <f t="shared" si="20"/>
        <v>N/A</v>
      </c>
      <c r="J607">
        <v>1</v>
      </c>
    </row>
    <row r="608" spans="1:10" x14ac:dyDescent="0.25">
      <c r="A608" t="s">
        <v>1391</v>
      </c>
      <c r="B608">
        <v>3</v>
      </c>
      <c r="C608">
        <v>45</v>
      </c>
      <c r="D608" t="s">
        <v>1397</v>
      </c>
      <c r="E608" t="s">
        <v>1393</v>
      </c>
      <c r="F608" t="s">
        <v>1411</v>
      </c>
      <c r="G608">
        <v>2113986</v>
      </c>
      <c r="H608">
        <f t="shared" si="19"/>
        <v>0</v>
      </c>
      <c r="I608" t="str">
        <f t="shared" si="20"/>
        <v>N/A</v>
      </c>
      <c r="J608">
        <v>9</v>
      </c>
    </row>
    <row r="609" spans="1:10" x14ac:dyDescent="0.25">
      <c r="A609" t="s">
        <v>1391</v>
      </c>
      <c r="B609">
        <v>3</v>
      </c>
      <c r="C609">
        <v>45</v>
      </c>
      <c r="D609" t="s">
        <v>1397</v>
      </c>
      <c r="E609" t="s">
        <v>1237</v>
      </c>
      <c r="F609" t="s">
        <v>1411</v>
      </c>
      <c r="G609" t="s">
        <v>1392</v>
      </c>
      <c r="H609">
        <f t="shared" si="19"/>
        <v>0</v>
      </c>
      <c r="I609" t="str">
        <f t="shared" si="20"/>
        <v>N/A</v>
      </c>
      <c r="J609">
        <v>4</v>
      </c>
    </row>
    <row r="610" spans="1:10" x14ac:dyDescent="0.25">
      <c r="A610" t="s">
        <v>1391</v>
      </c>
      <c r="B610">
        <v>3</v>
      </c>
      <c r="C610">
        <v>45</v>
      </c>
      <c r="D610" t="s">
        <v>1397</v>
      </c>
      <c r="E610" t="s">
        <v>1237</v>
      </c>
      <c r="F610" t="s">
        <v>1411</v>
      </c>
      <c r="G610">
        <v>2002862</v>
      </c>
      <c r="H610">
        <f t="shared" si="19"/>
        <v>0</v>
      </c>
      <c r="I610" t="str">
        <f t="shared" si="20"/>
        <v>N/A</v>
      </c>
      <c r="J610">
        <v>213</v>
      </c>
    </row>
    <row r="611" spans="1:10" x14ac:dyDescent="0.25">
      <c r="A611" t="s">
        <v>1391</v>
      </c>
      <c r="B611">
        <v>3</v>
      </c>
      <c r="C611">
        <v>45</v>
      </c>
      <c r="D611" t="s">
        <v>1397</v>
      </c>
      <c r="E611" t="s">
        <v>1237</v>
      </c>
      <c r="F611" t="s">
        <v>1411</v>
      </c>
      <c r="G611">
        <v>2002896</v>
      </c>
      <c r="H611">
        <f t="shared" si="19"/>
        <v>0</v>
      </c>
      <c r="I611" t="str">
        <f t="shared" si="20"/>
        <v>N/A</v>
      </c>
      <c r="J611">
        <v>649</v>
      </c>
    </row>
    <row r="612" spans="1:10" x14ac:dyDescent="0.25">
      <c r="A612" t="s">
        <v>1391</v>
      </c>
      <c r="B612">
        <v>3</v>
      </c>
      <c r="C612">
        <v>45</v>
      </c>
      <c r="D612" t="s">
        <v>1397</v>
      </c>
      <c r="E612" t="s">
        <v>1237</v>
      </c>
      <c r="F612" t="s">
        <v>1411</v>
      </c>
      <c r="G612">
        <v>2002900</v>
      </c>
      <c r="H612">
        <f t="shared" si="19"/>
        <v>0</v>
      </c>
      <c r="I612" t="str">
        <f t="shared" si="20"/>
        <v>N/A</v>
      </c>
      <c r="J612">
        <v>18</v>
      </c>
    </row>
    <row r="613" spans="1:10" x14ac:dyDescent="0.25">
      <c r="A613" t="s">
        <v>1391</v>
      </c>
      <c r="B613">
        <v>3</v>
      </c>
      <c r="C613">
        <v>45</v>
      </c>
      <c r="D613" t="s">
        <v>1397</v>
      </c>
      <c r="E613" t="s">
        <v>1237</v>
      </c>
      <c r="F613" t="s">
        <v>1411</v>
      </c>
      <c r="G613">
        <v>2113986</v>
      </c>
      <c r="H613">
        <f t="shared" si="19"/>
        <v>0</v>
      </c>
      <c r="I613" t="str">
        <f t="shared" si="20"/>
        <v>N/A</v>
      </c>
      <c r="J613">
        <v>222</v>
      </c>
    </row>
    <row r="614" spans="1:10" x14ac:dyDescent="0.25">
      <c r="A614" t="s">
        <v>1391</v>
      </c>
      <c r="B614">
        <v>3</v>
      </c>
      <c r="C614">
        <v>45</v>
      </c>
      <c r="D614" t="s">
        <v>1395</v>
      </c>
      <c r="E614" t="s">
        <v>1393</v>
      </c>
      <c r="F614" t="s">
        <v>1411</v>
      </c>
      <c r="G614">
        <v>2002860</v>
      </c>
      <c r="H614">
        <f t="shared" si="19"/>
        <v>0</v>
      </c>
      <c r="I614" t="str">
        <f t="shared" si="20"/>
        <v>N/A</v>
      </c>
      <c r="J614">
        <v>3</v>
      </c>
    </row>
    <row r="615" spans="1:10" x14ac:dyDescent="0.25">
      <c r="A615" t="s">
        <v>1391</v>
      </c>
      <c r="B615">
        <v>3</v>
      </c>
      <c r="C615">
        <v>45</v>
      </c>
      <c r="D615" t="s">
        <v>1395</v>
      </c>
      <c r="E615" t="s">
        <v>1237</v>
      </c>
      <c r="F615" t="s">
        <v>1411</v>
      </c>
      <c r="G615">
        <v>2002860</v>
      </c>
      <c r="H615">
        <f t="shared" si="19"/>
        <v>0</v>
      </c>
      <c r="I615" t="str">
        <f t="shared" si="20"/>
        <v>N/A</v>
      </c>
      <c r="J615">
        <v>173</v>
      </c>
    </row>
    <row r="616" spans="1:10" x14ac:dyDescent="0.25">
      <c r="A616" t="s">
        <v>1391</v>
      </c>
      <c r="B616">
        <v>3</v>
      </c>
      <c r="C616">
        <v>45</v>
      </c>
      <c r="E616" t="s">
        <v>1237</v>
      </c>
      <c r="F616" t="s">
        <v>1411</v>
      </c>
      <c r="G616">
        <v>2002896</v>
      </c>
      <c r="H616">
        <f t="shared" si="19"/>
        <v>0</v>
      </c>
      <c r="I616" t="str">
        <f t="shared" si="20"/>
        <v>N/A</v>
      </c>
      <c r="J616">
        <v>1</v>
      </c>
    </row>
    <row r="617" spans="1:10" x14ac:dyDescent="0.25">
      <c r="A617" t="s">
        <v>1391</v>
      </c>
      <c r="B617">
        <v>3</v>
      </c>
      <c r="C617">
        <v>60</v>
      </c>
      <c r="D617" t="s">
        <v>1395</v>
      </c>
      <c r="E617" t="s">
        <v>1237</v>
      </c>
      <c r="F617" t="s">
        <v>1411</v>
      </c>
      <c r="G617" t="s">
        <v>1392</v>
      </c>
      <c r="H617">
        <f t="shared" si="19"/>
        <v>0</v>
      </c>
      <c r="I617" t="str">
        <f t="shared" si="20"/>
        <v>N/A</v>
      </c>
      <c r="J617">
        <v>2</v>
      </c>
    </row>
    <row r="618" spans="1:10" x14ac:dyDescent="0.25">
      <c r="A618" t="s">
        <v>1391</v>
      </c>
      <c r="B618">
        <v>3</v>
      </c>
      <c r="C618">
        <v>65</v>
      </c>
      <c r="D618" t="s">
        <v>1395</v>
      </c>
      <c r="E618" t="s">
        <v>1237</v>
      </c>
      <c r="F618" t="s">
        <v>1411</v>
      </c>
      <c r="G618" t="s">
        <v>1392</v>
      </c>
      <c r="H618">
        <f t="shared" si="19"/>
        <v>0</v>
      </c>
      <c r="I618" t="str">
        <f t="shared" si="20"/>
        <v>N/A</v>
      </c>
      <c r="J618">
        <v>1</v>
      </c>
    </row>
    <row r="619" spans="1:10" x14ac:dyDescent="0.25">
      <c r="A619" t="s">
        <v>1391</v>
      </c>
      <c r="B619">
        <v>4</v>
      </c>
      <c r="C619" t="s">
        <v>1392</v>
      </c>
      <c r="D619" t="s">
        <v>1395</v>
      </c>
      <c r="E619" t="s">
        <v>1237</v>
      </c>
      <c r="F619" t="s">
        <v>1411</v>
      </c>
      <c r="G619" t="s">
        <v>1392</v>
      </c>
      <c r="H619">
        <f t="shared" si="19"/>
        <v>0</v>
      </c>
      <c r="I619" t="str">
        <f t="shared" si="20"/>
        <v>N/A</v>
      </c>
      <c r="J619">
        <v>1</v>
      </c>
    </row>
    <row r="620" spans="1:10" x14ac:dyDescent="0.25">
      <c r="A620" t="s">
        <v>1391</v>
      </c>
      <c r="B620">
        <v>4</v>
      </c>
      <c r="C620">
        <v>30</v>
      </c>
      <c r="D620" t="s">
        <v>1402</v>
      </c>
      <c r="E620" t="s">
        <v>1237</v>
      </c>
      <c r="F620" t="s">
        <v>1411</v>
      </c>
      <c r="G620" t="s">
        <v>1392</v>
      </c>
      <c r="H620">
        <f t="shared" si="19"/>
        <v>0</v>
      </c>
      <c r="I620" t="str">
        <f t="shared" si="20"/>
        <v>N/A</v>
      </c>
      <c r="J620">
        <v>1</v>
      </c>
    </row>
    <row r="621" spans="1:10" x14ac:dyDescent="0.25">
      <c r="A621" t="s">
        <v>1391</v>
      </c>
      <c r="B621">
        <v>4</v>
      </c>
      <c r="C621">
        <v>30</v>
      </c>
      <c r="D621" t="s">
        <v>1398</v>
      </c>
      <c r="E621" t="s">
        <v>1237</v>
      </c>
      <c r="F621" t="s">
        <v>1411</v>
      </c>
      <c r="G621" t="s">
        <v>1392</v>
      </c>
      <c r="H621">
        <f t="shared" si="19"/>
        <v>0</v>
      </c>
      <c r="I621" t="str">
        <f t="shared" si="20"/>
        <v>N/A</v>
      </c>
      <c r="J621">
        <v>1</v>
      </c>
    </row>
    <row r="622" spans="1:10" x14ac:dyDescent="0.25">
      <c r="A622" t="s">
        <v>1391</v>
      </c>
      <c r="B622">
        <v>4</v>
      </c>
      <c r="C622">
        <v>30</v>
      </c>
      <c r="D622" t="s">
        <v>1395</v>
      </c>
      <c r="E622" t="s">
        <v>1393</v>
      </c>
      <c r="F622" t="s">
        <v>1411</v>
      </c>
      <c r="G622" t="s">
        <v>1392</v>
      </c>
      <c r="H622">
        <f t="shared" si="19"/>
        <v>0</v>
      </c>
      <c r="I622" t="str">
        <f t="shared" si="20"/>
        <v>N/A</v>
      </c>
      <c r="J622">
        <v>1</v>
      </c>
    </row>
    <row r="623" spans="1:10" x14ac:dyDescent="0.25">
      <c r="A623" t="s">
        <v>1391</v>
      </c>
      <c r="B623">
        <v>4</v>
      </c>
      <c r="C623">
        <v>30</v>
      </c>
      <c r="D623" t="s">
        <v>1395</v>
      </c>
      <c r="E623" t="s">
        <v>1393</v>
      </c>
      <c r="F623" t="s">
        <v>1411</v>
      </c>
      <c r="G623">
        <v>2002836</v>
      </c>
      <c r="H623">
        <f t="shared" si="19"/>
        <v>807.52</v>
      </c>
      <c r="I623" t="str">
        <f t="shared" si="20"/>
        <v>N/A</v>
      </c>
      <c r="J623">
        <v>1</v>
      </c>
    </row>
    <row r="624" spans="1:10" x14ac:dyDescent="0.25">
      <c r="A624" t="s">
        <v>1391</v>
      </c>
      <c r="B624">
        <v>4</v>
      </c>
      <c r="C624">
        <v>30</v>
      </c>
      <c r="D624" t="s">
        <v>1395</v>
      </c>
      <c r="E624" t="s">
        <v>1393</v>
      </c>
      <c r="F624" t="s">
        <v>1411</v>
      </c>
      <c r="G624">
        <v>2002837</v>
      </c>
      <c r="H624">
        <f t="shared" si="19"/>
        <v>0</v>
      </c>
      <c r="I624" t="str">
        <f t="shared" si="20"/>
        <v>N/A</v>
      </c>
      <c r="J624">
        <v>33</v>
      </c>
    </row>
    <row r="625" spans="1:10" x14ac:dyDescent="0.25">
      <c r="A625" t="s">
        <v>1391</v>
      </c>
      <c r="B625">
        <v>4</v>
      </c>
      <c r="C625">
        <v>30</v>
      </c>
      <c r="D625" t="s">
        <v>1395</v>
      </c>
      <c r="E625" t="s">
        <v>1237</v>
      </c>
      <c r="F625" t="s">
        <v>1411</v>
      </c>
      <c r="G625">
        <v>2002836</v>
      </c>
      <c r="H625">
        <f t="shared" si="19"/>
        <v>807.52</v>
      </c>
      <c r="I625" t="str">
        <f t="shared" si="20"/>
        <v>N/A</v>
      </c>
      <c r="J625">
        <v>44</v>
      </c>
    </row>
    <row r="626" spans="1:10" x14ac:dyDescent="0.25">
      <c r="A626" t="s">
        <v>1391</v>
      </c>
      <c r="B626">
        <v>4</v>
      </c>
      <c r="C626">
        <v>30</v>
      </c>
      <c r="D626" t="s">
        <v>1395</v>
      </c>
      <c r="E626" t="s">
        <v>1237</v>
      </c>
      <c r="F626" t="s">
        <v>1411</v>
      </c>
      <c r="G626">
        <v>2002837</v>
      </c>
      <c r="H626">
        <f t="shared" si="19"/>
        <v>0</v>
      </c>
      <c r="I626" t="str">
        <f t="shared" si="20"/>
        <v>N/A</v>
      </c>
      <c r="J626">
        <v>1706</v>
      </c>
    </row>
    <row r="627" spans="1:10" x14ac:dyDescent="0.25">
      <c r="A627" t="s">
        <v>1391</v>
      </c>
      <c r="B627">
        <v>4</v>
      </c>
      <c r="C627">
        <v>30</v>
      </c>
      <c r="E627" t="s">
        <v>1393</v>
      </c>
      <c r="F627" t="s">
        <v>1411</v>
      </c>
      <c r="G627">
        <v>2002837</v>
      </c>
      <c r="H627">
        <f t="shared" si="19"/>
        <v>0</v>
      </c>
      <c r="I627" t="str">
        <f t="shared" si="20"/>
        <v>N/A</v>
      </c>
      <c r="J627">
        <v>1</v>
      </c>
    </row>
    <row r="628" spans="1:10" x14ac:dyDescent="0.25">
      <c r="A628" t="s">
        <v>1391</v>
      </c>
      <c r="B628">
        <v>4</v>
      </c>
      <c r="C628">
        <v>30</v>
      </c>
      <c r="E628" t="s">
        <v>1237</v>
      </c>
      <c r="F628" t="s">
        <v>1411</v>
      </c>
      <c r="G628">
        <v>2002837</v>
      </c>
      <c r="H628">
        <f t="shared" si="19"/>
        <v>0</v>
      </c>
      <c r="I628" t="str">
        <f t="shared" si="20"/>
        <v>N/A</v>
      </c>
      <c r="J628">
        <v>5</v>
      </c>
    </row>
    <row r="629" spans="1:10" x14ac:dyDescent="0.25">
      <c r="A629" t="s">
        <v>1391</v>
      </c>
      <c r="B629">
        <v>4</v>
      </c>
      <c r="C629">
        <v>35</v>
      </c>
      <c r="D629" t="s">
        <v>1397</v>
      </c>
      <c r="E629" t="s">
        <v>1393</v>
      </c>
      <c r="F629" t="s">
        <v>1411</v>
      </c>
      <c r="G629">
        <v>2002839</v>
      </c>
      <c r="H629">
        <f t="shared" si="19"/>
        <v>0</v>
      </c>
      <c r="I629" t="str">
        <f t="shared" si="20"/>
        <v>N/A</v>
      </c>
      <c r="J629">
        <v>28</v>
      </c>
    </row>
    <row r="630" spans="1:10" x14ac:dyDescent="0.25">
      <c r="A630" t="s">
        <v>1391</v>
      </c>
      <c r="B630">
        <v>4</v>
      </c>
      <c r="C630">
        <v>35</v>
      </c>
      <c r="D630" t="s">
        <v>1397</v>
      </c>
      <c r="E630" t="s">
        <v>1237</v>
      </c>
      <c r="F630" t="s">
        <v>1411</v>
      </c>
      <c r="G630">
        <v>2002839</v>
      </c>
      <c r="H630">
        <f t="shared" si="19"/>
        <v>0</v>
      </c>
      <c r="I630" t="str">
        <f t="shared" si="20"/>
        <v>N/A</v>
      </c>
      <c r="J630">
        <v>59</v>
      </c>
    </row>
    <row r="631" spans="1:10" x14ac:dyDescent="0.25">
      <c r="A631" t="s">
        <v>1391</v>
      </c>
      <c r="B631">
        <v>4</v>
      </c>
      <c r="C631">
        <v>35</v>
      </c>
      <c r="D631" t="s">
        <v>1397</v>
      </c>
      <c r="E631" t="s">
        <v>1237</v>
      </c>
      <c r="F631" t="s">
        <v>1411</v>
      </c>
      <c r="H631">
        <f t="shared" si="19"/>
        <v>0</v>
      </c>
      <c r="I631" t="str">
        <f t="shared" si="20"/>
        <v>N/A</v>
      </c>
      <c r="J631">
        <v>50</v>
      </c>
    </row>
    <row r="632" spans="1:10" x14ac:dyDescent="0.25">
      <c r="A632" t="s">
        <v>1391</v>
      </c>
      <c r="B632">
        <v>4</v>
      </c>
      <c r="C632">
        <v>35</v>
      </c>
      <c r="D632" t="s">
        <v>1398</v>
      </c>
      <c r="E632" t="s">
        <v>1237</v>
      </c>
      <c r="F632" t="s">
        <v>1411</v>
      </c>
      <c r="G632" t="s">
        <v>1392</v>
      </c>
      <c r="H632">
        <f t="shared" si="19"/>
        <v>0</v>
      </c>
      <c r="I632" t="str">
        <f t="shared" si="20"/>
        <v>N/A</v>
      </c>
      <c r="J632">
        <v>4</v>
      </c>
    </row>
    <row r="633" spans="1:10" x14ac:dyDescent="0.25">
      <c r="A633" t="s">
        <v>1391</v>
      </c>
      <c r="B633">
        <v>4</v>
      </c>
      <c r="C633">
        <v>35</v>
      </c>
      <c r="D633" t="s">
        <v>1395</v>
      </c>
      <c r="E633" t="s">
        <v>1393</v>
      </c>
      <c r="F633" t="s">
        <v>1411</v>
      </c>
      <c r="G633">
        <v>2002823</v>
      </c>
      <c r="H633">
        <f t="shared" si="19"/>
        <v>0</v>
      </c>
      <c r="I633" t="str">
        <f t="shared" si="20"/>
        <v>N/A</v>
      </c>
      <c r="J633">
        <v>3</v>
      </c>
    </row>
    <row r="634" spans="1:10" x14ac:dyDescent="0.25">
      <c r="A634" t="s">
        <v>1391</v>
      </c>
      <c r="B634">
        <v>4</v>
      </c>
      <c r="C634">
        <v>35</v>
      </c>
      <c r="D634" t="s">
        <v>1395</v>
      </c>
      <c r="E634" t="s">
        <v>1393</v>
      </c>
      <c r="F634" t="s">
        <v>1411</v>
      </c>
      <c r="G634">
        <v>2002842</v>
      </c>
      <c r="H634">
        <f t="shared" si="19"/>
        <v>0</v>
      </c>
      <c r="I634" t="str">
        <f t="shared" si="20"/>
        <v>N/A</v>
      </c>
      <c r="J634">
        <v>226</v>
      </c>
    </row>
    <row r="635" spans="1:10" x14ac:dyDescent="0.25">
      <c r="A635" t="s">
        <v>1391</v>
      </c>
      <c r="B635">
        <v>4</v>
      </c>
      <c r="C635">
        <v>35</v>
      </c>
      <c r="D635" t="s">
        <v>1395</v>
      </c>
      <c r="E635" t="s">
        <v>1237</v>
      </c>
      <c r="F635" t="s">
        <v>1411</v>
      </c>
      <c r="G635" t="s">
        <v>1392</v>
      </c>
      <c r="H635">
        <f t="shared" si="19"/>
        <v>0</v>
      </c>
      <c r="I635" t="str">
        <f t="shared" si="20"/>
        <v>N/A</v>
      </c>
      <c r="J635">
        <v>2</v>
      </c>
    </row>
    <row r="636" spans="1:10" x14ac:dyDescent="0.25">
      <c r="A636" t="s">
        <v>1391</v>
      </c>
      <c r="B636">
        <v>4</v>
      </c>
      <c r="C636">
        <v>35</v>
      </c>
      <c r="D636" t="s">
        <v>1395</v>
      </c>
      <c r="E636" t="s">
        <v>1237</v>
      </c>
      <c r="F636" t="s">
        <v>1411</v>
      </c>
      <c r="G636">
        <v>2002823</v>
      </c>
      <c r="H636">
        <f t="shared" si="19"/>
        <v>0</v>
      </c>
      <c r="I636" t="str">
        <f t="shared" si="20"/>
        <v>N/A</v>
      </c>
      <c r="J636">
        <v>46</v>
      </c>
    </row>
    <row r="637" spans="1:10" x14ac:dyDescent="0.25">
      <c r="A637" t="s">
        <v>1391</v>
      </c>
      <c r="B637">
        <v>4</v>
      </c>
      <c r="C637">
        <v>35</v>
      </c>
      <c r="D637" t="s">
        <v>1395</v>
      </c>
      <c r="E637" t="s">
        <v>1237</v>
      </c>
      <c r="F637" t="s">
        <v>1411</v>
      </c>
      <c r="G637">
        <v>2002836</v>
      </c>
      <c r="H637">
        <f t="shared" si="19"/>
        <v>807.52</v>
      </c>
      <c r="I637" t="str">
        <f t="shared" si="20"/>
        <v>N/A</v>
      </c>
      <c r="J637">
        <v>1</v>
      </c>
    </row>
    <row r="638" spans="1:10" x14ac:dyDescent="0.25">
      <c r="A638" t="s">
        <v>1391</v>
      </c>
      <c r="B638">
        <v>4</v>
      </c>
      <c r="C638">
        <v>35</v>
      </c>
      <c r="D638" t="s">
        <v>1395</v>
      </c>
      <c r="E638" t="s">
        <v>1237</v>
      </c>
      <c r="F638" t="s">
        <v>1411</v>
      </c>
      <c r="G638">
        <v>2002842</v>
      </c>
      <c r="H638">
        <f t="shared" si="19"/>
        <v>0</v>
      </c>
      <c r="I638" t="str">
        <f t="shared" si="20"/>
        <v>N/A</v>
      </c>
      <c r="J638">
        <v>10937</v>
      </c>
    </row>
    <row r="639" spans="1:10" x14ac:dyDescent="0.25">
      <c r="A639" t="s">
        <v>1391</v>
      </c>
      <c r="B639">
        <v>4</v>
      </c>
      <c r="C639">
        <v>35</v>
      </c>
      <c r="D639" t="s">
        <v>1395</v>
      </c>
      <c r="E639" t="s">
        <v>1237</v>
      </c>
      <c r="F639" t="s">
        <v>1411</v>
      </c>
      <c r="H639">
        <f t="shared" si="19"/>
        <v>0</v>
      </c>
      <c r="I639" t="str">
        <f t="shared" si="20"/>
        <v>N/A</v>
      </c>
      <c r="J639">
        <v>1</v>
      </c>
    </row>
    <row r="640" spans="1:10" x14ac:dyDescent="0.25">
      <c r="B640">
        <v>4</v>
      </c>
      <c r="C640">
        <v>35</v>
      </c>
      <c r="D640" t="s">
        <v>1395</v>
      </c>
      <c r="E640" t="s">
        <v>1237</v>
      </c>
      <c r="F640" t="s">
        <v>1411</v>
      </c>
      <c r="G640">
        <v>2002842</v>
      </c>
      <c r="H640">
        <f t="shared" si="19"/>
        <v>0</v>
      </c>
      <c r="I640" t="str">
        <f t="shared" si="20"/>
        <v>N/A</v>
      </c>
      <c r="J640">
        <v>1</v>
      </c>
    </row>
    <row r="641" spans="1:10" x14ac:dyDescent="0.25">
      <c r="A641" t="s">
        <v>1391</v>
      </c>
      <c r="B641">
        <v>4</v>
      </c>
      <c r="C641">
        <v>35</v>
      </c>
      <c r="E641" t="s">
        <v>1393</v>
      </c>
      <c r="F641" t="s">
        <v>1411</v>
      </c>
      <c r="G641">
        <v>2002842</v>
      </c>
      <c r="H641">
        <f t="shared" si="19"/>
        <v>0</v>
      </c>
      <c r="I641" t="str">
        <f t="shared" si="20"/>
        <v>N/A</v>
      </c>
      <c r="J641">
        <v>3</v>
      </c>
    </row>
    <row r="642" spans="1:10" x14ac:dyDescent="0.25">
      <c r="A642" t="s">
        <v>1391</v>
      </c>
      <c r="B642">
        <v>4</v>
      </c>
      <c r="C642">
        <v>35</v>
      </c>
      <c r="E642" t="s">
        <v>1237</v>
      </c>
      <c r="F642" t="s">
        <v>1411</v>
      </c>
      <c r="G642">
        <v>2002839</v>
      </c>
      <c r="H642">
        <f t="shared" ref="H642:H705" si="21">+_xlfn.XLOOKUP(G642,AF:AF,AG:AG,0)</f>
        <v>0</v>
      </c>
      <c r="I642" t="str">
        <f t="shared" ref="I642:I705" si="22">+_xlfn.XLOOKUP(F642,AI:AI,AJ:AJ,"N/A")</f>
        <v>N/A</v>
      </c>
      <c r="J642">
        <v>1</v>
      </c>
    </row>
    <row r="643" spans="1:10" x14ac:dyDescent="0.25">
      <c r="A643" t="s">
        <v>1391</v>
      </c>
      <c r="B643">
        <v>4</v>
      </c>
      <c r="C643">
        <v>35</v>
      </c>
      <c r="E643" t="s">
        <v>1237</v>
      </c>
      <c r="F643" t="s">
        <v>1411</v>
      </c>
      <c r="G643">
        <v>2002842</v>
      </c>
      <c r="H643">
        <f t="shared" si="21"/>
        <v>0</v>
      </c>
      <c r="I643" t="str">
        <f t="shared" si="22"/>
        <v>N/A</v>
      </c>
      <c r="J643">
        <v>131</v>
      </c>
    </row>
    <row r="644" spans="1:10" x14ac:dyDescent="0.25">
      <c r="A644" t="s">
        <v>1391</v>
      </c>
      <c r="B644">
        <v>4</v>
      </c>
      <c r="C644">
        <v>40</v>
      </c>
      <c r="D644" t="s">
        <v>1392</v>
      </c>
      <c r="E644" t="s">
        <v>1237</v>
      </c>
      <c r="F644" t="s">
        <v>1411</v>
      </c>
      <c r="G644">
        <v>2002847</v>
      </c>
      <c r="H644">
        <f t="shared" si="21"/>
        <v>1112.98</v>
      </c>
      <c r="I644" t="str">
        <f t="shared" si="22"/>
        <v>N/A</v>
      </c>
      <c r="J644">
        <v>3</v>
      </c>
    </row>
    <row r="645" spans="1:10" x14ac:dyDescent="0.25">
      <c r="A645" t="s">
        <v>1391</v>
      </c>
      <c r="B645">
        <v>4</v>
      </c>
      <c r="C645">
        <v>40</v>
      </c>
      <c r="D645" t="s">
        <v>1397</v>
      </c>
      <c r="E645" t="s">
        <v>1237</v>
      </c>
      <c r="F645" t="s">
        <v>1411</v>
      </c>
      <c r="G645">
        <v>2002849</v>
      </c>
      <c r="H645">
        <f t="shared" si="21"/>
        <v>1543.75</v>
      </c>
      <c r="I645" t="str">
        <f t="shared" si="22"/>
        <v>N/A</v>
      </c>
      <c r="J645">
        <v>2</v>
      </c>
    </row>
    <row r="646" spans="1:10" x14ac:dyDescent="0.25">
      <c r="A646" t="s">
        <v>1391</v>
      </c>
      <c r="B646">
        <v>4</v>
      </c>
      <c r="C646">
        <v>40</v>
      </c>
      <c r="D646" t="s">
        <v>1399</v>
      </c>
      <c r="E646" t="s">
        <v>1237</v>
      </c>
      <c r="F646" t="s">
        <v>1411</v>
      </c>
      <c r="G646" t="s">
        <v>1392</v>
      </c>
      <c r="H646">
        <f t="shared" si="21"/>
        <v>0</v>
      </c>
      <c r="I646" t="str">
        <f t="shared" si="22"/>
        <v>N/A</v>
      </c>
      <c r="J646">
        <v>2</v>
      </c>
    </row>
    <row r="647" spans="1:10" x14ac:dyDescent="0.25">
      <c r="A647" t="s">
        <v>1391</v>
      </c>
      <c r="B647">
        <v>4</v>
      </c>
      <c r="C647">
        <v>40</v>
      </c>
      <c r="D647" t="s">
        <v>1395</v>
      </c>
      <c r="E647" t="s">
        <v>1393</v>
      </c>
      <c r="F647" t="s">
        <v>1411</v>
      </c>
      <c r="G647">
        <v>2002847</v>
      </c>
      <c r="H647">
        <f t="shared" si="21"/>
        <v>1112.98</v>
      </c>
      <c r="I647" t="str">
        <f t="shared" si="22"/>
        <v>N/A</v>
      </c>
      <c r="J647">
        <v>57</v>
      </c>
    </row>
    <row r="648" spans="1:10" x14ac:dyDescent="0.25">
      <c r="A648" t="s">
        <v>1391</v>
      </c>
      <c r="B648">
        <v>4</v>
      </c>
      <c r="C648">
        <v>40</v>
      </c>
      <c r="D648" t="s">
        <v>1395</v>
      </c>
      <c r="E648" t="s">
        <v>1237</v>
      </c>
      <c r="F648" t="s">
        <v>1411</v>
      </c>
      <c r="G648" t="s">
        <v>1392</v>
      </c>
      <c r="H648">
        <f t="shared" si="21"/>
        <v>0</v>
      </c>
      <c r="I648" t="str">
        <f t="shared" si="22"/>
        <v>N/A</v>
      </c>
      <c r="J648">
        <v>1</v>
      </c>
    </row>
    <row r="649" spans="1:10" x14ac:dyDescent="0.25">
      <c r="A649" t="s">
        <v>1391</v>
      </c>
      <c r="B649">
        <v>4</v>
      </c>
      <c r="C649">
        <v>40</v>
      </c>
      <c r="D649" t="s">
        <v>1395</v>
      </c>
      <c r="E649" t="s">
        <v>1237</v>
      </c>
      <c r="F649" t="s">
        <v>1411</v>
      </c>
      <c r="G649">
        <v>2002847</v>
      </c>
      <c r="H649">
        <f t="shared" si="21"/>
        <v>1112.98</v>
      </c>
      <c r="I649" t="str">
        <f t="shared" si="22"/>
        <v>N/A</v>
      </c>
      <c r="J649">
        <v>607</v>
      </c>
    </row>
    <row r="650" spans="1:10" x14ac:dyDescent="0.25">
      <c r="A650" t="s">
        <v>1391</v>
      </c>
      <c r="B650">
        <v>4</v>
      </c>
      <c r="C650">
        <v>40</v>
      </c>
      <c r="E650" t="s">
        <v>1237</v>
      </c>
      <c r="F650" t="s">
        <v>1411</v>
      </c>
      <c r="G650">
        <v>2002847</v>
      </c>
      <c r="H650">
        <f t="shared" si="21"/>
        <v>1112.98</v>
      </c>
      <c r="I650" t="str">
        <f t="shared" si="22"/>
        <v>N/A</v>
      </c>
      <c r="J650">
        <v>17</v>
      </c>
    </row>
    <row r="651" spans="1:10" x14ac:dyDescent="0.25">
      <c r="A651" t="s">
        <v>1391</v>
      </c>
      <c r="B651">
        <v>4</v>
      </c>
      <c r="C651">
        <v>45</v>
      </c>
      <c r="D651" t="s">
        <v>1395</v>
      </c>
      <c r="E651" t="s">
        <v>1393</v>
      </c>
      <c r="F651" t="s">
        <v>1411</v>
      </c>
      <c r="G651">
        <v>2002859</v>
      </c>
      <c r="H651">
        <f t="shared" si="21"/>
        <v>1478.66</v>
      </c>
      <c r="I651" t="str">
        <f t="shared" si="22"/>
        <v>N/A</v>
      </c>
      <c r="J651">
        <v>13</v>
      </c>
    </row>
    <row r="652" spans="1:10" x14ac:dyDescent="0.25">
      <c r="A652" t="s">
        <v>1391</v>
      </c>
      <c r="B652">
        <v>4</v>
      </c>
      <c r="C652">
        <v>45</v>
      </c>
      <c r="D652" t="s">
        <v>1395</v>
      </c>
      <c r="E652" t="s">
        <v>1237</v>
      </c>
      <c r="F652" t="s">
        <v>1411</v>
      </c>
      <c r="G652">
        <v>2002843</v>
      </c>
      <c r="H652">
        <f t="shared" si="21"/>
        <v>0</v>
      </c>
      <c r="I652" t="str">
        <f t="shared" si="22"/>
        <v>N/A</v>
      </c>
      <c r="J652">
        <v>1</v>
      </c>
    </row>
    <row r="653" spans="1:10" x14ac:dyDescent="0.25">
      <c r="A653" t="s">
        <v>1391</v>
      </c>
      <c r="B653">
        <v>4</v>
      </c>
      <c r="C653">
        <v>45</v>
      </c>
      <c r="D653" t="s">
        <v>1395</v>
      </c>
      <c r="E653" t="s">
        <v>1237</v>
      </c>
      <c r="F653" t="s">
        <v>1411</v>
      </c>
      <c r="G653">
        <v>2002859</v>
      </c>
      <c r="H653">
        <f t="shared" si="21"/>
        <v>1478.66</v>
      </c>
      <c r="I653" t="str">
        <f t="shared" si="22"/>
        <v>N/A</v>
      </c>
      <c r="J653">
        <v>271</v>
      </c>
    </row>
    <row r="654" spans="1:10" x14ac:dyDescent="0.25">
      <c r="A654" t="s">
        <v>1391</v>
      </c>
      <c r="B654">
        <v>5</v>
      </c>
      <c r="C654">
        <v>30</v>
      </c>
      <c r="D654" t="s">
        <v>1395</v>
      </c>
      <c r="E654" t="s">
        <v>1393</v>
      </c>
      <c r="F654" t="s">
        <v>1411</v>
      </c>
      <c r="G654">
        <v>2002836</v>
      </c>
      <c r="H654">
        <f t="shared" si="21"/>
        <v>807.52</v>
      </c>
      <c r="I654" t="str">
        <f t="shared" si="22"/>
        <v>N/A</v>
      </c>
      <c r="J654">
        <v>1</v>
      </c>
    </row>
    <row r="655" spans="1:10" x14ac:dyDescent="0.25">
      <c r="A655" t="s">
        <v>1391</v>
      </c>
      <c r="B655">
        <v>5</v>
      </c>
      <c r="C655">
        <v>30</v>
      </c>
      <c r="D655" t="s">
        <v>1395</v>
      </c>
      <c r="E655" t="s">
        <v>1237</v>
      </c>
      <c r="F655" t="s">
        <v>1411</v>
      </c>
      <c r="G655">
        <v>2002836</v>
      </c>
      <c r="H655">
        <f t="shared" si="21"/>
        <v>807.52</v>
      </c>
      <c r="I655" t="str">
        <f t="shared" si="22"/>
        <v>N/A</v>
      </c>
      <c r="J655">
        <v>40</v>
      </c>
    </row>
    <row r="656" spans="1:10" x14ac:dyDescent="0.25">
      <c r="A656" t="s">
        <v>1391</v>
      </c>
      <c r="B656">
        <v>5</v>
      </c>
      <c r="C656">
        <v>35</v>
      </c>
      <c r="D656" t="s">
        <v>1395</v>
      </c>
      <c r="E656" t="s">
        <v>1237</v>
      </c>
      <c r="F656" t="s">
        <v>1411</v>
      </c>
      <c r="G656" t="s">
        <v>1392</v>
      </c>
      <c r="H656">
        <f t="shared" si="21"/>
        <v>0</v>
      </c>
      <c r="I656" t="str">
        <f t="shared" si="22"/>
        <v>N/A</v>
      </c>
      <c r="J656">
        <v>17</v>
      </c>
    </row>
    <row r="657" spans="1:10" x14ac:dyDescent="0.25">
      <c r="A657" t="s">
        <v>1391</v>
      </c>
      <c r="B657">
        <v>5</v>
      </c>
      <c r="C657">
        <v>40</v>
      </c>
      <c r="D657" t="s">
        <v>1395</v>
      </c>
      <c r="E657" t="s">
        <v>1237</v>
      </c>
      <c r="F657" t="s">
        <v>1411</v>
      </c>
      <c r="G657">
        <v>2002847</v>
      </c>
      <c r="H657">
        <f t="shared" si="21"/>
        <v>1112.98</v>
      </c>
      <c r="I657" t="str">
        <f t="shared" si="22"/>
        <v>N/A</v>
      </c>
      <c r="J657">
        <v>4</v>
      </c>
    </row>
    <row r="658" spans="1:10" x14ac:dyDescent="0.25">
      <c r="A658" t="s">
        <v>1391</v>
      </c>
      <c r="B658">
        <v>6</v>
      </c>
      <c r="C658">
        <v>25</v>
      </c>
      <c r="D658" t="s">
        <v>1395</v>
      </c>
      <c r="E658" t="s">
        <v>1237</v>
      </c>
      <c r="F658" t="s">
        <v>1411</v>
      </c>
      <c r="G658" t="s">
        <v>1392</v>
      </c>
      <c r="H658">
        <f t="shared" si="21"/>
        <v>0</v>
      </c>
      <c r="I658" t="str">
        <f t="shared" si="22"/>
        <v>N/A</v>
      </c>
      <c r="J658">
        <v>5</v>
      </c>
    </row>
    <row r="659" spans="1:10" x14ac:dyDescent="0.25">
      <c r="A659" t="s">
        <v>1391</v>
      </c>
      <c r="B659">
        <v>6</v>
      </c>
      <c r="C659">
        <v>30</v>
      </c>
      <c r="D659" t="s">
        <v>1397</v>
      </c>
      <c r="E659" t="s">
        <v>1237</v>
      </c>
      <c r="F659" t="s">
        <v>1411</v>
      </c>
      <c r="G659" t="s">
        <v>1392</v>
      </c>
      <c r="H659">
        <f t="shared" si="21"/>
        <v>0</v>
      </c>
      <c r="I659" t="str">
        <f t="shared" si="22"/>
        <v>N/A</v>
      </c>
      <c r="J659">
        <v>3</v>
      </c>
    </row>
    <row r="660" spans="1:10" x14ac:dyDescent="0.25">
      <c r="A660" t="s">
        <v>1391</v>
      </c>
      <c r="B660">
        <v>6</v>
      </c>
      <c r="C660">
        <v>30</v>
      </c>
      <c r="D660" t="s">
        <v>1398</v>
      </c>
      <c r="E660" t="s">
        <v>1237</v>
      </c>
      <c r="F660" t="s">
        <v>1411</v>
      </c>
      <c r="G660" t="s">
        <v>1392</v>
      </c>
      <c r="H660">
        <f t="shared" si="21"/>
        <v>0</v>
      </c>
      <c r="I660" t="str">
        <f t="shared" si="22"/>
        <v>N/A</v>
      </c>
      <c r="J660">
        <v>2</v>
      </c>
    </row>
    <row r="661" spans="1:10" x14ac:dyDescent="0.25">
      <c r="A661" t="s">
        <v>1391</v>
      </c>
      <c r="B661">
        <v>6</v>
      </c>
      <c r="C661">
        <v>30</v>
      </c>
      <c r="D661" t="s">
        <v>1399</v>
      </c>
      <c r="E661" t="s">
        <v>1237</v>
      </c>
      <c r="F661" t="s">
        <v>1411</v>
      </c>
      <c r="G661" t="s">
        <v>1392</v>
      </c>
      <c r="H661">
        <f t="shared" si="21"/>
        <v>0</v>
      </c>
      <c r="I661" t="str">
        <f t="shared" si="22"/>
        <v>N/A</v>
      </c>
      <c r="J661">
        <v>1</v>
      </c>
    </row>
    <row r="662" spans="1:10" x14ac:dyDescent="0.25">
      <c r="A662" t="s">
        <v>1391</v>
      </c>
      <c r="B662">
        <v>6</v>
      </c>
      <c r="C662">
        <v>30</v>
      </c>
      <c r="D662" t="s">
        <v>1395</v>
      </c>
      <c r="E662" t="s">
        <v>1393</v>
      </c>
      <c r="F662" t="s">
        <v>1411</v>
      </c>
      <c r="G662">
        <v>2002830</v>
      </c>
      <c r="H662">
        <f t="shared" si="21"/>
        <v>0</v>
      </c>
      <c r="I662" t="str">
        <f t="shared" si="22"/>
        <v>N/A</v>
      </c>
      <c r="J662">
        <v>7</v>
      </c>
    </row>
    <row r="663" spans="1:10" x14ac:dyDescent="0.25">
      <c r="A663" t="s">
        <v>1391</v>
      </c>
      <c r="B663">
        <v>6</v>
      </c>
      <c r="C663">
        <v>30</v>
      </c>
      <c r="D663" t="s">
        <v>1395</v>
      </c>
      <c r="E663" t="s">
        <v>1393</v>
      </c>
      <c r="F663" t="s">
        <v>1411</v>
      </c>
      <c r="G663">
        <v>2002836</v>
      </c>
      <c r="H663">
        <f t="shared" si="21"/>
        <v>807.52</v>
      </c>
      <c r="I663" t="str">
        <f t="shared" si="22"/>
        <v>N/A</v>
      </c>
      <c r="J663">
        <v>282</v>
      </c>
    </row>
    <row r="664" spans="1:10" x14ac:dyDescent="0.25">
      <c r="A664" t="s">
        <v>1391</v>
      </c>
      <c r="B664">
        <v>6</v>
      </c>
      <c r="C664">
        <v>30</v>
      </c>
      <c r="D664" t="s">
        <v>1395</v>
      </c>
      <c r="E664" t="s">
        <v>1237</v>
      </c>
      <c r="F664" t="s">
        <v>1411</v>
      </c>
      <c r="G664" t="s">
        <v>1392</v>
      </c>
      <c r="H664">
        <f t="shared" si="21"/>
        <v>0</v>
      </c>
      <c r="I664" t="str">
        <f t="shared" si="22"/>
        <v>N/A</v>
      </c>
      <c r="J664">
        <v>4</v>
      </c>
    </row>
    <row r="665" spans="1:10" x14ac:dyDescent="0.25">
      <c r="A665" t="s">
        <v>1391</v>
      </c>
      <c r="B665">
        <v>6</v>
      </c>
      <c r="C665">
        <v>30</v>
      </c>
      <c r="D665" t="s">
        <v>1395</v>
      </c>
      <c r="E665" t="s">
        <v>1237</v>
      </c>
      <c r="F665" t="s">
        <v>1411</v>
      </c>
      <c r="G665">
        <v>2002830</v>
      </c>
      <c r="H665">
        <f t="shared" si="21"/>
        <v>0</v>
      </c>
      <c r="I665" t="str">
        <f t="shared" si="22"/>
        <v>N/A</v>
      </c>
      <c r="J665">
        <v>241</v>
      </c>
    </row>
    <row r="666" spans="1:10" x14ac:dyDescent="0.25">
      <c r="A666" t="s">
        <v>1391</v>
      </c>
      <c r="B666">
        <v>6</v>
      </c>
      <c r="C666">
        <v>30</v>
      </c>
      <c r="D666" t="s">
        <v>1395</v>
      </c>
      <c r="E666" t="s">
        <v>1237</v>
      </c>
      <c r="F666" t="s">
        <v>1411</v>
      </c>
      <c r="G666">
        <v>2002836</v>
      </c>
      <c r="H666">
        <f t="shared" si="21"/>
        <v>807.52</v>
      </c>
      <c r="I666" t="str">
        <f t="shared" si="22"/>
        <v>N/A</v>
      </c>
      <c r="J666">
        <v>15866</v>
      </c>
    </row>
    <row r="667" spans="1:10" x14ac:dyDescent="0.25">
      <c r="A667" t="s">
        <v>1391</v>
      </c>
      <c r="B667">
        <v>6</v>
      </c>
      <c r="C667">
        <v>30</v>
      </c>
      <c r="D667" t="s">
        <v>1395</v>
      </c>
      <c r="E667" t="s">
        <v>1237</v>
      </c>
      <c r="F667" t="s">
        <v>1411</v>
      </c>
      <c r="G667">
        <v>2002881</v>
      </c>
      <c r="H667">
        <f t="shared" si="21"/>
        <v>0</v>
      </c>
      <c r="I667" t="str">
        <f t="shared" si="22"/>
        <v>N/A</v>
      </c>
      <c r="J667">
        <v>1</v>
      </c>
    </row>
    <row r="668" spans="1:10" x14ac:dyDescent="0.25">
      <c r="A668" t="s">
        <v>1391</v>
      </c>
      <c r="B668">
        <v>6</v>
      </c>
      <c r="C668">
        <v>30</v>
      </c>
      <c r="D668" t="s">
        <v>1395</v>
      </c>
      <c r="F668" t="s">
        <v>1411</v>
      </c>
      <c r="G668">
        <v>2002836</v>
      </c>
      <c r="H668">
        <f t="shared" si="21"/>
        <v>807.52</v>
      </c>
      <c r="I668" t="str">
        <f t="shared" si="22"/>
        <v>N/A</v>
      </c>
      <c r="J668">
        <v>1</v>
      </c>
    </row>
    <row r="669" spans="1:10" x14ac:dyDescent="0.25">
      <c r="A669" t="s">
        <v>1391</v>
      </c>
      <c r="B669">
        <v>6</v>
      </c>
      <c r="C669">
        <v>30</v>
      </c>
      <c r="E669" t="s">
        <v>1393</v>
      </c>
      <c r="F669" t="s">
        <v>1411</v>
      </c>
      <c r="G669">
        <v>2002836</v>
      </c>
      <c r="H669">
        <f t="shared" si="21"/>
        <v>807.52</v>
      </c>
      <c r="I669" t="str">
        <f t="shared" si="22"/>
        <v>N/A</v>
      </c>
      <c r="J669">
        <v>1</v>
      </c>
    </row>
    <row r="670" spans="1:10" x14ac:dyDescent="0.25">
      <c r="A670" t="s">
        <v>1391</v>
      </c>
      <c r="B670">
        <v>6</v>
      </c>
      <c r="C670">
        <v>30</v>
      </c>
      <c r="E670" t="s">
        <v>1237</v>
      </c>
      <c r="F670" t="s">
        <v>1411</v>
      </c>
      <c r="G670">
        <v>2002836</v>
      </c>
      <c r="H670">
        <f t="shared" si="21"/>
        <v>807.52</v>
      </c>
      <c r="I670" t="str">
        <f t="shared" si="22"/>
        <v>N/A</v>
      </c>
      <c r="J670">
        <v>53</v>
      </c>
    </row>
    <row r="671" spans="1:10" x14ac:dyDescent="0.25">
      <c r="A671" t="s">
        <v>1391</v>
      </c>
      <c r="B671">
        <v>6</v>
      </c>
      <c r="C671">
        <v>35</v>
      </c>
      <c r="D671" t="s">
        <v>1397</v>
      </c>
      <c r="E671" t="s">
        <v>1237</v>
      </c>
      <c r="F671" t="s">
        <v>1411</v>
      </c>
      <c r="G671" t="s">
        <v>1392</v>
      </c>
      <c r="H671">
        <f t="shared" si="21"/>
        <v>0</v>
      </c>
      <c r="I671" t="str">
        <f t="shared" si="22"/>
        <v>N/A</v>
      </c>
      <c r="J671">
        <v>11</v>
      </c>
    </row>
    <row r="672" spans="1:10" x14ac:dyDescent="0.25">
      <c r="A672" t="s">
        <v>1391</v>
      </c>
      <c r="B672">
        <v>6</v>
      </c>
      <c r="C672">
        <v>35</v>
      </c>
      <c r="D672" t="s">
        <v>1398</v>
      </c>
      <c r="E672" t="s">
        <v>1237</v>
      </c>
      <c r="F672" t="s">
        <v>1411</v>
      </c>
      <c r="G672" t="s">
        <v>1392</v>
      </c>
      <c r="H672">
        <f t="shared" si="21"/>
        <v>0</v>
      </c>
      <c r="I672" t="str">
        <f t="shared" si="22"/>
        <v>N/A</v>
      </c>
      <c r="J672">
        <v>3</v>
      </c>
    </row>
    <row r="673" spans="1:10" x14ac:dyDescent="0.25">
      <c r="A673" t="s">
        <v>1391</v>
      </c>
      <c r="B673">
        <v>6</v>
      </c>
      <c r="C673">
        <v>35</v>
      </c>
      <c r="D673" t="s">
        <v>1399</v>
      </c>
      <c r="E673" t="s">
        <v>1237</v>
      </c>
      <c r="F673" t="s">
        <v>1411</v>
      </c>
      <c r="G673" t="s">
        <v>1392</v>
      </c>
      <c r="H673">
        <f t="shared" si="21"/>
        <v>0</v>
      </c>
      <c r="I673" t="str">
        <f t="shared" si="22"/>
        <v>N/A</v>
      </c>
      <c r="J673">
        <v>1</v>
      </c>
    </row>
    <row r="674" spans="1:10" x14ac:dyDescent="0.25">
      <c r="A674" t="s">
        <v>1391</v>
      </c>
      <c r="B674">
        <v>6</v>
      </c>
      <c r="C674">
        <v>35</v>
      </c>
      <c r="D674" t="s">
        <v>1395</v>
      </c>
      <c r="E674" t="s">
        <v>1393</v>
      </c>
      <c r="F674" t="s">
        <v>1411</v>
      </c>
      <c r="G674">
        <v>2002843</v>
      </c>
      <c r="H674">
        <f t="shared" si="21"/>
        <v>0</v>
      </c>
      <c r="I674" t="str">
        <f t="shared" si="22"/>
        <v>N/A</v>
      </c>
      <c r="J674">
        <v>82</v>
      </c>
    </row>
    <row r="675" spans="1:10" x14ac:dyDescent="0.25">
      <c r="A675" t="s">
        <v>1391</v>
      </c>
      <c r="B675">
        <v>6</v>
      </c>
      <c r="C675">
        <v>35</v>
      </c>
      <c r="D675" t="s">
        <v>1395</v>
      </c>
      <c r="E675" t="s">
        <v>1237</v>
      </c>
      <c r="F675" t="s">
        <v>1411</v>
      </c>
      <c r="G675">
        <v>2002821</v>
      </c>
      <c r="H675">
        <f t="shared" si="21"/>
        <v>0</v>
      </c>
      <c r="I675" t="str">
        <f t="shared" si="22"/>
        <v>N/A</v>
      </c>
      <c r="J675">
        <v>125</v>
      </c>
    </row>
    <row r="676" spans="1:10" x14ac:dyDescent="0.25">
      <c r="A676" t="s">
        <v>1391</v>
      </c>
      <c r="B676">
        <v>6</v>
      </c>
      <c r="C676">
        <v>35</v>
      </c>
      <c r="D676" t="s">
        <v>1395</v>
      </c>
      <c r="E676" t="s">
        <v>1237</v>
      </c>
      <c r="F676" t="s">
        <v>1411</v>
      </c>
      <c r="G676">
        <v>2002843</v>
      </c>
      <c r="H676">
        <f t="shared" si="21"/>
        <v>0</v>
      </c>
      <c r="I676" t="str">
        <f t="shared" si="22"/>
        <v>N/A</v>
      </c>
      <c r="J676">
        <v>8524</v>
      </c>
    </row>
    <row r="677" spans="1:10" x14ac:dyDescent="0.25">
      <c r="A677" t="s">
        <v>1391</v>
      </c>
      <c r="B677">
        <v>6</v>
      </c>
      <c r="C677">
        <v>35</v>
      </c>
      <c r="D677" t="s">
        <v>1395</v>
      </c>
      <c r="E677" t="s">
        <v>1237</v>
      </c>
      <c r="F677" t="s">
        <v>1411</v>
      </c>
      <c r="H677">
        <f t="shared" si="21"/>
        <v>0</v>
      </c>
      <c r="I677" t="str">
        <f t="shared" si="22"/>
        <v>N/A</v>
      </c>
      <c r="J677">
        <v>2</v>
      </c>
    </row>
    <row r="678" spans="1:10" x14ac:dyDescent="0.25">
      <c r="A678" t="s">
        <v>1391</v>
      </c>
      <c r="B678">
        <v>6</v>
      </c>
      <c r="C678">
        <v>35</v>
      </c>
      <c r="D678" t="s">
        <v>1395</v>
      </c>
      <c r="F678" t="s">
        <v>1411</v>
      </c>
      <c r="G678">
        <v>2002843</v>
      </c>
      <c r="H678">
        <f t="shared" si="21"/>
        <v>0</v>
      </c>
      <c r="I678" t="str">
        <f t="shared" si="22"/>
        <v>N/A</v>
      </c>
      <c r="J678">
        <v>1</v>
      </c>
    </row>
    <row r="679" spans="1:10" x14ac:dyDescent="0.25">
      <c r="A679" t="s">
        <v>1391</v>
      </c>
      <c r="B679">
        <v>6</v>
      </c>
      <c r="C679">
        <v>35</v>
      </c>
      <c r="E679" t="s">
        <v>1393</v>
      </c>
      <c r="F679" t="s">
        <v>1411</v>
      </c>
      <c r="G679">
        <v>2002843</v>
      </c>
      <c r="H679">
        <f t="shared" si="21"/>
        <v>0</v>
      </c>
      <c r="I679" t="str">
        <f t="shared" si="22"/>
        <v>N/A</v>
      </c>
      <c r="J679">
        <v>3</v>
      </c>
    </row>
    <row r="680" spans="1:10" x14ac:dyDescent="0.25">
      <c r="A680" t="s">
        <v>1391</v>
      </c>
      <c r="B680">
        <v>6</v>
      </c>
      <c r="C680">
        <v>35</v>
      </c>
      <c r="E680" t="s">
        <v>1237</v>
      </c>
      <c r="F680" t="s">
        <v>1411</v>
      </c>
      <c r="G680">
        <v>2002843</v>
      </c>
      <c r="H680">
        <f t="shared" si="21"/>
        <v>0</v>
      </c>
      <c r="I680" t="str">
        <f t="shared" si="22"/>
        <v>N/A</v>
      </c>
      <c r="J680">
        <v>11</v>
      </c>
    </row>
    <row r="681" spans="1:10" x14ac:dyDescent="0.25">
      <c r="A681" t="s">
        <v>1391</v>
      </c>
      <c r="B681">
        <v>6</v>
      </c>
      <c r="C681">
        <v>36</v>
      </c>
      <c r="D681" t="s">
        <v>1395</v>
      </c>
      <c r="E681" t="s">
        <v>1237</v>
      </c>
      <c r="F681" t="s">
        <v>1411</v>
      </c>
      <c r="G681" t="s">
        <v>1392</v>
      </c>
      <c r="H681">
        <f t="shared" si="21"/>
        <v>0</v>
      </c>
      <c r="I681" t="str">
        <f t="shared" si="22"/>
        <v>N/A</v>
      </c>
      <c r="J681">
        <v>1</v>
      </c>
    </row>
    <row r="682" spans="1:10" x14ac:dyDescent="0.25">
      <c r="A682" t="s">
        <v>1391</v>
      </c>
      <c r="B682">
        <v>6</v>
      </c>
      <c r="C682">
        <v>40</v>
      </c>
      <c r="D682" t="s">
        <v>1395</v>
      </c>
      <c r="E682" t="s">
        <v>1237</v>
      </c>
      <c r="F682" t="s">
        <v>1411</v>
      </c>
      <c r="G682">
        <v>2002847</v>
      </c>
      <c r="H682">
        <f t="shared" si="21"/>
        <v>1112.98</v>
      </c>
      <c r="I682" t="str">
        <f t="shared" si="22"/>
        <v>N/A</v>
      </c>
      <c r="J682">
        <v>7</v>
      </c>
    </row>
    <row r="683" spans="1:10" x14ac:dyDescent="0.25">
      <c r="A683" t="s">
        <v>1391</v>
      </c>
      <c r="B683">
        <v>6</v>
      </c>
      <c r="C683">
        <v>45</v>
      </c>
      <c r="D683" t="s">
        <v>1395</v>
      </c>
      <c r="E683" t="s">
        <v>1237</v>
      </c>
      <c r="F683" t="s">
        <v>1411</v>
      </c>
      <c r="G683">
        <v>2002859</v>
      </c>
      <c r="H683">
        <f t="shared" si="21"/>
        <v>1478.66</v>
      </c>
      <c r="I683" t="str">
        <f t="shared" si="22"/>
        <v>N/A</v>
      </c>
      <c r="J683">
        <v>1</v>
      </c>
    </row>
    <row r="684" spans="1:10" x14ac:dyDescent="0.25">
      <c r="A684" t="s">
        <v>1391</v>
      </c>
      <c r="B684" t="s">
        <v>1403</v>
      </c>
      <c r="C684">
        <v>35</v>
      </c>
      <c r="D684" t="s">
        <v>1399</v>
      </c>
      <c r="E684" t="s">
        <v>1237</v>
      </c>
      <c r="F684" t="s">
        <v>1411</v>
      </c>
      <c r="G684">
        <v>2133584</v>
      </c>
      <c r="H684">
        <f t="shared" si="21"/>
        <v>0</v>
      </c>
      <c r="I684" t="str">
        <f t="shared" si="22"/>
        <v>N/A</v>
      </c>
      <c r="J684">
        <v>42</v>
      </c>
    </row>
    <row r="685" spans="1:10" x14ac:dyDescent="0.25">
      <c r="A685" t="s">
        <v>1391</v>
      </c>
      <c r="B685" t="s">
        <v>1403</v>
      </c>
      <c r="C685">
        <v>35</v>
      </c>
      <c r="D685" t="s">
        <v>1399</v>
      </c>
      <c r="E685" t="s">
        <v>1237</v>
      </c>
      <c r="F685" t="s">
        <v>1411</v>
      </c>
      <c r="G685">
        <v>2133585</v>
      </c>
      <c r="H685">
        <f t="shared" si="21"/>
        <v>0</v>
      </c>
      <c r="I685" t="str">
        <f t="shared" si="22"/>
        <v>N/A</v>
      </c>
      <c r="J685">
        <v>31</v>
      </c>
    </row>
    <row r="686" spans="1:10" x14ac:dyDescent="0.25">
      <c r="A686" t="s">
        <v>1391</v>
      </c>
      <c r="B686" t="s">
        <v>1403</v>
      </c>
      <c r="C686">
        <v>45</v>
      </c>
      <c r="D686" t="s">
        <v>1397</v>
      </c>
      <c r="E686" t="s">
        <v>1393</v>
      </c>
      <c r="F686" t="s">
        <v>1411</v>
      </c>
      <c r="G686">
        <v>2131245</v>
      </c>
      <c r="H686">
        <f t="shared" si="21"/>
        <v>0</v>
      </c>
      <c r="I686" t="str">
        <f t="shared" si="22"/>
        <v>N/A</v>
      </c>
      <c r="J686">
        <v>6</v>
      </c>
    </row>
    <row r="687" spans="1:10" x14ac:dyDescent="0.25">
      <c r="A687" t="s">
        <v>1391</v>
      </c>
      <c r="B687" t="s">
        <v>1403</v>
      </c>
      <c r="C687">
        <v>50</v>
      </c>
      <c r="D687" t="s">
        <v>1397</v>
      </c>
      <c r="E687" t="s">
        <v>1393</v>
      </c>
      <c r="F687" t="s">
        <v>1411</v>
      </c>
      <c r="G687">
        <v>2131698</v>
      </c>
      <c r="H687">
        <f t="shared" si="21"/>
        <v>9288.26</v>
      </c>
      <c r="I687" t="str">
        <f t="shared" si="22"/>
        <v>N/A</v>
      </c>
      <c r="J687">
        <v>1</v>
      </c>
    </row>
    <row r="688" spans="1:10" x14ac:dyDescent="0.25">
      <c r="A688" t="s">
        <v>1391</v>
      </c>
      <c r="B688" t="s">
        <v>1406</v>
      </c>
      <c r="C688">
        <v>50</v>
      </c>
      <c r="D688" t="s">
        <v>1401</v>
      </c>
      <c r="E688" t="s">
        <v>1393</v>
      </c>
      <c r="F688" t="s">
        <v>1411</v>
      </c>
      <c r="G688">
        <v>2132797</v>
      </c>
      <c r="H688">
        <f t="shared" si="21"/>
        <v>6012.03</v>
      </c>
      <c r="I688" t="str">
        <f t="shared" si="22"/>
        <v>N/A</v>
      </c>
      <c r="J688">
        <v>1</v>
      </c>
    </row>
    <row r="689" spans="1:10" x14ac:dyDescent="0.25">
      <c r="A689" t="s">
        <v>1391</v>
      </c>
      <c r="E689" t="s">
        <v>1237</v>
      </c>
      <c r="F689" t="s">
        <v>1411</v>
      </c>
      <c r="H689">
        <f t="shared" si="21"/>
        <v>0</v>
      </c>
      <c r="I689" t="str">
        <f t="shared" si="22"/>
        <v>N/A</v>
      </c>
      <c r="J689">
        <v>1</v>
      </c>
    </row>
    <row r="690" spans="1:10" x14ac:dyDescent="0.25">
      <c r="A690" t="s">
        <v>1391</v>
      </c>
      <c r="B690" t="s">
        <v>1392</v>
      </c>
      <c r="C690" t="s">
        <v>1392</v>
      </c>
      <c r="D690" t="s">
        <v>1392</v>
      </c>
      <c r="E690" t="s">
        <v>1393</v>
      </c>
      <c r="F690" t="s">
        <v>1183</v>
      </c>
      <c r="G690" t="s">
        <v>1392</v>
      </c>
      <c r="H690">
        <f t="shared" si="21"/>
        <v>0</v>
      </c>
      <c r="I690" t="str">
        <f t="shared" si="22"/>
        <v>PRIMARY</v>
      </c>
      <c r="J690">
        <v>1034</v>
      </c>
    </row>
    <row r="691" spans="1:10" x14ac:dyDescent="0.25">
      <c r="A691" t="s">
        <v>1391</v>
      </c>
      <c r="B691" t="s">
        <v>1392</v>
      </c>
      <c r="C691" t="s">
        <v>1392</v>
      </c>
      <c r="D691" t="s">
        <v>1392</v>
      </c>
      <c r="E691" t="s">
        <v>1393</v>
      </c>
      <c r="F691" t="s">
        <v>1183</v>
      </c>
      <c r="H691">
        <f t="shared" si="21"/>
        <v>0</v>
      </c>
      <c r="I691" t="str">
        <f t="shared" si="22"/>
        <v>PRIMARY</v>
      </c>
      <c r="J691">
        <v>1</v>
      </c>
    </row>
    <row r="692" spans="1:10" x14ac:dyDescent="0.25">
      <c r="A692" t="s">
        <v>1391</v>
      </c>
      <c r="B692" t="s">
        <v>1392</v>
      </c>
      <c r="C692" t="s">
        <v>1392</v>
      </c>
      <c r="D692" t="s">
        <v>1392</v>
      </c>
      <c r="E692" t="s">
        <v>1237</v>
      </c>
      <c r="F692" t="s">
        <v>1183</v>
      </c>
      <c r="G692" t="s">
        <v>1392</v>
      </c>
      <c r="H692">
        <f t="shared" si="21"/>
        <v>0</v>
      </c>
      <c r="I692" t="str">
        <f t="shared" si="22"/>
        <v>PRIMARY</v>
      </c>
      <c r="J692">
        <v>1</v>
      </c>
    </row>
    <row r="693" spans="1:10" x14ac:dyDescent="0.25">
      <c r="A693" t="s">
        <v>1391</v>
      </c>
      <c r="B693" t="s">
        <v>1392</v>
      </c>
      <c r="C693" t="s">
        <v>1392</v>
      </c>
      <c r="D693" t="s">
        <v>1395</v>
      </c>
      <c r="E693" t="s">
        <v>1393</v>
      </c>
      <c r="F693" t="s">
        <v>1183</v>
      </c>
      <c r="G693" t="s">
        <v>1392</v>
      </c>
      <c r="H693">
        <f t="shared" si="21"/>
        <v>0</v>
      </c>
      <c r="I693" t="str">
        <f t="shared" si="22"/>
        <v>PRIMARY</v>
      </c>
      <c r="J693">
        <v>9</v>
      </c>
    </row>
    <row r="694" spans="1:10" x14ac:dyDescent="0.25">
      <c r="A694" t="s">
        <v>1391</v>
      </c>
      <c r="B694" t="s">
        <v>1392</v>
      </c>
      <c r="C694" t="s">
        <v>1392</v>
      </c>
      <c r="E694" t="s">
        <v>1393</v>
      </c>
      <c r="F694" t="s">
        <v>1183</v>
      </c>
      <c r="G694" t="s">
        <v>1392</v>
      </c>
      <c r="H694">
        <f t="shared" si="21"/>
        <v>0</v>
      </c>
      <c r="I694" t="str">
        <f t="shared" si="22"/>
        <v>PRIMARY</v>
      </c>
      <c r="J694">
        <v>4</v>
      </c>
    </row>
    <row r="695" spans="1:10" x14ac:dyDescent="0.25">
      <c r="A695" t="s">
        <v>1391</v>
      </c>
      <c r="B695" t="s">
        <v>1392</v>
      </c>
      <c r="C695">
        <v>120</v>
      </c>
      <c r="D695" t="s">
        <v>1397</v>
      </c>
      <c r="E695" t="s">
        <v>1393</v>
      </c>
      <c r="F695" t="s">
        <v>1183</v>
      </c>
      <c r="G695" t="s">
        <v>1392</v>
      </c>
      <c r="H695">
        <f t="shared" si="21"/>
        <v>0</v>
      </c>
      <c r="I695" t="str">
        <f t="shared" si="22"/>
        <v>PRIMARY</v>
      </c>
      <c r="J695">
        <v>1</v>
      </c>
    </row>
    <row r="696" spans="1:10" x14ac:dyDescent="0.25">
      <c r="A696" t="s">
        <v>1391</v>
      </c>
      <c r="B696" t="s">
        <v>1392</v>
      </c>
      <c r="C696">
        <v>120</v>
      </c>
      <c r="D696" t="s">
        <v>1399</v>
      </c>
      <c r="E696" t="s">
        <v>1393</v>
      </c>
      <c r="F696" t="s">
        <v>1183</v>
      </c>
      <c r="G696" t="s">
        <v>1392</v>
      </c>
      <c r="H696">
        <f t="shared" si="21"/>
        <v>0</v>
      </c>
      <c r="I696" t="str">
        <f t="shared" si="22"/>
        <v>PRIMARY</v>
      </c>
      <c r="J696">
        <v>2</v>
      </c>
    </row>
    <row r="697" spans="1:10" x14ac:dyDescent="0.25">
      <c r="A697" t="s">
        <v>1391</v>
      </c>
      <c r="B697" t="s">
        <v>1392</v>
      </c>
      <c r="C697">
        <v>16</v>
      </c>
      <c r="D697" t="s">
        <v>1396</v>
      </c>
      <c r="E697" t="s">
        <v>1393</v>
      </c>
      <c r="F697" t="s">
        <v>1183</v>
      </c>
      <c r="G697">
        <v>2005687</v>
      </c>
      <c r="H697">
        <f t="shared" si="21"/>
        <v>0</v>
      </c>
      <c r="I697" t="str">
        <f t="shared" si="22"/>
        <v>PRIMARY</v>
      </c>
      <c r="J697">
        <v>1</v>
      </c>
    </row>
    <row r="698" spans="1:10" x14ac:dyDescent="0.25">
      <c r="A698" t="s">
        <v>1391</v>
      </c>
      <c r="B698" t="s">
        <v>1392</v>
      </c>
      <c r="C698">
        <v>30</v>
      </c>
      <c r="D698" t="s">
        <v>1399</v>
      </c>
      <c r="E698" t="s">
        <v>1393</v>
      </c>
      <c r="F698" t="s">
        <v>1183</v>
      </c>
      <c r="G698" t="s">
        <v>1392</v>
      </c>
      <c r="H698">
        <f t="shared" si="21"/>
        <v>0</v>
      </c>
      <c r="I698" t="str">
        <f t="shared" si="22"/>
        <v>PRIMARY</v>
      </c>
      <c r="J698">
        <v>1</v>
      </c>
    </row>
    <row r="699" spans="1:10" x14ac:dyDescent="0.25">
      <c r="A699" t="s">
        <v>1391</v>
      </c>
      <c r="B699" t="s">
        <v>1392</v>
      </c>
      <c r="C699">
        <v>35</v>
      </c>
      <c r="D699" t="s">
        <v>1397</v>
      </c>
      <c r="E699" t="s">
        <v>1393</v>
      </c>
      <c r="F699" t="s">
        <v>1183</v>
      </c>
      <c r="G699" t="s">
        <v>1392</v>
      </c>
      <c r="H699">
        <f t="shared" si="21"/>
        <v>0</v>
      </c>
      <c r="I699" t="str">
        <f t="shared" si="22"/>
        <v>PRIMARY</v>
      </c>
      <c r="J699">
        <v>8</v>
      </c>
    </row>
    <row r="700" spans="1:10" x14ac:dyDescent="0.25">
      <c r="A700" t="s">
        <v>1391</v>
      </c>
      <c r="B700" t="s">
        <v>1392</v>
      </c>
      <c r="C700">
        <v>40</v>
      </c>
      <c r="D700" t="s">
        <v>1397</v>
      </c>
      <c r="E700" t="s">
        <v>1393</v>
      </c>
      <c r="F700" t="s">
        <v>1183</v>
      </c>
      <c r="G700" t="s">
        <v>1392</v>
      </c>
      <c r="H700">
        <f t="shared" si="21"/>
        <v>0</v>
      </c>
      <c r="I700" t="str">
        <f t="shared" si="22"/>
        <v>PRIMARY</v>
      </c>
      <c r="J700">
        <v>17</v>
      </c>
    </row>
    <row r="701" spans="1:10" x14ac:dyDescent="0.25">
      <c r="A701" t="s">
        <v>1391</v>
      </c>
      <c r="B701" t="s">
        <v>1392</v>
      </c>
      <c r="C701">
        <v>40</v>
      </c>
      <c r="D701" t="s">
        <v>1397</v>
      </c>
      <c r="F701" t="s">
        <v>1183</v>
      </c>
      <c r="G701" t="s">
        <v>1392</v>
      </c>
      <c r="H701">
        <f t="shared" si="21"/>
        <v>0</v>
      </c>
      <c r="I701" t="str">
        <f t="shared" si="22"/>
        <v>PRIMARY</v>
      </c>
      <c r="J701">
        <v>1</v>
      </c>
    </row>
    <row r="702" spans="1:10" x14ac:dyDescent="0.25">
      <c r="A702" t="s">
        <v>1391</v>
      </c>
      <c r="B702" t="s">
        <v>1392</v>
      </c>
      <c r="C702">
        <v>40</v>
      </c>
      <c r="D702" t="s">
        <v>1395</v>
      </c>
      <c r="E702" t="s">
        <v>1393</v>
      </c>
      <c r="F702" t="s">
        <v>1183</v>
      </c>
      <c r="G702" t="s">
        <v>1392</v>
      </c>
      <c r="H702">
        <f t="shared" si="21"/>
        <v>0</v>
      </c>
      <c r="I702" t="str">
        <f t="shared" si="22"/>
        <v>PRIMARY</v>
      </c>
      <c r="J702">
        <v>2</v>
      </c>
    </row>
    <row r="703" spans="1:10" x14ac:dyDescent="0.25">
      <c r="A703" t="s">
        <v>1391</v>
      </c>
      <c r="B703" t="s">
        <v>1392</v>
      </c>
      <c r="C703">
        <v>45</v>
      </c>
      <c r="D703" t="s">
        <v>1397</v>
      </c>
      <c r="E703" t="s">
        <v>1393</v>
      </c>
      <c r="F703" t="s">
        <v>1183</v>
      </c>
      <c r="G703" t="s">
        <v>1392</v>
      </c>
      <c r="H703">
        <f t="shared" si="21"/>
        <v>0</v>
      </c>
      <c r="I703" t="str">
        <f t="shared" si="22"/>
        <v>PRIMARY</v>
      </c>
      <c r="J703">
        <v>54</v>
      </c>
    </row>
    <row r="704" spans="1:10" x14ac:dyDescent="0.25">
      <c r="A704" t="s">
        <v>1391</v>
      </c>
      <c r="B704" t="s">
        <v>1392</v>
      </c>
      <c r="C704">
        <v>45</v>
      </c>
      <c r="D704" t="s">
        <v>1397</v>
      </c>
      <c r="E704" t="s">
        <v>1393</v>
      </c>
      <c r="F704" t="s">
        <v>1183</v>
      </c>
      <c r="G704">
        <v>2002855</v>
      </c>
      <c r="H704">
        <f t="shared" si="21"/>
        <v>0</v>
      </c>
      <c r="I704" t="str">
        <f t="shared" si="22"/>
        <v>PRIMARY</v>
      </c>
      <c r="J704">
        <v>16</v>
      </c>
    </row>
    <row r="705" spans="1:10" x14ac:dyDescent="0.25">
      <c r="A705" t="s">
        <v>1391</v>
      </c>
      <c r="B705" t="s">
        <v>1392</v>
      </c>
      <c r="C705">
        <v>45</v>
      </c>
      <c r="D705" t="s">
        <v>1395</v>
      </c>
      <c r="E705" t="s">
        <v>1393</v>
      </c>
      <c r="F705" t="s">
        <v>1183</v>
      </c>
      <c r="G705" t="s">
        <v>1392</v>
      </c>
      <c r="H705">
        <f t="shared" si="21"/>
        <v>0</v>
      </c>
      <c r="I705" t="str">
        <f t="shared" si="22"/>
        <v>PRIMARY</v>
      </c>
      <c r="J705">
        <v>2</v>
      </c>
    </row>
    <row r="706" spans="1:10" x14ac:dyDescent="0.25">
      <c r="A706" t="s">
        <v>1391</v>
      </c>
      <c r="B706" t="s">
        <v>1392</v>
      </c>
      <c r="C706">
        <v>50</v>
      </c>
      <c r="D706" t="s">
        <v>1397</v>
      </c>
      <c r="E706" t="s">
        <v>1393</v>
      </c>
      <c r="F706" t="s">
        <v>1183</v>
      </c>
      <c r="G706" t="s">
        <v>1392</v>
      </c>
      <c r="H706">
        <f t="shared" ref="H706:H769" si="23">+_xlfn.XLOOKUP(G706,AF:AF,AG:AG,0)</f>
        <v>0</v>
      </c>
      <c r="I706" t="str">
        <f t="shared" ref="I706:I769" si="24">+_xlfn.XLOOKUP(F706,AI:AI,AJ:AJ,"N/A")</f>
        <v>PRIMARY</v>
      </c>
      <c r="J706">
        <v>6</v>
      </c>
    </row>
    <row r="707" spans="1:10" x14ac:dyDescent="0.25">
      <c r="A707" t="s">
        <v>1391</v>
      </c>
      <c r="B707" t="s">
        <v>1392</v>
      </c>
      <c r="C707">
        <v>50</v>
      </c>
      <c r="D707" t="s">
        <v>1397</v>
      </c>
      <c r="E707" t="s">
        <v>1393</v>
      </c>
      <c r="F707" t="s">
        <v>1183</v>
      </c>
      <c r="G707">
        <v>2002869</v>
      </c>
      <c r="H707">
        <f t="shared" si="23"/>
        <v>1918.8</v>
      </c>
      <c r="I707" t="str">
        <f t="shared" si="24"/>
        <v>PRIMARY</v>
      </c>
      <c r="J707">
        <v>20</v>
      </c>
    </row>
    <row r="708" spans="1:10" x14ac:dyDescent="0.25">
      <c r="A708" t="s">
        <v>1391</v>
      </c>
      <c r="B708" t="s">
        <v>1392</v>
      </c>
      <c r="C708">
        <v>50</v>
      </c>
      <c r="D708" t="s">
        <v>1397</v>
      </c>
      <c r="E708" t="s">
        <v>1393</v>
      </c>
      <c r="F708" t="s">
        <v>1183</v>
      </c>
      <c r="G708">
        <v>2002877</v>
      </c>
      <c r="H708">
        <f t="shared" si="23"/>
        <v>0</v>
      </c>
      <c r="I708" t="str">
        <f t="shared" si="24"/>
        <v>PRIMARY</v>
      </c>
      <c r="J708">
        <v>9</v>
      </c>
    </row>
    <row r="709" spans="1:10" x14ac:dyDescent="0.25">
      <c r="A709" t="s">
        <v>1391</v>
      </c>
      <c r="B709" t="s">
        <v>1392</v>
      </c>
      <c r="C709">
        <v>50</v>
      </c>
      <c r="D709" t="s">
        <v>1395</v>
      </c>
      <c r="E709" t="s">
        <v>1393</v>
      </c>
      <c r="F709" t="s">
        <v>1183</v>
      </c>
      <c r="G709" t="s">
        <v>1392</v>
      </c>
      <c r="H709">
        <f t="shared" si="23"/>
        <v>0</v>
      </c>
      <c r="I709" t="str">
        <f t="shared" si="24"/>
        <v>PRIMARY</v>
      </c>
      <c r="J709">
        <v>1</v>
      </c>
    </row>
    <row r="710" spans="1:10" x14ac:dyDescent="0.25">
      <c r="A710" t="s">
        <v>1391</v>
      </c>
      <c r="B710" t="s">
        <v>1392</v>
      </c>
      <c r="C710">
        <v>50</v>
      </c>
      <c r="E710" t="s">
        <v>1393</v>
      </c>
      <c r="F710" t="s">
        <v>1183</v>
      </c>
      <c r="G710">
        <v>2002869</v>
      </c>
      <c r="H710">
        <f t="shared" si="23"/>
        <v>1918.8</v>
      </c>
      <c r="I710" t="str">
        <f t="shared" si="24"/>
        <v>PRIMARY</v>
      </c>
      <c r="J710">
        <v>1</v>
      </c>
    </row>
    <row r="711" spans="1:10" x14ac:dyDescent="0.25">
      <c r="A711" t="s">
        <v>1391</v>
      </c>
      <c r="B711" t="s">
        <v>1392</v>
      </c>
      <c r="C711">
        <v>55</v>
      </c>
      <c r="D711" t="s">
        <v>1397</v>
      </c>
      <c r="E711" t="s">
        <v>1393</v>
      </c>
      <c r="F711" t="s">
        <v>1183</v>
      </c>
      <c r="G711">
        <v>2002855</v>
      </c>
      <c r="H711">
        <f t="shared" si="23"/>
        <v>0</v>
      </c>
      <c r="I711" t="str">
        <f t="shared" si="24"/>
        <v>PRIMARY</v>
      </c>
      <c r="J711">
        <v>11</v>
      </c>
    </row>
    <row r="712" spans="1:10" x14ac:dyDescent="0.25">
      <c r="A712" t="s">
        <v>1391</v>
      </c>
      <c r="B712" t="s">
        <v>1392</v>
      </c>
      <c r="C712">
        <v>55</v>
      </c>
      <c r="D712" t="s">
        <v>1397</v>
      </c>
      <c r="E712" t="s">
        <v>1393</v>
      </c>
      <c r="F712" t="s">
        <v>1183</v>
      </c>
      <c r="G712">
        <v>2002856</v>
      </c>
      <c r="H712">
        <f t="shared" si="23"/>
        <v>0</v>
      </c>
      <c r="I712" t="str">
        <f t="shared" si="24"/>
        <v>PRIMARY</v>
      </c>
      <c r="J712">
        <v>3</v>
      </c>
    </row>
    <row r="713" spans="1:10" x14ac:dyDescent="0.25">
      <c r="A713" t="s">
        <v>1391</v>
      </c>
      <c r="B713" t="s">
        <v>1392</v>
      </c>
      <c r="C713">
        <v>55</v>
      </c>
      <c r="D713" t="s">
        <v>1397</v>
      </c>
      <c r="E713" t="s">
        <v>1393</v>
      </c>
      <c r="F713" t="s">
        <v>1183</v>
      </c>
      <c r="G713">
        <v>2002872</v>
      </c>
      <c r="H713">
        <f t="shared" si="23"/>
        <v>0</v>
      </c>
      <c r="I713" t="str">
        <f t="shared" si="24"/>
        <v>PRIMARY</v>
      </c>
      <c r="J713">
        <v>16</v>
      </c>
    </row>
    <row r="714" spans="1:10" x14ac:dyDescent="0.25">
      <c r="A714" t="s">
        <v>1391</v>
      </c>
      <c r="B714" t="s">
        <v>1392</v>
      </c>
      <c r="C714">
        <v>55</v>
      </c>
      <c r="D714" t="s">
        <v>1397</v>
      </c>
      <c r="E714" t="s">
        <v>1393</v>
      </c>
      <c r="F714" t="s">
        <v>1183</v>
      </c>
      <c r="G714">
        <v>2002874</v>
      </c>
      <c r="H714">
        <f t="shared" si="23"/>
        <v>0</v>
      </c>
      <c r="I714" t="str">
        <f t="shared" si="24"/>
        <v>PRIMARY</v>
      </c>
      <c r="J714">
        <v>5</v>
      </c>
    </row>
    <row r="715" spans="1:10" x14ac:dyDescent="0.25">
      <c r="A715" t="s">
        <v>1391</v>
      </c>
      <c r="B715" t="s">
        <v>1392</v>
      </c>
      <c r="C715">
        <v>55</v>
      </c>
      <c r="D715" t="s">
        <v>1397</v>
      </c>
      <c r="E715" t="s">
        <v>1393</v>
      </c>
      <c r="F715" t="s">
        <v>1183</v>
      </c>
      <c r="G715">
        <v>2002877</v>
      </c>
      <c r="H715">
        <f t="shared" si="23"/>
        <v>0</v>
      </c>
      <c r="I715" t="str">
        <f t="shared" si="24"/>
        <v>PRIMARY</v>
      </c>
      <c r="J715">
        <v>24</v>
      </c>
    </row>
    <row r="716" spans="1:10" x14ac:dyDescent="0.25">
      <c r="A716" t="s">
        <v>1391</v>
      </c>
      <c r="B716" t="s">
        <v>1392</v>
      </c>
      <c r="C716" t="s">
        <v>1400</v>
      </c>
      <c r="D716" t="s">
        <v>1397</v>
      </c>
      <c r="E716" t="s">
        <v>1393</v>
      </c>
      <c r="F716" t="s">
        <v>1183</v>
      </c>
      <c r="G716">
        <v>2002855</v>
      </c>
      <c r="H716">
        <f t="shared" si="23"/>
        <v>0</v>
      </c>
      <c r="I716" t="str">
        <f t="shared" si="24"/>
        <v>PRIMARY</v>
      </c>
      <c r="J716">
        <v>1</v>
      </c>
    </row>
    <row r="717" spans="1:10" x14ac:dyDescent="0.25">
      <c r="A717" t="s">
        <v>1391</v>
      </c>
      <c r="B717" t="s">
        <v>1392</v>
      </c>
      <c r="C717">
        <v>60</v>
      </c>
      <c r="D717" t="s">
        <v>1397</v>
      </c>
      <c r="E717" t="s">
        <v>1393</v>
      </c>
      <c r="F717" t="s">
        <v>1183</v>
      </c>
      <c r="G717" t="s">
        <v>1392</v>
      </c>
      <c r="H717">
        <f t="shared" si="23"/>
        <v>0</v>
      </c>
      <c r="I717" t="str">
        <f t="shared" si="24"/>
        <v>PRIMARY</v>
      </c>
      <c r="J717">
        <v>3</v>
      </c>
    </row>
    <row r="718" spans="1:10" x14ac:dyDescent="0.25">
      <c r="A718" t="s">
        <v>1391</v>
      </c>
      <c r="B718" t="s">
        <v>1392</v>
      </c>
      <c r="C718">
        <v>60</v>
      </c>
      <c r="D718" t="s">
        <v>1397</v>
      </c>
      <c r="E718" t="s">
        <v>1393</v>
      </c>
      <c r="F718" t="s">
        <v>1183</v>
      </c>
      <c r="G718">
        <v>2002874</v>
      </c>
      <c r="H718">
        <f t="shared" si="23"/>
        <v>0</v>
      </c>
      <c r="I718" t="str">
        <f t="shared" si="24"/>
        <v>PRIMARY</v>
      </c>
      <c r="J718">
        <v>2</v>
      </c>
    </row>
    <row r="719" spans="1:10" x14ac:dyDescent="0.25">
      <c r="A719" t="s">
        <v>1391</v>
      </c>
      <c r="B719" t="s">
        <v>1392</v>
      </c>
      <c r="C719">
        <v>60</v>
      </c>
      <c r="D719" t="s">
        <v>1397</v>
      </c>
      <c r="E719" t="s">
        <v>1393</v>
      </c>
      <c r="F719" t="s">
        <v>1183</v>
      </c>
      <c r="G719">
        <v>2002875</v>
      </c>
      <c r="H719">
        <f t="shared" si="23"/>
        <v>0</v>
      </c>
      <c r="I719" t="str">
        <f t="shared" si="24"/>
        <v>PRIMARY</v>
      </c>
      <c r="J719">
        <v>3</v>
      </c>
    </row>
    <row r="720" spans="1:10" x14ac:dyDescent="0.25">
      <c r="A720" t="s">
        <v>1391</v>
      </c>
      <c r="B720" t="s">
        <v>1392</v>
      </c>
      <c r="C720">
        <v>62</v>
      </c>
      <c r="D720" t="s">
        <v>1392</v>
      </c>
      <c r="E720" t="s">
        <v>1393</v>
      </c>
      <c r="F720" t="s">
        <v>1183</v>
      </c>
      <c r="G720" t="s">
        <v>1392</v>
      </c>
      <c r="H720">
        <f t="shared" si="23"/>
        <v>0</v>
      </c>
      <c r="I720" t="str">
        <f t="shared" si="24"/>
        <v>PRIMARY</v>
      </c>
      <c r="J720">
        <v>1</v>
      </c>
    </row>
    <row r="721" spans="1:10" x14ac:dyDescent="0.25">
      <c r="A721" t="s">
        <v>1391</v>
      </c>
      <c r="B721" t="s">
        <v>1392</v>
      </c>
      <c r="C721">
        <v>65</v>
      </c>
      <c r="D721" t="s">
        <v>1397</v>
      </c>
      <c r="E721" t="s">
        <v>1393</v>
      </c>
      <c r="F721" t="s">
        <v>1183</v>
      </c>
      <c r="G721" t="s">
        <v>1392</v>
      </c>
      <c r="H721">
        <f t="shared" si="23"/>
        <v>0</v>
      </c>
      <c r="I721" t="str">
        <f t="shared" si="24"/>
        <v>PRIMARY</v>
      </c>
      <c r="J721">
        <v>1</v>
      </c>
    </row>
    <row r="722" spans="1:10" x14ac:dyDescent="0.25">
      <c r="A722" t="s">
        <v>1391</v>
      </c>
      <c r="B722" t="s">
        <v>1392</v>
      </c>
      <c r="C722">
        <v>65</v>
      </c>
      <c r="D722" t="s">
        <v>1397</v>
      </c>
      <c r="E722" t="s">
        <v>1393</v>
      </c>
      <c r="F722" t="s">
        <v>1183</v>
      </c>
      <c r="G722">
        <v>2002883</v>
      </c>
      <c r="H722">
        <f t="shared" si="23"/>
        <v>0</v>
      </c>
      <c r="I722" t="str">
        <f t="shared" si="24"/>
        <v>PRIMARY</v>
      </c>
      <c r="J722">
        <v>1</v>
      </c>
    </row>
    <row r="723" spans="1:10" x14ac:dyDescent="0.25">
      <c r="A723" t="s">
        <v>1391</v>
      </c>
      <c r="B723" t="s">
        <v>1392</v>
      </c>
      <c r="C723">
        <v>70</v>
      </c>
      <c r="D723" t="s">
        <v>1397</v>
      </c>
      <c r="E723" t="s">
        <v>1393</v>
      </c>
      <c r="F723" t="s">
        <v>1183</v>
      </c>
      <c r="G723" t="s">
        <v>1392</v>
      </c>
      <c r="H723">
        <f t="shared" si="23"/>
        <v>0</v>
      </c>
      <c r="I723" t="str">
        <f t="shared" si="24"/>
        <v>PRIMARY</v>
      </c>
      <c r="J723">
        <v>4</v>
      </c>
    </row>
    <row r="724" spans="1:10" x14ac:dyDescent="0.25">
      <c r="A724" t="s">
        <v>1391</v>
      </c>
      <c r="B724" t="s">
        <v>1392</v>
      </c>
      <c r="C724">
        <v>70</v>
      </c>
      <c r="D724" t="s">
        <v>1399</v>
      </c>
      <c r="E724" t="s">
        <v>1393</v>
      </c>
      <c r="F724" t="s">
        <v>1183</v>
      </c>
      <c r="G724" t="s">
        <v>1392</v>
      </c>
      <c r="H724">
        <f t="shared" si="23"/>
        <v>0</v>
      </c>
      <c r="I724" t="str">
        <f t="shared" si="24"/>
        <v>PRIMARY</v>
      </c>
      <c r="J724">
        <v>7</v>
      </c>
    </row>
    <row r="725" spans="1:10" x14ac:dyDescent="0.25">
      <c r="A725" t="s">
        <v>1391</v>
      </c>
      <c r="B725" t="s">
        <v>1392</v>
      </c>
      <c r="C725">
        <v>75</v>
      </c>
      <c r="D725" t="s">
        <v>1392</v>
      </c>
      <c r="E725" t="s">
        <v>1393</v>
      </c>
      <c r="F725" t="s">
        <v>1183</v>
      </c>
      <c r="G725" t="s">
        <v>1392</v>
      </c>
      <c r="H725">
        <f t="shared" si="23"/>
        <v>0</v>
      </c>
      <c r="I725" t="str">
        <f t="shared" si="24"/>
        <v>PRIMARY</v>
      </c>
      <c r="J725">
        <v>1</v>
      </c>
    </row>
    <row r="726" spans="1:10" x14ac:dyDescent="0.25">
      <c r="A726" t="s">
        <v>1391</v>
      </c>
      <c r="B726" t="s">
        <v>1392</v>
      </c>
      <c r="C726">
        <v>75</v>
      </c>
      <c r="D726" t="s">
        <v>1397</v>
      </c>
      <c r="E726" t="s">
        <v>1393</v>
      </c>
      <c r="F726" t="s">
        <v>1183</v>
      </c>
      <c r="G726" t="s">
        <v>1392</v>
      </c>
      <c r="H726">
        <f t="shared" si="23"/>
        <v>0</v>
      </c>
      <c r="I726" t="str">
        <f t="shared" si="24"/>
        <v>PRIMARY</v>
      </c>
      <c r="J726">
        <v>2</v>
      </c>
    </row>
    <row r="727" spans="1:10" x14ac:dyDescent="0.25">
      <c r="A727" t="s">
        <v>1391</v>
      </c>
      <c r="B727" t="s">
        <v>1392</v>
      </c>
      <c r="C727">
        <v>80</v>
      </c>
      <c r="D727" t="s">
        <v>1397</v>
      </c>
      <c r="E727" t="s">
        <v>1393</v>
      </c>
      <c r="F727" t="s">
        <v>1183</v>
      </c>
      <c r="G727" t="s">
        <v>1392</v>
      </c>
      <c r="H727">
        <f t="shared" si="23"/>
        <v>0</v>
      </c>
      <c r="I727" t="str">
        <f t="shared" si="24"/>
        <v>PRIMARY</v>
      </c>
      <c r="J727">
        <v>1</v>
      </c>
    </row>
    <row r="728" spans="1:10" x14ac:dyDescent="0.25">
      <c r="A728" t="s">
        <v>1391</v>
      </c>
      <c r="B728" t="s">
        <v>1392</v>
      </c>
      <c r="C728">
        <v>80</v>
      </c>
      <c r="D728" t="s">
        <v>1397</v>
      </c>
      <c r="E728" t="s">
        <v>1393</v>
      </c>
      <c r="F728" t="s">
        <v>1183</v>
      </c>
      <c r="G728">
        <v>2002903</v>
      </c>
      <c r="H728">
        <f t="shared" si="23"/>
        <v>0</v>
      </c>
      <c r="I728" t="str">
        <f t="shared" si="24"/>
        <v>PRIMARY</v>
      </c>
      <c r="J728">
        <v>4</v>
      </c>
    </row>
    <row r="729" spans="1:10" x14ac:dyDescent="0.25">
      <c r="A729" t="s">
        <v>1391</v>
      </c>
      <c r="B729" t="s">
        <v>1392</v>
      </c>
      <c r="C729">
        <v>85</v>
      </c>
      <c r="D729" t="s">
        <v>1397</v>
      </c>
      <c r="E729" t="s">
        <v>1393</v>
      </c>
      <c r="F729" t="s">
        <v>1183</v>
      </c>
      <c r="G729" t="s">
        <v>1392</v>
      </c>
      <c r="H729">
        <f t="shared" si="23"/>
        <v>0</v>
      </c>
      <c r="I729" t="str">
        <f t="shared" si="24"/>
        <v>PRIMARY</v>
      </c>
      <c r="J729">
        <v>18</v>
      </c>
    </row>
    <row r="730" spans="1:10" x14ac:dyDescent="0.25">
      <c r="A730" t="s">
        <v>1391</v>
      </c>
      <c r="B730" t="s">
        <v>1392</v>
      </c>
      <c r="C730">
        <v>85</v>
      </c>
      <c r="D730" t="s">
        <v>1399</v>
      </c>
      <c r="E730" t="s">
        <v>1393</v>
      </c>
      <c r="F730" t="s">
        <v>1183</v>
      </c>
      <c r="G730">
        <v>2003044</v>
      </c>
      <c r="H730">
        <f t="shared" si="23"/>
        <v>0</v>
      </c>
      <c r="I730" t="str">
        <f t="shared" si="24"/>
        <v>PRIMARY</v>
      </c>
      <c r="J730">
        <v>4</v>
      </c>
    </row>
    <row r="731" spans="1:10" x14ac:dyDescent="0.25">
      <c r="A731" t="s">
        <v>1391</v>
      </c>
      <c r="B731" t="s">
        <v>1392</v>
      </c>
      <c r="C731">
        <v>85</v>
      </c>
      <c r="D731" t="s">
        <v>1395</v>
      </c>
      <c r="E731" t="s">
        <v>1393</v>
      </c>
      <c r="F731" t="s">
        <v>1183</v>
      </c>
      <c r="G731" t="s">
        <v>1392</v>
      </c>
      <c r="H731">
        <f t="shared" si="23"/>
        <v>0</v>
      </c>
      <c r="I731" t="str">
        <f t="shared" si="24"/>
        <v>PRIMARY</v>
      </c>
      <c r="J731">
        <v>1</v>
      </c>
    </row>
    <row r="732" spans="1:10" x14ac:dyDescent="0.25">
      <c r="A732" t="s">
        <v>1391</v>
      </c>
      <c r="B732" t="s">
        <v>1392</v>
      </c>
      <c r="C732">
        <v>95</v>
      </c>
      <c r="D732" t="s">
        <v>1399</v>
      </c>
      <c r="E732" t="s">
        <v>1393</v>
      </c>
      <c r="F732" t="s">
        <v>1183</v>
      </c>
      <c r="G732">
        <v>2003048</v>
      </c>
      <c r="H732">
        <f t="shared" si="23"/>
        <v>0</v>
      </c>
      <c r="I732" t="str">
        <f t="shared" si="24"/>
        <v>PRIMARY</v>
      </c>
      <c r="J732">
        <v>1</v>
      </c>
    </row>
    <row r="733" spans="1:10" x14ac:dyDescent="0.25">
      <c r="A733" t="s">
        <v>1391</v>
      </c>
      <c r="B733" t="s">
        <v>1586</v>
      </c>
      <c r="C733">
        <v>45</v>
      </c>
      <c r="D733" t="s">
        <v>1397</v>
      </c>
      <c r="E733" t="s">
        <v>1393</v>
      </c>
      <c r="F733" t="s">
        <v>1183</v>
      </c>
      <c r="G733">
        <v>2002852</v>
      </c>
      <c r="H733">
        <f t="shared" si="23"/>
        <v>0</v>
      </c>
      <c r="I733" t="str">
        <f t="shared" si="24"/>
        <v>PRIMARY</v>
      </c>
      <c r="J733">
        <v>13</v>
      </c>
    </row>
    <row r="734" spans="1:10" x14ac:dyDescent="0.25">
      <c r="A734" t="s">
        <v>1391</v>
      </c>
      <c r="B734">
        <v>1</v>
      </c>
      <c r="C734">
        <v>30</v>
      </c>
      <c r="D734" t="s">
        <v>1397</v>
      </c>
      <c r="E734" t="s">
        <v>1393</v>
      </c>
      <c r="F734" t="s">
        <v>1183</v>
      </c>
      <c r="G734" t="s">
        <v>1392</v>
      </c>
      <c r="H734">
        <f t="shared" si="23"/>
        <v>0</v>
      </c>
      <c r="I734" t="str">
        <f t="shared" si="24"/>
        <v>PRIMARY</v>
      </c>
      <c r="J734">
        <v>2</v>
      </c>
    </row>
    <row r="735" spans="1:10" x14ac:dyDescent="0.25">
      <c r="A735" t="s">
        <v>1391</v>
      </c>
      <c r="B735">
        <v>1</v>
      </c>
      <c r="C735">
        <v>30</v>
      </c>
      <c r="D735" t="s">
        <v>1397</v>
      </c>
      <c r="E735" t="s">
        <v>1393</v>
      </c>
      <c r="F735" t="s">
        <v>1183</v>
      </c>
      <c r="G735">
        <v>2002838</v>
      </c>
      <c r="H735">
        <f t="shared" si="23"/>
        <v>1062.32</v>
      </c>
      <c r="I735" t="str">
        <f t="shared" si="24"/>
        <v>PRIMARY</v>
      </c>
      <c r="J735">
        <v>1</v>
      </c>
    </row>
    <row r="736" spans="1:10" x14ac:dyDescent="0.25">
      <c r="A736" t="s">
        <v>1391</v>
      </c>
      <c r="B736">
        <v>1</v>
      </c>
      <c r="C736">
        <v>30</v>
      </c>
      <c r="D736" t="s">
        <v>1405</v>
      </c>
      <c r="E736" t="s">
        <v>1393</v>
      </c>
      <c r="F736" t="s">
        <v>1183</v>
      </c>
      <c r="G736">
        <v>2002824</v>
      </c>
      <c r="H736">
        <f t="shared" si="23"/>
        <v>0</v>
      </c>
      <c r="I736" t="str">
        <f t="shared" si="24"/>
        <v>PRIMARY</v>
      </c>
      <c r="J736">
        <v>1</v>
      </c>
    </row>
    <row r="737" spans="1:10" x14ac:dyDescent="0.25">
      <c r="A737" t="s">
        <v>1391</v>
      </c>
      <c r="B737">
        <v>1</v>
      </c>
      <c r="C737">
        <v>35</v>
      </c>
      <c r="D737" t="s">
        <v>1397</v>
      </c>
      <c r="E737" t="s">
        <v>1393</v>
      </c>
      <c r="F737" t="s">
        <v>1183</v>
      </c>
      <c r="G737">
        <v>2002845</v>
      </c>
      <c r="H737">
        <f t="shared" si="23"/>
        <v>0</v>
      </c>
      <c r="I737" t="str">
        <f t="shared" si="24"/>
        <v>PRIMARY</v>
      </c>
      <c r="J737">
        <v>12</v>
      </c>
    </row>
    <row r="738" spans="1:10" x14ac:dyDescent="0.25">
      <c r="A738" t="s">
        <v>1391</v>
      </c>
      <c r="B738">
        <v>1</v>
      </c>
      <c r="C738">
        <v>35</v>
      </c>
      <c r="D738" t="s">
        <v>1397</v>
      </c>
      <c r="E738" t="s">
        <v>1393</v>
      </c>
      <c r="F738" t="s">
        <v>1183</v>
      </c>
      <c r="H738">
        <f t="shared" si="23"/>
        <v>0</v>
      </c>
      <c r="I738" t="str">
        <f t="shared" si="24"/>
        <v>PRIMARY</v>
      </c>
      <c r="J738">
        <v>2</v>
      </c>
    </row>
    <row r="739" spans="1:10" x14ac:dyDescent="0.25">
      <c r="A739" t="s">
        <v>1391</v>
      </c>
      <c r="B739">
        <v>1</v>
      </c>
      <c r="C739">
        <v>40</v>
      </c>
      <c r="D739" t="s">
        <v>1401</v>
      </c>
      <c r="E739" t="s">
        <v>1393</v>
      </c>
      <c r="F739" t="s">
        <v>1183</v>
      </c>
      <c r="G739">
        <v>2123490</v>
      </c>
      <c r="H739">
        <f t="shared" si="23"/>
        <v>0</v>
      </c>
      <c r="I739" t="str">
        <f t="shared" si="24"/>
        <v>PRIMARY</v>
      </c>
      <c r="J739">
        <v>265</v>
      </c>
    </row>
    <row r="740" spans="1:10" x14ac:dyDescent="0.25">
      <c r="A740" t="s">
        <v>1391</v>
      </c>
      <c r="B740">
        <v>1</v>
      </c>
      <c r="C740">
        <v>40</v>
      </c>
      <c r="D740" t="s">
        <v>1401</v>
      </c>
      <c r="E740" t="s">
        <v>1393</v>
      </c>
      <c r="F740" t="s">
        <v>1183</v>
      </c>
      <c r="G740">
        <v>2131246</v>
      </c>
      <c r="H740">
        <f t="shared" si="23"/>
        <v>3268.88</v>
      </c>
      <c r="I740" t="str">
        <f t="shared" si="24"/>
        <v>PRIMARY</v>
      </c>
      <c r="J740">
        <v>1</v>
      </c>
    </row>
    <row r="741" spans="1:10" x14ac:dyDescent="0.25">
      <c r="A741" t="s">
        <v>1391</v>
      </c>
      <c r="B741">
        <v>1</v>
      </c>
      <c r="C741">
        <v>40</v>
      </c>
      <c r="D741" t="s">
        <v>1395</v>
      </c>
      <c r="E741" t="s">
        <v>1393</v>
      </c>
      <c r="F741" t="s">
        <v>1183</v>
      </c>
      <c r="G741">
        <v>2002847</v>
      </c>
      <c r="H741">
        <f t="shared" si="23"/>
        <v>1112.98</v>
      </c>
      <c r="I741" t="str">
        <f t="shared" si="24"/>
        <v>PRIMARY</v>
      </c>
      <c r="J741">
        <v>6</v>
      </c>
    </row>
    <row r="742" spans="1:10" x14ac:dyDescent="0.25">
      <c r="A742" t="s">
        <v>1391</v>
      </c>
      <c r="B742">
        <v>1</v>
      </c>
      <c r="C742">
        <v>40</v>
      </c>
      <c r="D742" t="s">
        <v>1395</v>
      </c>
      <c r="E742" t="s">
        <v>1393</v>
      </c>
      <c r="F742" t="s">
        <v>1183</v>
      </c>
      <c r="G742">
        <v>2002863</v>
      </c>
      <c r="H742">
        <f t="shared" si="23"/>
        <v>0</v>
      </c>
      <c r="I742" t="str">
        <f t="shared" si="24"/>
        <v>PRIMARY</v>
      </c>
      <c r="J742">
        <v>7</v>
      </c>
    </row>
    <row r="743" spans="1:10" x14ac:dyDescent="0.25">
      <c r="A743" t="s">
        <v>1391</v>
      </c>
      <c r="B743">
        <v>1</v>
      </c>
      <c r="C743">
        <v>45</v>
      </c>
      <c r="D743" t="s">
        <v>1401</v>
      </c>
      <c r="E743" t="s">
        <v>1393</v>
      </c>
      <c r="F743" t="s">
        <v>1183</v>
      </c>
      <c r="G743">
        <v>2112349</v>
      </c>
      <c r="H743">
        <f t="shared" si="23"/>
        <v>3974.89</v>
      </c>
      <c r="I743" t="str">
        <f t="shared" si="24"/>
        <v>PRIMARY</v>
      </c>
      <c r="J743">
        <v>690</v>
      </c>
    </row>
    <row r="744" spans="1:10" x14ac:dyDescent="0.25">
      <c r="A744" t="s">
        <v>1391</v>
      </c>
      <c r="B744">
        <v>1</v>
      </c>
      <c r="C744">
        <v>45</v>
      </c>
      <c r="D744" t="s">
        <v>1395</v>
      </c>
      <c r="E744" t="s">
        <v>1393</v>
      </c>
      <c r="F744" t="s">
        <v>1183</v>
      </c>
      <c r="G744" t="s">
        <v>1392</v>
      </c>
      <c r="H744">
        <f t="shared" si="23"/>
        <v>0</v>
      </c>
      <c r="I744" t="str">
        <f t="shared" si="24"/>
        <v>PRIMARY</v>
      </c>
      <c r="J744">
        <v>2</v>
      </c>
    </row>
    <row r="745" spans="1:10" x14ac:dyDescent="0.25">
      <c r="A745" t="s">
        <v>1391</v>
      </c>
      <c r="B745">
        <v>1</v>
      </c>
      <c r="C745">
        <v>45</v>
      </c>
      <c r="D745" t="s">
        <v>1395</v>
      </c>
      <c r="E745" t="s">
        <v>1393</v>
      </c>
      <c r="F745" t="s">
        <v>1183</v>
      </c>
      <c r="G745">
        <v>2002834</v>
      </c>
      <c r="H745">
        <f t="shared" si="23"/>
        <v>1433.09</v>
      </c>
      <c r="I745" t="str">
        <f t="shared" si="24"/>
        <v>PRIMARY</v>
      </c>
      <c r="J745">
        <v>1999</v>
      </c>
    </row>
    <row r="746" spans="1:10" x14ac:dyDescent="0.25">
      <c r="A746" t="s">
        <v>1391</v>
      </c>
      <c r="B746">
        <v>1</v>
      </c>
      <c r="C746">
        <v>45</v>
      </c>
      <c r="D746" t="s">
        <v>1395</v>
      </c>
      <c r="E746" t="s">
        <v>1393</v>
      </c>
      <c r="F746" t="s">
        <v>1183</v>
      </c>
      <c r="G746">
        <v>2002835</v>
      </c>
      <c r="H746">
        <f t="shared" si="23"/>
        <v>1478.66</v>
      </c>
      <c r="I746" t="str">
        <f t="shared" si="24"/>
        <v>PRIMARY</v>
      </c>
      <c r="J746">
        <v>54</v>
      </c>
    </row>
    <row r="747" spans="1:10" x14ac:dyDescent="0.25">
      <c r="A747" t="s">
        <v>1391</v>
      </c>
      <c r="B747">
        <v>1</v>
      </c>
      <c r="C747">
        <v>45</v>
      </c>
      <c r="D747" t="s">
        <v>1395</v>
      </c>
      <c r="E747" t="s">
        <v>1393</v>
      </c>
      <c r="F747" t="s">
        <v>1183</v>
      </c>
      <c r="G747">
        <v>2002857</v>
      </c>
      <c r="H747">
        <f t="shared" si="23"/>
        <v>0</v>
      </c>
      <c r="I747" t="str">
        <f t="shared" si="24"/>
        <v>PRIMARY</v>
      </c>
      <c r="J747">
        <v>1</v>
      </c>
    </row>
    <row r="748" spans="1:10" x14ac:dyDescent="0.25">
      <c r="A748" t="s">
        <v>1391</v>
      </c>
      <c r="B748">
        <v>1</v>
      </c>
      <c r="C748">
        <v>45</v>
      </c>
      <c r="D748" t="s">
        <v>1395</v>
      </c>
      <c r="E748" t="s">
        <v>1393</v>
      </c>
      <c r="F748" t="s">
        <v>1183</v>
      </c>
      <c r="G748">
        <v>2002858</v>
      </c>
      <c r="H748">
        <f t="shared" si="23"/>
        <v>1344.79</v>
      </c>
      <c r="I748" t="str">
        <f t="shared" si="24"/>
        <v>PRIMARY</v>
      </c>
      <c r="J748">
        <v>1</v>
      </c>
    </row>
    <row r="749" spans="1:10" x14ac:dyDescent="0.25">
      <c r="A749" t="s">
        <v>1391</v>
      </c>
      <c r="B749">
        <v>1</v>
      </c>
      <c r="C749">
        <v>45</v>
      </c>
      <c r="D749" t="s">
        <v>1395</v>
      </c>
      <c r="E749" t="s">
        <v>1393</v>
      </c>
      <c r="F749" t="s">
        <v>1183</v>
      </c>
      <c r="G749">
        <v>2002866</v>
      </c>
      <c r="H749">
        <f t="shared" si="23"/>
        <v>0</v>
      </c>
      <c r="I749" t="str">
        <f t="shared" si="24"/>
        <v>PRIMARY</v>
      </c>
      <c r="J749">
        <v>1</v>
      </c>
    </row>
    <row r="750" spans="1:10" x14ac:dyDescent="0.25">
      <c r="A750" t="s">
        <v>1391</v>
      </c>
      <c r="B750">
        <v>1</v>
      </c>
      <c r="C750">
        <v>45</v>
      </c>
      <c r="D750" t="s">
        <v>1395</v>
      </c>
      <c r="E750" t="s">
        <v>1393</v>
      </c>
      <c r="F750" t="s">
        <v>1183</v>
      </c>
      <c r="G750">
        <v>2003117</v>
      </c>
      <c r="H750">
        <f t="shared" si="23"/>
        <v>1638.74</v>
      </c>
      <c r="I750" t="str">
        <f t="shared" si="24"/>
        <v>PRIMARY</v>
      </c>
      <c r="J750">
        <v>1</v>
      </c>
    </row>
    <row r="751" spans="1:10" x14ac:dyDescent="0.25">
      <c r="A751" t="s">
        <v>1391</v>
      </c>
      <c r="B751">
        <v>1</v>
      </c>
      <c r="C751">
        <v>45</v>
      </c>
      <c r="D751" t="s">
        <v>1395</v>
      </c>
      <c r="E751" t="s">
        <v>1393</v>
      </c>
      <c r="F751" t="s">
        <v>1183</v>
      </c>
      <c r="G751">
        <v>2131214</v>
      </c>
      <c r="H751">
        <f t="shared" si="23"/>
        <v>0</v>
      </c>
      <c r="I751" t="str">
        <f t="shared" si="24"/>
        <v>PRIMARY</v>
      </c>
      <c r="J751">
        <v>1</v>
      </c>
    </row>
    <row r="752" spans="1:10" x14ac:dyDescent="0.25">
      <c r="A752" t="s">
        <v>1391</v>
      </c>
      <c r="B752">
        <v>1</v>
      </c>
      <c r="C752">
        <v>45</v>
      </c>
      <c r="D752" t="s">
        <v>1395</v>
      </c>
      <c r="E752" t="s">
        <v>1393</v>
      </c>
      <c r="F752" t="s">
        <v>1183</v>
      </c>
      <c r="H752">
        <f t="shared" si="23"/>
        <v>0</v>
      </c>
      <c r="I752" t="str">
        <f t="shared" si="24"/>
        <v>PRIMARY</v>
      </c>
      <c r="J752">
        <v>3</v>
      </c>
    </row>
    <row r="753" spans="1:10" x14ac:dyDescent="0.25">
      <c r="A753" t="s">
        <v>1391</v>
      </c>
      <c r="B753">
        <v>1</v>
      </c>
      <c r="C753">
        <v>45</v>
      </c>
      <c r="D753" t="s">
        <v>1395</v>
      </c>
      <c r="F753" t="s">
        <v>1183</v>
      </c>
      <c r="G753">
        <v>2002834</v>
      </c>
      <c r="H753">
        <f t="shared" si="23"/>
        <v>1433.09</v>
      </c>
      <c r="I753" t="str">
        <f t="shared" si="24"/>
        <v>PRIMARY</v>
      </c>
      <c r="J753">
        <v>3</v>
      </c>
    </row>
    <row r="754" spans="1:10" x14ac:dyDescent="0.25">
      <c r="A754" t="s">
        <v>1391</v>
      </c>
      <c r="B754">
        <v>1</v>
      </c>
      <c r="C754">
        <v>45</v>
      </c>
      <c r="E754" t="s">
        <v>1393</v>
      </c>
      <c r="F754" t="s">
        <v>1183</v>
      </c>
      <c r="G754">
        <v>2002834</v>
      </c>
      <c r="H754">
        <f t="shared" si="23"/>
        <v>1433.09</v>
      </c>
      <c r="I754" t="str">
        <f t="shared" si="24"/>
        <v>PRIMARY</v>
      </c>
      <c r="J754">
        <v>10</v>
      </c>
    </row>
    <row r="755" spans="1:10" x14ac:dyDescent="0.25">
      <c r="A755" t="s">
        <v>1391</v>
      </c>
      <c r="B755">
        <v>1</v>
      </c>
      <c r="C755">
        <v>45</v>
      </c>
      <c r="E755" t="s">
        <v>1393</v>
      </c>
      <c r="F755" t="s">
        <v>1183</v>
      </c>
      <c r="G755">
        <v>2112349</v>
      </c>
      <c r="H755">
        <f t="shared" si="23"/>
        <v>3974.89</v>
      </c>
      <c r="I755" t="str">
        <f t="shared" si="24"/>
        <v>PRIMARY</v>
      </c>
      <c r="J755">
        <v>2</v>
      </c>
    </row>
    <row r="756" spans="1:10" x14ac:dyDescent="0.25">
      <c r="A756" t="s">
        <v>1391</v>
      </c>
      <c r="B756">
        <v>1</v>
      </c>
      <c r="C756">
        <v>50</v>
      </c>
      <c r="D756" t="s">
        <v>1397</v>
      </c>
      <c r="E756" t="s">
        <v>1393</v>
      </c>
      <c r="F756" t="s">
        <v>1183</v>
      </c>
      <c r="G756">
        <v>2002869</v>
      </c>
      <c r="H756">
        <f t="shared" si="23"/>
        <v>1918.8</v>
      </c>
      <c r="I756" t="str">
        <f t="shared" si="24"/>
        <v>PRIMARY</v>
      </c>
      <c r="J756">
        <v>10</v>
      </c>
    </row>
    <row r="757" spans="1:10" x14ac:dyDescent="0.25">
      <c r="A757" t="s">
        <v>1391</v>
      </c>
      <c r="B757">
        <v>1</v>
      </c>
      <c r="C757">
        <v>50</v>
      </c>
      <c r="D757" t="s">
        <v>1401</v>
      </c>
      <c r="E757" t="s">
        <v>1393</v>
      </c>
      <c r="F757" t="s">
        <v>1183</v>
      </c>
      <c r="G757">
        <v>2112348</v>
      </c>
      <c r="H757">
        <f t="shared" si="23"/>
        <v>4258.71</v>
      </c>
      <c r="I757" t="str">
        <f t="shared" si="24"/>
        <v>PRIMARY</v>
      </c>
      <c r="J757">
        <v>255</v>
      </c>
    </row>
    <row r="758" spans="1:10" x14ac:dyDescent="0.25">
      <c r="A758" t="s">
        <v>1391</v>
      </c>
      <c r="B758">
        <v>1</v>
      </c>
      <c r="C758">
        <v>50</v>
      </c>
      <c r="D758" t="s">
        <v>1401</v>
      </c>
      <c r="E758" t="s">
        <v>1393</v>
      </c>
      <c r="F758" t="s">
        <v>1183</v>
      </c>
      <c r="G758">
        <v>2123490</v>
      </c>
      <c r="H758">
        <f t="shared" si="23"/>
        <v>0</v>
      </c>
      <c r="I758" t="str">
        <f t="shared" si="24"/>
        <v>PRIMARY</v>
      </c>
      <c r="J758">
        <v>1</v>
      </c>
    </row>
    <row r="759" spans="1:10" x14ac:dyDescent="0.25">
      <c r="A759" t="s">
        <v>1391</v>
      </c>
      <c r="B759">
        <v>1</v>
      </c>
      <c r="C759">
        <v>50</v>
      </c>
      <c r="D759" t="s">
        <v>1401</v>
      </c>
      <c r="E759" t="s">
        <v>1393</v>
      </c>
      <c r="F759" t="s">
        <v>1183</v>
      </c>
      <c r="G759">
        <v>2131698</v>
      </c>
      <c r="H759">
        <f t="shared" si="23"/>
        <v>9288.26</v>
      </c>
      <c r="I759" t="str">
        <f t="shared" si="24"/>
        <v>PRIMARY</v>
      </c>
      <c r="J759">
        <v>1</v>
      </c>
    </row>
    <row r="760" spans="1:10" x14ac:dyDescent="0.25">
      <c r="A760" t="s">
        <v>1391</v>
      </c>
      <c r="B760">
        <v>1</v>
      </c>
      <c r="C760">
        <v>50</v>
      </c>
      <c r="D760" t="s">
        <v>1395</v>
      </c>
      <c r="E760" t="s">
        <v>1393</v>
      </c>
      <c r="F760" t="s">
        <v>1183</v>
      </c>
      <c r="G760">
        <v>2002834</v>
      </c>
      <c r="H760">
        <f t="shared" si="23"/>
        <v>1433.09</v>
      </c>
      <c r="I760" t="str">
        <f t="shared" si="24"/>
        <v>PRIMARY</v>
      </c>
      <c r="J760">
        <v>1</v>
      </c>
    </row>
    <row r="761" spans="1:10" x14ac:dyDescent="0.25">
      <c r="A761" t="s">
        <v>1391</v>
      </c>
      <c r="B761">
        <v>1</v>
      </c>
      <c r="C761">
        <v>50</v>
      </c>
      <c r="D761" t="s">
        <v>1395</v>
      </c>
      <c r="E761" t="s">
        <v>1393</v>
      </c>
      <c r="F761" t="s">
        <v>1183</v>
      </c>
      <c r="G761">
        <v>2002835</v>
      </c>
      <c r="H761">
        <f t="shared" si="23"/>
        <v>1478.66</v>
      </c>
      <c r="I761" t="str">
        <f t="shared" si="24"/>
        <v>PRIMARY</v>
      </c>
      <c r="J761">
        <v>758</v>
      </c>
    </row>
    <row r="762" spans="1:10" x14ac:dyDescent="0.25">
      <c r="A762" t="s">
        <v>1391</v>
      </c>
      <c r="B762">
        <v>1</v>
      </c>
      <c r="C762">
        <v>50</v>
      </c>
      <c r="D762" t="s">
        <v>1395</v>
      </c>
      <c r="E762" t="s">
        <v>1393</v>
      </c>
      <c r="F762" t="s">
        <v>1183</v>
      </c>
      <c r="G762">
        <v>2002863</v>
      </c>
      <c r="H762">
        <f t="shared" si="23"/>
        <v>0</v>
      </c>
      <c r="I762" t="str">
        <f t="shared" si="24"/>
        <v>PRIMARY</v>
      </c>
      <c r="J762">
        <v>2158</v>
      </c>
    </row>
    <row r="763" spans="1:10" x14ac:dyDescent="0.25">
      <c r="A763" t="s">
        <v>1391</v>
      </c>
      <c r="B763">
        <v>1</v>
      </c>
      <c r="C763">
        <v>50</v>
      </c>
      <c r="D763" t="s">
        <v>1395</v>
      </c>
      <c r="E763" t="s">
        <v>1393</v>
      </c>
      <c r="F763" t="s">
        <v>1183</v>
      </c>
      <c r="G763">
        <v>2002866</v>
      </c>
      <c r="H763">
        <f t="shared" si="23"/>
        <v>0</v>
      </c>
      <c r="I763" t="str">
        <f t="shared" si="24"/>
        <v>PRIMARY</v>
      </c>
      <c r="J763">
        <v>1</v>
      </c>
    </row>
    <row r="764" spans="1:10" x14ac:dyDescent="0.25">
      <c r="A764" t="s">
        <v>1391</v>
      </c>
      <c r="B764">
        <v>1</v>
      </c>
      <c r="C764">
        <v>50</v>
      </c>
      <c r="D764" t="s">
        <v>1395</v>
      </c>
      <c r="E764" t="s">
        <v>1393</v>
      </c>
      <c r="F764" t="s">
        <v>1183</v>
      </c>
      <c r="G764">
        <v>2002871</v>
      </c>
      <c r="H764">
        <f t="shared" si="23"/>
        <v>3794.25</v>
      </c>
      <c r="I764" t="str">
        <f t="shared" si="24"/>
        <v>PRIMARY</v>
      </c>
      <c r="J764">
        <v>7</v>
      </c>
    </row>
    <row r="765" spans="1:10" x14ac:dyDescent="0.25">
      <c r="A765" t="s">
        <v>1391</v>
      </c>
      <c r="B765">
        <v>1</v>
      </c>
      <c r="C765">
        <v>50</v>
      </c>
      <c r="D765" t="s">
        <v>1395</v>
      </c>
      <c r="E765" t="s">
        <v>1393</v>
      </c>
      <c r="F765" t="s">
        <v>1183</v>
      </c>
      <c r="G765">
        <v>2003117</v>
      </c>
      <c r="H765">
        <f t="shared" si="23"/>
        <v>1638.74</v>
      </c>
      <c r="I765" t="str">
        <f t="shared" si="24"/>
        <v>PRIMARY</v>
      </c>
      <c r="J765">
        <v>13</v>
      </c>
    </row>
    <row r="766" spans="1:10" x14ac:dyDescent="0.25">
      <c r="A766" t="s">
        <v>1391</v>
      </c>
      <c r="B766">
        <v>1</v>
      </c>
      <c r="C766">
        <v>50</v>
      </c>
      <c r="D766" t="s">
        <v>1395</v>
      </c>
      <c r="E766" t="s">
        <v>1393</v>
      </c>
      <c r="F766" t="s">
        <v>1183</v>
      </c>
      <c r="G766">
        <v>2131214</v>
      </c>
      <c r="H766">
        <f t="shared" si="23"/>
        <v>0</v>
      </c>
      <c r="I766" t="str">
        <f t="shared" si="24"/>
        <v>PRIMARY</v>
      </c>
      <c r="J766">
        <v>2</v>
      </c>
    </row>
    <row r="767" spans="1:10" x14ac:dyDescent="0.25">
      <c r="A767" t="s">
        <v>1391</v>
      </c>
      <c r="B767">
        <v>1</v>
      </c>
      <c r="C767">
        <v>50</v>
      </c>
      <c r="D767" t="s">
        <v>1395</v>
      </c>
      <c r="E767" t="s">
        <v>1393</v>
      </c>
      <c r="F767" t="s">
        <v>1183</v>
      </c>
      <c r="H767">
        <f t="shared" si="23"/>
        <v>0</v>
      </c>
      <c r="I767" t="str">
        <f t="shared" si="24"/>
        <v>PRIMARY</v>
      </c>
      <c r="J767">
        <v>39</v>
      </c>
    </row>
    <row r="768" spans="1:10" x14ac:dyDescent="0.25">
      <c r="A768" t="s">
        <v>1391</v>
      </c>
      <c r="B768">
        <v>1</v>
      </c>
      <c r="C768">
        <v>50</v>
      </c>
      <c r="D768" t="s">
        <v>1395</v>
      </c>
      <c r="E768" t="s">
        <v>1237</v>
      </c>
      <c r="F768" t="s">
        <v>1183</v>
      </c>
      <c r="G768">
        <v>2002835</v>
      </c>
      <c r="H768">
        <f t="shared" si="23"/>
        <v>1478.66</v>
      </c>
      <c r="I768" t="str">
        <f t="shared" si="24"/>
        <v>PRIMARY</v>
      </c>
      <c r="J768">
        <v>1</v>
      </c>
    </row>
    <row r="769" spans="1:10" x14ac:dyDescent="0.25">
      <c r="A769" t="s">
        <v>1391</v>
      </c>
      <c r="B769">
        <v>1</v>
      </c>
      <c r="C769">
        <v>50</v>
      </c>
      <c r="D769" t="s">
        <v>1395</v>
      </c>
      <c r="E769" t="s">
        <v>1237</v>
      </c>
      <c r="F769" t="s">
        <v>1183</v>
      </c>
      <c r="G769">
        <v>2002863</v>
      </c>
      <c r="H769">
        <f t="shared" si="23"/>
        <v>0</v>
      </c>
      <c r="I769" t="str">
        <f t="shared" si="24"/>
        <v>PRIMARY</v>
      </c>
      <c r="J769">
        <v>1</v>
      </c>
    </row>
    <row r="770" spans="1:10" x14ac:dyDescent="0.25">
      <c r="A770" t="s">
        <v>1391</v>
      </c>
      <c r="B770">
        <v>1</v>
      </c>
      <c r="C770">
        <v>50</v>
      </c>
      <c r="D770" t="s">
        <v>1395</v>
      </c>
      <c r="F770" t="s">
        <v>1183</v>
      </c>
      <c r="G770">
        <v>2002863</v>
      </c>
      <c r="H770">
        <f t="shared" ref="H770:H833" si="25">+_xlfn.XLOOKUP(G770,AF:AF,AG:AG,0)</f>
        <v>0</v>
      </c>
      <c r="I770" t="str">
        <f t="shared" ref="I770:I833" si="26">+_xlfn.XLOOKUP(F770,AI:AI,AJ:AJ,"N/A")</f>
        <v>PRIMARY</v>
      </c>
      <c r="J770">
        <v>1</v>
      </c>
    </row>
    <row r="771" spans="1:10" x14ac:dyDescent="0.25">
      <c r="A771" t="s">
        <v>1391</v>
      </c>
      <c r="B771">
        <v>1</v>
      </c>
      <c r="C771">
        <v>50</v>
      </c>
      <c r="E771" t="s">
        <v>1393</v>
      </c>
      <c r="F771" t="s">
        <v>1183</v>
      </c>
      <c r="G771">
        <v>2002835</v>
      </c>
      <c r="H771">
        <f t="shared" si="25"/>
        <v>1478.66</v>
      </c>
      <c r="I771" t="str">
        <f t="shared" si="26"/>
        <v>PRIMARY</v>
      </c>
      <c r="J771">
        <v>9</v>
      </c>
    </row>
    <row r="772" spans="1:10" x14ac:dyDescent="0.25">
      <c r="A772" t="s">
        <v>1391</v>
      </c>
      <c r="B772">
        <v>1</v>
      </c>
      <c r="C772">
        <v>50</v>
      </c>
      <c r="E772" t="s">
        <v>1393</v>
      </c>
      <c r="F772" t="s">
        <v>1183</v>
      </c>
      <c r="G772">
        <v>2002863</v>
      </c>
      <c r="H772">
        <f t="shared" si="25"/>
        <v>0</v>
      </c>
      <c r="I772" t="str">
        <f t="shared" si="26"/>
        <v>PRIMARY</v>
      </c>
      <c r="J772">
        <v>52</v>
      </c>
    </row>
    <row r="773" spans="1:10" x14ac:dyDescent="0.25">
      <c r="A773" t="s">
        <v>1391</v>
      </c>
      <c r="B773">
        <v>1</v>
      </c>
      <c r="C773">
        <v>50</v>
      </c>
      <c r="E773" t="s">
        <v>1393</v>
      </c>
      <c r="F773" t="s">
        <v>1183</v>
      </c>
      <c r="G773">
        <v>2112348</v>
      </c>
      <c r="H773">
        <f t="shared" si="25"/>
        <v>4258.71</v>
      </c>
      <c r="I773" t="str">
        <f t="shared" si="26"/>
        <v>PRIMARY</v>
      </c>
      <c r="J773">
        <v>1</v>
      </c>
    </row>
    <row r="774" spans="1:10" x14ac:dyDescent="0.25">
      <c r="A774" t="s">
        <v>1391</v>
      </c>
      <c r="B774">
        <v>1</v>
      </c>
      <c r="C774">
        <v>53</v>
      </c>
      <c r="D774" t="s">
        <v>1401</v>
      </c>
      <c r="E774" t="s">
        <v>1393</v>
      </c>
      <c r="F774" t="s">
        <v>1183</v>
      </c>
      <c r="G774">
        <v>2124960</v>
      </c>
      <c r="H774">
        <f t="shared" si="25"/>
        <v>21548.86</v>
      </c>
      <c r="I774" t="str">
        <f t="shared" si="26"/>
        <v>PRIMARY</v>
      </c>
      <c r="J774">
        <v>23</v>
      </c>
    </row>
    <row r="775" spans="1:10" x14ac:dyDescent="0.25">
      <c r="A775" t="s">
        <v>1391</v>
      </c>
      <c r="B775">
        <v>1</v>
      </c>
      <c r="C775">
        <v>55</v>
      </c>
      <c r="D775" t="s">
        <v>1397</v>
      </c>
      <c r="E775" t="s">
        <v>1393</v>
      </c>
      <c r="F775" t="s">
        <v>1183</v>
      </c>
      <c r="G775" t="s">
        <v>1392</v>
      </c>
      <c r="H775">
        <f t="shared" si="25"/>
        <v>0</v>
      </c>
      <c r="I775" t="str">
        <f t="shared" si="26"/>
        <v>PRIMARY</v>
      </c>
      <c r="J775">
        <v>1</v>
      </c>
    </row>
    <row r="776" spans="1:10" x14ac:dyDescent="0.25">
      <c r="A776" t="s">
        <v>1391</v>
      </c>
      <c r="B776">
        <v>1</v>
      </c>
      <c r="C776">
        <v>55</v>
      </c>
      <c r="D776" t="s">
        <v>1399</v>
      </c>
      <c r="E776" t="s">
        <v>1393</v>
      </c>
      <c r="F776" t="s">
        <v>1183</v>
      </c>
      <c r="G776">
        <v>2127390</v>
      </c>
      <c r="H776">
        <f t="shared" si="25"/>
        <v>0</v>
      </c>
      <c r="I776" t="str">
        <f t="shared" si="26"/>
        <v>PRIMARY</v>
      </c>
      <c r="J776">
        <v>1</v>
      </c>
    </row>
    <row r="777" spans="1:10" x14ac:dyDescent="0.25">
      <c r="A777" t="s">
        <v>1391</v>
      </c>
      <c r="B777">
        <v>1</v>
      </c>
      <c r="C777">
        <v>55</v>
      </c>
      <c r="D777" t="s">
        <v>1395</v>
      </c>
      <c r="E777" t="s">
        <v>1393</v>
      </c>
      <c r="F777" t="s">
        <v>1183</v>
      </c>
      <c r="G777">
        <v>2002866</v>
      </c>
      <c r="H777">
        <f t="shared" si="25"/>
        <v>0</v>
      </c>
      <c r="I777" t="str">
        <f t="shared" si="26"/>
        <v>PRIMARY</v>
      </c>
      <c r="J777">
        <v>406</v>
      </c>
    </row>
    <row r="778" spans="1:10" x14ac:dyDescent="0.25">
      <c r="A778" t="s">
        <v>1391</v>
      </c>
      <c r="B778">
        <v>1</v>
      </c>
      <c r="C778">
        <v>55</v>
      </c>
      <c r="D778" t="s">
        <v>1395</v>
      </c>
      <c r="E778" t="s">
        <v>1393</v>
      </c>
      <c r="F778" t="s">
        <v>1183</v>
      </c>
      <c r="G778">
        <v>2003117</v>
      </c>
      <c r="H778">
        <f t="shared" si="25"/>
        <v>1638.74</v>
      </c>
      <c r="I778" t="str">
        <f t="shared" si="26"/>
        <v>PRIMARY</v>
      </c>
      <c r="J778">
        <v>139</v>
      </c>
    </row>
    <row r="779" spans="1:10" x14ac:dyDescent="0.25">
      <c r="A779" t="s">
        <v>1391</v>
      </c>
      <c r="B779">
        <v>1</v>
      </c>
      <c r="C779">
        <v>55</v>
      </c>
      <c r="D779" t="s">
        <v>1395</v>
      </c>
      <c r="E779" t="s">
        <v>1393</v>
      </c>
      <c r="F779" t="s">
        <v>1183</v>
      </c>
      <c r="H779">
        <f t="shared" si="25"/>
        <v>0</v>
      </c>
      <c r="I779" t="str">
        <f t="shared" si="26"/>
        <v>PRIMARY</v>
      </c>
      <c r="J779">
        <v>2</v>
      </c>
    </row>
    <row r="780" spans="1:10" x14ac:dyDescent="0.25">
      <c r="A780" t="s">
        <v>1391</v>
      </c>
      <c r="B780">
        <v>1</v>
      </c>
      <c r="C780">
        <v>55</v>
      </c>
      <c r="E780" t="s">
        <v>1393</v>
      </c>
      <c r="F780" t="s">
        <v>1183</v>
      </c>
      <c r="G780">
        <v>2002866</v>
      </c>
      <c r="H780">
        <f t="shared" si="25"/>
        <v>0</v>
      </c>
      <c r="I780" t="str">
        <f t="shared" si="26"/>
        <v>PRIMARY</v>
      </c>
      <c r="J780">
        <v>5</v>
      </c>
    </row>
    <row r="781" spans="1:10" x14ac:dyDescent="0.25">
      <c r="A781" t="s">
        <v>1391</v>
      </c>
      <c r="B781">
        <v>1</v>
      </c>
      <c r="C781">
        <v>55</v>
      </c>
      <c r="E781" t="s">
        <v>1393</v>
      </c>
      <c r="F781" t="s">
        <v>1183</v>
      </c>
      <c r="G781">
        <v>2003117</v>
      </c>
      <c r="H781">
        <f t="shared" si="25"/>
        <v>1638.74</v>
      </c>
      <c r="I781" t="str">
        <f t="shared" si="26"/>
        <v>PRIMARY</v>
      </c>
      <c r="J781">
        <v>3</v>
      </c>
    </row>
    <row r="782" spans="1:10" x14ac:dyDescent="0.25">
      <c r="A782" t="s">
        <v>1391</v>
      </c>
      <c r="B782">
        <v>1</v>
      </c>
      <c r="C782">
        <v>60</v>
      </c>
      <c r="D782" t="s">
        <v>1395</v>
      </c>
      <c r="E782" t="s">
        <v>1393</v>
      </c>
      <c r="F782" t="s">
        <v>1183</v>
      </c>
      <c r="G782">
        <v>2002871</v>
      </c>
      <c r="H782">
        <f t="shared" si="25"/>
        <v>3794.25</v>
      </c>
      <c r="I782" t="str">
        <f t="shared" si="26"/>
        <v>PRIMARY</v>
      </c>
      <c r="J782">
        <v>75</v>
      </c>
    </row>
    <row r="783" spans="1:10" x14ac:dyDescent="0.25">
      <c r="A783" t="s">
        <v>1391</v>
      </c>
      <c r="B783">
        <v>1</v>
      </c>
      <c r="C783">
        <v>60</v>
      </c>
      <c r="E783" t="s">
        <v>1393</v>
      </c>
      <c r="F783" t="s">
        <v>1183</v>
      </c>
      <c r="G783">
        <v>2002871</v>
      </c>
      <c r="H783">
        <f t="shared" si="25"/>
        <v>3794.25</v>
      </c>
      <c r="I783" t="str">
        <f t="shared" si="26"/>
        <v>PRIMARY</v>
      </c>
      <c r="J783">
        <v>3</v>
      </c>
    </row>
    <row r="784" spans="1:10" x14ac:dyDescent="0.25">
      <c r="A784" t="s">
        <v>1391</v>
      </c>
      <c r="B784">
        <v>1</v>
      </c>
      <c r="C784">
        <v>65</v>
      </c>
      <c r="D784" t="s">
        <v>1397</v>
      </c>
      <c r="E784" t="s">
        <v>1393</v>
      </c>
      <c r="F784" t="s">
        <v>1183</v>
      </c>
      <c r="G784" t="s">
        <v>1392</v>
      </c>
      <c r="H784">
        <f t="shared" si="25"/>
        <v>0</v>
      </c>
      <c r="I784" t="str">
        <f t="shared" si="26"/>
        <v>PRIMARY</v>
      </c>
      <c r="J784">
        <v>1</v>
      </c>
    </row>
    <row r="785" spans="1:10" x14ac:dyDescent="0.25">
      <c r="A785" t="s">
        <v>1391</v>
      </c>
      <c r="B785">
        <v>1</v>
      </c>
      <c r="C785">
        <v>65</v>
      </c>
      <c r="D785" t="s">
        <v>1395</v>
      </c>
      <c r="E785" t="s">
        <v>1393</v>
      </c>
      <c r="F785" t="s">
        <v>1183</v>
      </c>
      <c r="G785" t="s">
        <v>1392</v>
      </c>
      <c r="H785">
        <f t="shared" si="25"/>
        <v>0</v>
      </c>
      <c r="I785" t="str">
        <f t="shared" si="26"/>
        <v>PRIMARY</v>
      </c>
      <c r="J785">
        <v>2</v>
      </c>
    </row>
    <row r="786" spans="1:10" x14ac:dyDescent="0.25">
      <c r="A786" t="s">
        <v>1391</v>
      </c>
      <c r="B786">
        <v>1</v>
      </c>
      <c r="C786">
        <v>65</v>
      </c>
      <c r="D786" t="s">
        <v>1395</v>
      </c>
      <c r="E786" t="s">
        <v>1393</v>
      </c>
      <c r="F786" t="s">
        <v>1183</v>
      </c>
      <c r="G786">
        <v>2002881</v>
      </c>
      <c r="H786">
        <f t="shared" si="25"/>
        <v>0</v>
      </c>
      <c r="I786" t="str">
        <f t="shared" si="26"/>
        <v>PRIMARY</v>
      </c>
      <c r="J786">
        <v>12</v>
      </c>
    </row>
    <row r="787" spans="1:10" x14ac:dyDescent="0.25">
      <c r="A787" t="s">
        <v>1391</v>
      </c>
      <c r="B787">
        <v>1</v>
      </c>
      <c r="C787">
        <v>70</v>
      </c>
      <c r="D787" t="s">
        <v>1397</v>
      </c>
      <c r="E787" t="s">
        <v>1393</v>
      </c>
      <c r="F787" t="s">
        <v>1183</v>
      </c>
      <c r="G787" t="s">
        <v>1392</v>
      </c>
      <c r="H787">
        <f t="shared" si="25"/>
        <v>0</v>
      </c>
      <c r="I787" t="str">
        <f t="shared" si="26"/>
        <v>PRIMARY</v>
      </c>
      <c r="J787">
        <v>2</v>
      </c>
    </row>
    <row r="788" spans="1:10" x14ac:dyDescent="0.25">
      <c r="A788" t="s">
        <v>1391</v>
      </c>
      <c r="B788">
        <v>1</v>
      </c>
      <c r="C788">
        <v>70</v>
      </c>
      <c r="D788" t="s">
        <v>1395</v>
      </c>
      <c r="E788" t="s">
        <v>1393</v>
      </c>
      <c r="F788" t="s">
        <v>1183</v>
      </c>
      <c r="G788" t="s">
        <v>1392</v>
      </c>
      <c r="H788">
        <f t="shared" si="25"/>
        <v>0</v>
      </c>
      <c r="I788" t="str">
        <f t="shared" si="26"/>
        <v>PRIMARY</v>
      </c>
      <c r="J788">
        <v>4</v>
      </c>
    </row>
    <row r="789" spans="1:10" x14ac:dyDescent="0.25">
      <c r="A789" t="s">
        <v>1391</v>
      </c>
      <c r="B789">
        <v>1</v>
      </c>
      <c r="C789">
        <v>75</v>
      </c>
      <c r="D789" t="s">
        <v>1397</v>
      </c>
      <c r="E789" t="s">
        <v>1393</v>
      </c>
      <c r="F789" t="s">
        <v>1183</v>
      </c>
      <c r="G789" t="s">
        <v>1392</v>
      </c>
      <c r="H789">
        <f t="shared" si="25"/>
        <v>0</v>
      </c>
      <c r="I789" t="str">
        <f t="shared" si="26"/>
        <v>PRIMARY</v>
      </c>
      <c r="J789">
        <v>1</v>
      </c>
    </row>
    <row r="790" spans="1:10" x14ac:dyDescent="0.25">
      <c r="A790" t="s">
        <v>1391</v>
      </c>
      <c r="B790">
        <v>1</v>
      </c>
      <c r="C790">
        <v>75</v>
      </c>
      <c r="D790" t="s">
        <v>1395</v>
      </c>
      <c r="E790" t="s">
        <v>1393</v>
      </c>
      <c r="F790" t="s">
        <v>1183</v>
      </c>
      <c r="G790" t="s">
        <v>1392</v>
      </c>
      <c r="H790">
        <f t="shared" si="25"/>
        <v>0</v>
      </c>
      <c r="I790" t="str">
        <f t="shared" si="26"/>
        <v>PRIMARY</v>
      </c>
      <c r="J790">
        <v>2</v>
      </c>
    </row>
    <row r="791" spans="1:10" x14ac:dyDescent="0.25">
      <c r="A791" t="s">
        <v>1391</v>
      </c>
      <c r="B791">
        <v>1</v>
      </c>
      <c r="C791">
        <v>80</v>
      </c>
      <c r="D791" t="s">
        <v>1397</v>
      </c>
      <c r="E791" t="s">
        <v>1393</v>
      </c>
      <c r="F791" t="s">
        <v>1183</v>
      </c>
      <c r="G791" t="s">
        <v>1392</v>
      </c>
      <c r="H791">
        <f t="shared" si="25"/>
        <v>0</v>
      </c>
      <c r="I791" t="str">
        <f t="shared" si="26"/>
        <v>PRIMARY</v>
      </c>
      <c r="J791">
        <v>1</v>
      </c>
    </row>
    <row r="792" spans="1:10" x14ac:dyDescent="0.25">
      <c r="A792" t="s">
        <v>1391</v>
      </c>
      <c r="B792">
        <v>1</v>
      </c>
      <c r="C792">
        <v>85</v>
      </c>
      <c r="D792" t="s">
        <v>1397</v>
      </c>
      <c r="E792" t="s">
        <v>1393</v>
      </c>
      <c r="F792" t="s">
        <v>1183</v>
      </c>
      <c r="G792" t="s">
        <v>1392</v>
      </c>
      <c r="H792">
        <f t="shared" si="25"/>
        <v>0</v>
      </c>
      <c r="I792" t="str">
        <f t="shared" si="26"/>
        <v>PRIMARY</v>
      </c>
      <c r="J792">
        <v>5</v>
      </c>
    </row>
    <row r="793" spans="1:10" x14ac:dyDescent="0.25">
      <c r="A793" t="s">
        <v>1391</v>
      </c>
      <c r="B793">
        <v>2</v>
      </c>
      <c r="C793">
        <v>30</v>
      </c>
      <c r="D793" t="s">
        <v>1395</v>
      </c>
      <c r="E793" t="s">
        <v>1393</v>
      </c>
      <c r="F793" t="s">
        <v>1183</v>
      </c>
      <c r="G793">
        <v>2002836</v>
      </c>
      <c r="H793">
        <f t="shared" si="25"/>
        <v>807.52</v>
      </c>
      <c r="I793" t="str">
        <f t="shared" si="26"/>
        <v>PRIMARY</v>
      </c>
      <c r="J793">
        <v>1</v>
      </c>
    </row>
    <row r="794" spans="1:10" x14ac:dyDescent="0.25">
      <c r="A794" t="s">
        <v>1391</v>
      </c>
      <c r="B794">
        <v>2</v>
      </c>
      <c r="C794">
        <v>35</v>
      </c>
      <c r="D794" t="s">
        <v>1397</v>
      </c>
      <c r="E794" t="s">
        <v>1393</v>
      </c>
      <c r="F794" t="s">
        <v>1183</v>
      </c>
      <c r="G794">
        <v>2002846</v>
      </c>
      <c r="H794">
        <f t="shared" si="25"/>
        <v>0</v>
      </c>
      <c r="I794" t="str">
        <f t="shared" si="26"/>
        <v>PRIMARY</v>
      </c>
      <c r="J794">
        <v>5</v>
      </c>
    </row>
    <row r="795" spans="1:10" x14ac:dyDescent="0.25">
      <c r="A795" t="s">
        <v>1391</v>
      </c>
      <c r="B795">
        <v>2</v>
      </c>
      <c r="C795">
        <v>35</v>
      </c>
      <c r="D795" t="s">
        <v>1395</v>
      </c>
      <c r="E795" t="s">
        <v>1393</v>
      </c>
      <c r="F795" t="s">
        <v>1183</v>
      </c>
      <c r="G795">
        <v>2002857</v>
      </c>
      <c r="H795">
        <f t="shared" si="25"/>
        <v>0</v>
      </c>
      <c r="I795" t="str">
        <f t="shared" si="26"/>
        <v>PRIMARY</v>
      </c>
      <c r="J795">
        <v>2</v>
      </c>
    </row>
    <row r="796" spans="1:10" x14ac:dyDescent="0.25">
      <c r="A796" t="s">
        <v>1391</v>
      </c>
      <c r="B796">
        <v>2</v>
      </c>
      <c r="C796">
        <v>40</v>
      </c>
      <c r="D796" t="s">
        <v>1395</v>
      </c>
      <c r="E796" t="s">
        <v>1393</v>
      </c>
      <c r="F796" t="s">
        <v>1183</v>
      </c>
      <c r="G796">
        <v>2002828</v>
      </c>
      <c r="H796">
        <f t="shared" si="25"/>
        <v>0</v>
      </c>
      <c r="I796" t="str">
        <f t="shared" si="26"/>
        <v>PRIMARY</v>
      </c>
      <c r="J796">
        <v>68</v>
      </c>
    </row>
    <row r="797" spans="1:10" x14ac:dyDescent="0.25">
      <c r="A797" t="s">
        <v>1391</v>
      </c>
      <c r="B797">
        <v>2</v>
      </c>
      <c r="C797">
        <v>40</v>
      </c>
      <c r="D797" t="s">
        <v>1395</v>
      </c>
      <c r="E797" t="s">
        <v>1393</v>
      </c>
      <c r="F797" t="s">
        <v>1183</v>
      </c>
      <c r="G797">
        <v>2002847</v>
      </c>
      <c r="H797">
        <f t="shared" si="25"/>
        <v>1112.98</v>
      </c>
      <c r="I797" t="str">
        <f t="shared" si="26"/>
        <v>PRIMARY</v>
      </c>
      <c r="J797">
        <v>15</v>
      </c>
    </row>
    <row r="798" spans="1:10" x14ac:dyDescent="0.25">
      <c r="A798" t="s">
        <v>1391</v>
      </c>
      <c r="B798">
        <v>2</v>
      </c>
      <c r="C798">
        <v>40</v>
      </c>
      <c r="D798" t="s">
        <v>1395</v>
      </c>
      <c r="E798" t="s">
        <v>1393</v>
      </c>
      <c r="F798" t="s">
        <v>1183</v>
      </c>
      <c r="G798">
        <v>2002857</v>
      </c>
      <c r="H798">
        <f t="shared" si="25"/>
        <v>0</v>
      </c>
      <c r="I798" t="str">
        <f t="shared" si="26"/>
        <v>PRIMARY</v>
      </c>
      <c r="J798">
        <v>7389</v>
      </c>
    </row>
    <row r="799" spans="1:10" x14ac:dyDescent="0.25">
      <c r="A799" t="s">
        <v>1391</v>
      </c>
      <c r="B799">
        <v>2</v>
      </c>
      <c r="C799">
        <v>40</v>
      </c>
      <c r="D799" t="s">
        <v>1395</v>
      </c>
      <c r="E799" t="s">
        <v>1393</v>
      </c>
      <c r="F799" t="s">
        <v>1183</v>
      </c>
      <c r="G799">
        <v>2002858</v>
      </c>
      <c r="H799">
        <f t="shared" si="25"/>
        <v>1344.79</v>
      </c>
      <c r="I799" t="str">
        <f t="shared" si="26"/>
        <v>PRIMARY</v>
      </c>
      <c r="J799">
        <v>3</v>
      </c>
    </row>
    <row r="800" spans="1:10" x14ac:dyDescent="0.25">
      <c r="A800" t="s">
        <v>1391</v>
      </c>
      <c r="B800">
        <v>2</v>
      </c>
      <c r="C800">
        <v>40</v>
      </c>
      <c r="D800" t="s">
        <v>1395</v>
      </c>
      <c r="E800" t="s">
        <v>1393</v>
      </c>
      <c r="F800" t="s">
        <v>1183</v>
      </c>
      <c r="H800">
        <f t="shared" si="25"/>
        <v>0</v>
      </c>
      <c r="I800" t="str">
        <f t="shared" si="26"/>
        <v>PRIMARY</v>
      </c>
      <c r="J800">
        <v>6</v>
      </c>
    </row>
    <row r="801" spans="1:10" x14ac:dyDescent="0.25">
      <c r="B801">
        <v>2</v>
      </c>
      <c r="C801">
        <v>40</v>
      </c>
      <c r="D801" t="s">
        <v>1395</v>
      </c>
      <c r="E801" t="s">
        <v>1393</v>
      </c>
      <c r="F801" t="s">
        <v>1183</v>
      </c>
      <c r="G801">
        <v>2002857</v>
      </c>
      <c r="H801">
        <f t="shared" si="25"/>
        <v>0</v>
      </c>
      <c r="I801" t="str">
        <f t="shared" si="26"/>
        <v>PRIMARY</v>
      </c>
      <c r="J801">
        <v>2</v>
      </c>
    </row>
    <row r="802" spans="1:10" x14ac:dyDescent="0.25">
      <c r="A802" t="s">
        <v>1391</v>
      </c>
      <c r="B802">
        <v>2</v>
      </c>
      <c r="C802">
        <v>40</v>
      </c>
      <c r="D802" t="s">
        <v>1395</v>
      </c>
      <c r="E802" t="s">
        <v>1237</v>
      </c>
      <c r="F802" t="s">
        <v>1183</v>
      </c>
      <c r="G802">
        <v>2002857</v>
      </c>
      <c r="H802">
        <f t="shared" si="25"/>
        <v>0</v>
      </c>
      <c r="I802" t="str">
        <f t="shared" si="26"/>
        <v>PRIMARY</v>
      </c>
      <c r="J802">
        <v>9</v>
      </c>
    </row>
    <row r="803" spans="1:10" x14ac:dyDescent="0.25">
      <c r="A803" t="s">
        <v>1391</v>
      </c>
      <c r="B803">
        <v>2</v>
      </c>
      <c r="C803">
        <v>40</v>
      </c>
      <c r="D803" t="s">
        <v>1395</v>
      </c>
      <c r="F803" t="s">
        <v>1183</v>
      </c>
      <c r="G803">
        <v>2002857</v>
      </c>
      <c r="H803">
        <f t="shared" si="25"/>
        <v>0</v>
      </c>
      <c r="I803" t="str">
        <f t="shared" si="26"/>
        <v>PRIMARY</v>
      </c>
      <c r="J803">
        <v>17</v>
      </c>
    </row>
    <row r="804" spans="1:10" x14ac:dyDescent="0.25">
      <c r="A804" t="s">
        <v>1391</v>
      </c>
      <c r="B804">
        <v>2</v>
      </c>
      <c r="C804">
        <v>40</v>
      </c>
      <c r="E804" t="s">
        <v>1393</v>
      </c>
      <c r="F804" t="s">
        <v>1183</v>
      </c>
      <c r="G804">
        <v>2002857</v>
      </c>
      <c r="H804">
        <f t="shared" si="25"/>
        <v>0</v>
      </c>
      <c r="I804" t="str">
        <f t="shared" si="26"/>
        <v>PRIMARY</v>
      </c>
      <c r="J804">
        <v>57</v>
      </c>
    </row>
    <row r="805" spans="1:10" x14ac:dyDescent="0.25">
      <c r="A805" t="s">
        <v>1391</v>
      </c>
      <c r="B805">
        <v>2</v>
      </c>
      <c r="C805">
        <v>40</v>
      </c>
      <c r="F805" t="s">
        <v>1183</v>
      </c>
      <c r="G805">
        <v>2002857</v>
      </c>
      <c r="H805">
        <f t="shared" si="25"/>
        <v>0</v>
      </c>
      <c r="I805" t="str">
        <f t="shared" si="26"/>
        <v>PRIMARY</v>
      </c>
      <c r="J805">
        <v>1</v>
      </c>
    </row>
    <row r="806" spans="1:10" x14ac:dyDescent="0.25">
      <c r="A806" t="s">
        <v>1391</v>
      </c>
      <c r="B806">
        <v>2</v>
      </c>
      <c r="C806">
        <v>45</v>
      </c>
      <c r="D806" t="s">
        <v>1397</v>
      </c>
      <c r="E806" t="s">
        <v>1393</v>
      </c>
      <c r="F806" t="s">
        <v>1183</v>
      </c>
      <c r="G806">
        <v>2002895</v>
      </c>
      <c r="H806">
        <f t="shared" si="25"/>
        <v>0</v>
      </c>
      <c r="I806" t="str">
        <f t="shared" si="26"/>
        <v>PRIMARY</v>
      </c>
      <c r="J806">
        <v>44</v>
      </c>
    </row>
    <row r="807" spans="1:10" x14ac:dyDescent="0.25">
      <c r="A807" t="s">
        <v>1391</v>
      </c>
      <c r="B807">
        <v>2</v>
      </c>
      <c r="C807">
        <v>45</v>
      </c>
      <c r="D807" t="s">
        <v>1395</v>
      </c>
      <c r="E807" t="s">
        <v>1393</v>
      </c>
      <c r="F807" t="s">
        <v>1183</v>
      </c>
      <c r="G807">
        <v>2002826</v>
      </c>
      <c r="H807">
        <f t="shared" si="25"/>
        <v>0</v>
      </c>
      <c r="I807" t="str">
        <f t="shared" si="26"/>
        <v>PRIMARY</v>
      </c>
      <c r="J807">
        <v>46</v>
      </c>
    </row>
    <row r="808" spans="1:10" x14ac:dyDescent="0.25">
      <c r="A808" t="s">
        <v>1391</v>
      </c>
      <c r="B808">
        <v>2</v>
      </c>
      <c r="C808">
        <v>45</v>
      </c>
      <c r="D808" t="s">
        <v>1395</v>
      </c>
      <c r="E808" t="s">
        <v>1393</v>
      </c>
      <c r="F808" t="s">
        <v>1183</v>
      </c>
      <c r="G808">
        <v>2002857</v>
      </c>
      <c r="H808">
        <f t="shared" si="25"/>
        <v>0</v>
      </c>
      <c r="I808" t="str">
        <f t="shared" si="26"/>
        <v>PRIMARY</v>
      </c>
      <c r="J808">
        <v>2</v>
      </c>
    </row>
    <row r="809" spans="1:10" x14ac:dyDescent="0.25">
      <c r="A809" t="s">
        <v>1391</v>
      </c>
      <c r="B809">
        <v>2</v>
      </c>
      <c r="C809">
        <v>45</v>
      </c>
      <c r="D809" t="s">
        <v>1395</v>
      </c>
      <c r="E809" t="s">
        <v>1393</v>
      </c>
      <c r="F809" t="s">
        <v>1183</v>
      </c>
      <c r="G809">
        <v>2002858</v>
      </c>
      <c r="H809">
        <f t="shared" si="25"/>
        <v>1344.79</v>
      </c>
      <c r="I809" t="str">
        <f t="shared" si="26"/>
        <v>PRIMARY</v>
      </c>
      <c r="J809">
        <v>8094</v>
      </c>
    </row>
    <row r="810" spans="1:10" x14ac:dyDescent="0.25">
      <c r="A810" t="s">
        <v>1391</v>
      </c>
      <c r="B810">
        <v>2</v>
      </c>
      <c r="C810">
        <v>45</v>
      </c>
      <c r="D810" t="s">
        <v>1395</v>
      </c>
      <c r="E810" t="s">
        <v>1393</v>
      </c>
      <c r="F810" t="s">
        <v>1183</v>
      </c>
      <c r="H810">
        <f t="shared" si="25"/>
        <v>0</v>
      </c>
      <c r="I810" t="str">
        <f t="shared" si="26"/>
        <v>PRIMARY</v>
      </c>
      <c r="J810">
        <v>34</v>
      </c>
    </row>
    <row r="811" spans="1:10" x14ac:dyDescent="0.25">
      <c r="A811" t="s">
        <v>1391</v>
      </c>
      <c r="B811">
        <v>2</v>
      </c>
      <c r="C811">
        <v>45</v>
      </c>
      <c r="D811" t="s">
        <v>1395</v>
      </c>
      <c r="E811" t="s">
        <v>1237</v>
      </c>
      <c r="F811" t="s">
        <v>1183</v>
      </c>
      <c r="G811">
        <v>2002858</v>
      </c>
      <c r="H811">
        <f t="shared" si="25"/>
        <v>1344.79</v>
      </c>
      <c r="I811" t="str">
        <f t="shared" si="26"/>
        <v>PRIMARY</v>
      </c>
      <c r="J811">
        <v>1</v>
      </c>
    </row>
    <row r="812" spans="1:10" x14ac:dyDescent="0.25">
      <c r="A812" t="s">
        <v>1391</v>
      </c>
      <c r="B812">
        <v>2</v>
      </c>
      <c r="C812">
        <v>45</v>
      </c>
      <c r="D812" t="s">
        <v>1395</v>
      </c>
      <c r="F812" t="s">
        <v>1183</v>
      </c>
      <c r="G812">
        <v>2002858</v>
      </c>
      <c r="H812">
        <f t="shared" si="25"/>
        <v>1344.79</v>
      </c>
      <c r="I812" t="str">
        <f t="shared" si="26"/>
        <v>PRIMARY</v>
      </c>
      <c r="J812">
        <v>37</v>
      </c>
    </row>
    <row r="813" spans="1:10" x14ac:dyDescent="0.25">
      <c r="A813" t="s">
        <v>1391</v>
      </c>
      <c r="B813">
        <v>2</v>
      </c>
      <c r="C813">
        <v>45</v>
      </c>
      <c r="E813" t="s">
        <v>1393</v>
      </c>
      <c r="F813" t="s">
        <v>1183</v>
      </c>
      <c r="G813">
        <v>2002826</v>
      </c>
      <c r="H813">
        <f t="shared" si="25"/>
        <v>0</v>
      </c>
      <c r="I813" t="str">
        <f t="shared" si="26"/>
        <v>PRIMARY</v>
      </c>
      <c r="J813">
        <v>3</v>
      </c>
    </row>
    <row r="814" spans="1:10" x14ac:dyDescent="0.25">
      <c r="A814" t="s">
        <v>1391</v>
      </c>
      <c r="B814">
        <v>2</v>
      </c>
      <c r="C814">
        <v>45</v>
      </c>
      <c r="E814" t="s">
        <v>1393</v>
      </c>
      <c r="F814" t="s">
        <v>1183</v>
      </c>
      <c r="G814">
        <v>2002858</v>
      </c>
      <c r="H814">
        <f t="shared" si="25"/>
        <v>1344.79</v>
      </c>
      <c r="I814" t="str">
        <f t="shared" si="26"/>
        <v>PRIMARY</v>
      </c>
      <c r="J814">
        <v>110</v>
      </c>
    </row>
    <row r="815" spans="1:10" x14ac:dyDescent="0.25">
      <c r="A815" t="s">
        <v>1391</v>
      </c>
      <c r="B815">
        <v>2</v>
      </c>
      <c r="C815">
        <v>50</v>
      </c>
      <c r="D815" t="s">
        <v>1395</v>
      </c>
      <c r="E815" t="s">
        <v>1393</v>
      </c>
      <c r="F815" t="s">
        <v>1183</v>
      </c>
      <c r="G815">
        <v>2002863</v>
      </c>
      <c r="H815">
        <f t="shared" si="25"/>
        <v>0</v>
      </c>
      <c r="I815" t="str">
        <f t="shared" si="26"/>
        <v>PRIMARY</v>
      </c>
      <c r="J815">
        <v>22</v>
      </c>
    </row>
    <row r="816" spans="1:10" x14ac:dyDescent="0.25">
      <c r="A816" t="s">
        <v>1391</v>
      </c>
      <c r="B816">
        <v>2</v>
      </c>
      <c r="C816">
        <v>55</v>
      </c>
      <c r="D816" t="s">
        <v>1395</v>
      </c>
      <c r="E816" t="s">
        <v>1393</v>
      </c>
      <c r="F816" t="s">
        <v>1183</v>
      </c>
      <c r="G816">
        <v>2002866</v>
      </c>
      <c r="H816">
        <f t="shared" si="25"/>
        <v>0</v>
      </c>
      <c r="I816" t="str">
        <f t="shared" si="26"/>
        <v>PRIMARY</v>
      </c>
      <c r="J816">
        <v>3</v>
      </c>
    </row>
    <row r="817" spans="1:10" x14ac:dyDescent="0.25">
      <c r="A817" t="s">
        <v>1391</v>
      </c>
      <c r="B817">
        <v>2</v>
      </c>
      <c r="C817">
        <v>65</v>
      </c>
      <c r="D817" t="s">
        <v>1395</v>
      </c>
      <c r="E817" t="s">
        <v>1393</v>
      </c>
      <c r="F817" t="s">
        <v>1183</v>
      </c>
      <c r="G817" t="s">
        <v>1392</v>
      </c>
      <c r="H817">
        <f t="shared" si="25"/>
        <v>0</v>
      </c>
      <c r="I817" t="str">
        <f t="shared" si="26"/>
        <v>PRIMARY</v>
      </c>
      <c r="J817">
        <v>3</v>
      </c>
    </row>
    <row r="818" spans="1:10" x14ac:dyDescent="0.25">
      <c r="A818" t="s">
        <v>1391</v>
      </c>
      <c r="B818">
        <v>3</v>
      </c>
      <c r="C818">
        <v>30</v>
      </c>
      <c r="D818" t="s">
        <v>1395</v>
      </c>
      <c r="E818" t="s">
        <v>1393</v>
      </c>
      <c r="F818" t="s">
        <v>1183</v>
      </c>
      <c r="G818">
        <v>2002836</v>
      </c>
      <c r="H818">
        <f t="shared" si="25"/>
        <v>807.52</v>
      </c>
      <c r="I818" t="str">
        <f t="shared" si="26"/>
        <v>PRIMARY</v>
      </c>
      <c r="J818">
        <v>1</v>
      </c>
    </row>
    <row r="819" spans="1:10" x14ac:dyDescent="0.25">
      <c r="A819" t="s">
        <v>1391</v>
      </c>
      <c r="B819">
        <v>3</v>
      </c>
      <c r="C819">
        <v>40</v>
      </c>
      <c r="D819" t="s">
        <v>1397</v>
      </c>
      <c r="E819" t="s">
        <v>1393</v>
      </c>
      <c r="F819" t="s">
        <v>1183</v>
      </c>
      <c r="G819" t="s">
        <v>1392</v>
      </c>
      <c r="H819">
        <f t="shared" si="25"/>
        <v>0</v>
      </c>
      <c r="I819" t="str">
        <f t="shared" si="26"/>
        <v>PRIMARY</v>
      </c>
      <c r="J819">
        <v>16</v>
      </c>
    </row>
    <row r="820" spans="1:10" x14ac:dyDescent="0.25">
      <c r="A820" t="s">
        <v>1391</v>
      </c>
      <c r="B820">
        <v>3</v>
      </c>
      <c r="C820">
        <v>40</v>
      </c>
      <c r="D820" t="s">
        <v>1397</v>
      </c>
      <c r="E820" t="s">
        <v>1393</v>
      </c>
      <c r="F820" t="s">
        <v>1183</v>
      </c>
      <c r="G820">
        <v>2002849</v>
      </c>
      <c r="H820">
        <f t="shared" si="25"/>
        <v>1543.75</v>
      </c>
      <c r="I820" t="str">
        <f t="shared" si="26"/>
        <v>PRIMARY</v>
      </c>
      <c r="J820">
        <v>169</v>
      </c>
    </row>
    <row r="821" spans="1:10" x14ac:dyDescent="0.25">
      <c r="A821" t="s">
        <v>1391</v>
      </c>
      <c r="B821">
        <v>3</v>
      </c>
      <c r="C821">
        <v>40</v>
      </c>
      <c r="D821" t="s">
        <v>1395</v>
      </c>
      <c r="E821" t="s">
        <v>1393</v>
      </c>
      <c r="F821" t="s">
        <v>1183</v>
      </c>
      <c r="G821">
        <v>2002847</v>
      </c>
      <c r="H821">
        <f t="shared" si="25"/>
        <v>1112.98</v>
      </c>
      <c r="I821" t="str">
        <f t="shared" si="26"/>
        <v>PRIMARY</v>
      </c>
      <c r="J821">
        <v>5</v>
      </c>
    </row>
    <row r="822" spans="1:10" x14ac:dyDescent="0.25">
      <c r="A822" t="s">
        <v>1391</v>
      </c>
      <c r="B822">
        <v>3</v>
      </c>
      <c r="C822">
        <v>40</v>
      </c>
      <c r="D822" t="s">
        <v>1395</v>
      </c>
      <c r="E822" t="s">
        <v>1393</v>
      </c>
      <c r="F822" t="s">
        <v>1183</v>
      </c>
      <c r="G822">
        <v>2002860</v>
      </c>
      <c r="H822">
        <f t="shared" si="25"/>
        <v>0</v>
      </c>
      <c r="I822" t="str">
        <f t="shared" si="26"/>
        <v>PRIMARY</v>
      </c>
      <c r="J822">
        <v>1</v>
      </c>
    </row>
    <row r="823" spans="1:10" x14ac:dyDescent="0.25">
      <c r="A823" t="s">
        <v>1391</v>
      </c>
      <c r="B823">
        <v>3</v>
      </c>
      <c r="C823">
        <v>40</v>
      </c>
      <c r="E823" t="s">
        <v>1393</v>
      </c>
      <c r="F823" t="s">
        <v>1183</v>
      </c>
      <c r="G823">
        <v>2002849</v>
      </c>
      <c r="H823">
        <f t="shared" si="25"/>
        <v>1543.75</v>
      </c>
      <c r="I823" t="str">
        <f t="shared" si="26"/>
        <v>PRIMARY</v>
      </c>
      <c r="J823">
        <v>3</v>
      </c>
    </row>
    <row r="824" spans="1:10" x14ac:dyDescent="0.25">
      <c r="A824" t="s">
        <v>1391</v>
      </c>
      <c r="B824">
        <v>3</v>
      </c>
      <c r="C824">
        <v>45</v>
      </c>
      <c r="D824" t="s">
        <v>1397</v>
      </c>
      <c r="E824" t="s">
        <v>1393</v>
      </c>
      <c r="F824" t="s">
        <v>1183</v>
      </c>
      <c r="G824">
        <v>2002862</v>
      </c>
      <c r="H824">
        <f t="shared" si="25"/>
        <v>0</v>
      </c>
      <c r="I824" t="str">
        <f t="shared" si="26"/>
        <v>PRIMARY</v>
      </c>
      <c r="J824">
        <v>508</v>
      </c>
    </row>
    <row r="825" spans="1:10" x14ac:dyDescent="0.25">
      <c r="A825" t="s">
        <v>1391</v>
      </c>
      <c r="B825">
        <v>3</v>
      </c>
      <c r="C825">
        <v>45</v>
      </c>
      <c r="D825" t="s">
        <v>1397</v>
      </c>
      <c r="E825" t="s">
        <v>1393</v>
      </c>
      <c r="F825" t="s">
        <v>1183</v>
      </c>
      <c r="G825">
        <v>2002863</v>
      </c>
      <c r="H825">
        <f t="shared" si="25"/>
        <v>0</v>
      </c>
      <c r="I825" t="str">
        <f t="shared" si="26"/>
        <v>PRIMARY</v>
      </c>
      <c r="J825">
        <v>1</v>
      </c>
    </row>
    <row r="826" spans="1:10" x14ac:dyDescent="0.25">
      <c r="A826" t="s">
        <v>1391</v>
      </c>
      <c r="B826">
        <v>3</v>
      </c>
      <c r="C826">
        <v>45</v>
      </c>
      <c r="D826" t="s">
        <v>1397</v>
      </c>
      <c r="E826" t="s">
        <v>1393</v>
      </c>
      <c r="F826" t="s">
        <v>1183</v>
      </c>
      <c r="G826">
        <v>2002896</v>
      </c>
      <c r="H826">
        <f t="shared" si="25"/>
        <v>0</v>
      </c>
      <c r="I826" t="str">
        <f t="shared" si="26"/>
        <v>PRIMARY</v>
      </c>
      <c r="J826">
        <v>3</v>
      </c>
    </row>
    <row r="827" spans="1:10" x14ac:dyDescent="0.25">
      <c r="A827" t="s">
        <v>1391</v>
      </c>
      <c r="B827">
        <v>3</v>
      </c>
      <c r="C827">
        <v>45</v>
      </c>
      <c r="D827" t="s">
        <v>1397</v>
      </c>
      <c r="E827" t="s">
        <v>1393</v>
      </c>
      <c r="F827" t="s">
        <v>1183</v>
      </c>
      <c r="G827">
        <v>2113986</v>
      </c>
      <c r="H827">
        <f t="shared" si="25"/>
        <v>0</v>
      </c>
      <c r="I827" t="str">
        <f t="shared" si="26"/>
        <v>PRIMARY</v>
      </c>
      <c r="J827">
        <v>233</v>
      </c>
    </row>
    <row r="828" spans="1:10" x14ac:dyDescent="0.25">
      <c r="A828" t="s">
        <v>1391</v>
      </c>
      <c r="B828">
        <v>3</v>
      </c>
      <c r="C828">
        <v>45</v>
      </c>
      <c r="D828" t="s">
        <v>1397</v>
      </c>
      <c r="E828" t="s">
        <v>1393</v>
      </c>
      <c r="F828" t="s">
        <v>1183</v>
      </c>
      <c r="H828">
        <f t="shared" si="25"/>
        <v>0</v>
      </c>
      <c r="I828" t="str">
        <f t="shared" si="26"/>
        <v>PRIMARY</v>
      </c>
      <c r="J828">
        <v>155</v>
      </c>
    </row>
    <row r="829" spans="1:10" x14ac:dyDescent="0.25">
      <c r="A829" t="s">
        <v>1391</v>
      </c>
      <c r="B829">
        <v>3</v>
      </c>
      <c r="C829">
        <v>45</v>
      </c>
      <c r="D829" t="s">
        <v>1397</v>
      </c>
      <c r="E829" t="s">
        <v>1237</v>
      </c>
      <c r="F829" t="s">
        <v>1183</v>
      </c>
      <c r="G829">
        <v>2002862</v>
      </c>
      <c r="H829">
        <f t="shared" si="25"/>
        <v>0</v>
      </c>
      <c r="I829" t="str">
        <f t="shared" si="26"/>
        <v>PRIMARY</v>
      </c>
      <c r="J829">
        <v>1</v>
      </c>
    </row>
    <row r="830" spans="1:10" x14ac:dyDescent="0.25">
      <c r="A830" t="s">
        <v>1391</v>
      </c>
      <c r="B830">
        <v>3</v>
      </c>
      <c r="C830">
        <v>45</v>
      </c>
      <c r="D830" t="s">
        <v>1395</v>
      </c>
      <c r="E830" t="s">
        <v>1393</v>
      </c>
      <c r="F830" t="s">
        <v>1183</v>
      </c>
      <c r="G830">
        <v>2002859</v>
      </c>
      <c r="H830">
        <f t="shared" si="25"/>
        <v>1478.66</v>
      </c>
      <c r="I830" t="str">
        <f t="shared" si="26"/>
        <v>PRIMARY</v>
      </c>
      <c r="J830">
        <v>1</v>
      </c>
    </row>
    <row r="831" spans="1:10" x14ac:dyDescent="0.25">
      <c r="A831" t="s">
        <v>1391</v>
      </c>
      <c r="B831">
        <v>3</v>
      </c>
      <c r="C831">
        <v>45</v>
      </c>
      <c r="D831" t="s">
        <v>1395</v>
      </c>
      <c r="E831" t="s">
        <v>1393</v>
      </c>
      <c r="F831" t="s">
        <v>1183</v>
      </c>
      <c r="G831">
        <v>2002860</v>
      </c>
      <c r="H831">
        <f t="shared" si="25"/>
        <v>0</v>
      </c>
      <c r="I831" t="str">
        <f t="shared" si="26"/>
        <v>PRIMARY</v>
      </c>
      <c r="J831">
        <v>2676</v>
      </c>
    </row>
    <row r="832" spans="1:10" x14ac:dyDescent="0.25">
      <c r="A832" t="s">
        <v>1391</v>
      </c>
      <c r="B832">
        <v>3</v>
      </c>
      <c r="C832">
        <v>45</v>
      </c>
      <c r="D832" t="s">
        <v>1395</v>
      </c>
      <c r="E832" t="s">
        <v>1393</v>
      </c>
      <c r="F832" t="s">
        <v>1183</v>
      </c>
      <c r="H832">
        <f t="shared" si="25"/>
        <v>0</v>
      </c>
      <c r="I832" t="str">
        <f t="shared" si="26"/>
        <v>PRIMARY</v>
      </c>
      <c r="J832">
        <v>2</v>
      </c>
    </row>
    <row r="833" spans="1:10" x14ac:dyDescent="0.25">
      <c r="B833">
        <v>3</v>
      </c>
      <c r="C833">
        <v>45</v>
      </c>
      <c r="D833" t="s">
        <v>1395</v>
      </c>
      <c r="E833" t="s">
        <v>1393</v>
      </c>
      <c r="F833" t="s">
        <v>1183</v>
      </c>
      <c r="G833">
        <v>2002860</v>
      </c>
      <c r="H833">
        <f t="shared" si="25"/>
        <v>0</v>
      </c>
      <c r="I833" t="str">
        <f t="shared" si="26"/>
        <v>PRIMARY</v>
      </c>
      <c r="J833">
        <v>1</v>
      </c>
    </row>
    <row r="834" spans="1:10" x14ac:dyDescent="0.25">
      <c r="A834" t="s">
        <v>1391</v>
      </c>
      <c r="B834">
        <v>3</v>
      </c>
      <c r="C834">
        <v>45</v>
      </c>
      <c r="D834" t="s">
        <v>1395</v>
      </c>
      <c r="E834" t="s">
        <v>1237</v>
      </c>
      <c r="F834" t="s">
        <v>1183</v>
      </c>
      <c r="G834">
        <v>2002860</v>
      </c>
      <c r="H834">
        <f t="shared" ref="H834:H897" si="27">+_xlfn.XLOOKUP(G834,AF:AF,AG:AG,0)</f>
        <v>0</v>
      </c>
      <c r="I834" t="str">
        <f t="shared" ref="I834:I897" si="28">+_xlfn.XLOOKUP(F834,AI:AI,AJ:AJ,"N/A")</f>
        <v>PRIMARY</v>
      </c>
      <c r="J834">
        <v>1</v>
      </c>
    </row>
    <row r="835" spans="1:10" x14ac:dyDescent="0.25">
      <c r="A835" t="s">
        <v>1391</v>
      </c>
      <c r="B835">
        <v>3</v>
      </c>
      <c r="C835">
        <v>45</v>
      </c>
      <c r="D835" t="s">
        <v>1395</v>
      </c>
      <c r="F835" t="s">
        <v>1183</v>
      </c>
      <c r="G835">
        <v>2002860</v>
      </c>
      <c r="H835">
        <f t="shared" si="27"/>
        <v>0</v>
      </c>
      <c r="I835" t="str">
        <f t="shared" si="28"/>
        <v>PRIMARY</v>
      </c>
      <c r="J835">
        <v>4</v>
      </c>
    </row>
    <row r="836" spans="1:10" x14ac:dyDescent="0.25">
      <c r="A836" t="s">
        <v>1391</v>
      </c>
      <c r="B836">
        <v>3</v>
      </c>
      <c r="C836">
        <v>45</v>
      </c>
      <c r="E836" t="s">
        <v>1393</v>
      </c>
      <c r="F836" t="s">
        <v>1183</v>
      </c>
      <c r="G836">
        <v>2002860</v>
      </c>
      <c r="H836">
        <f t="shared" si="27"/>
        <v>0</v>
      </c>
      <c r="I836" t="str">
        <f t="shared" si="28"/>
        <v>PRIMARY</v>
      </c>
      <c r="J836">
        <v>36</v>
      </c>
    </row>
    <row r="837" spans="1:10" x14ac:dyDescent="0.25">
      <c r="A837" t="s">
        <v>1391</v>
      </c>
      <c r="B837">
        <v>3</v>
      </c>
      <c r="C837">
        <v>45</v>
      </c>
      <c r="E837" t="s">
        <v>1393</v>
      </c>
      <c r="F837" t="s">
        <v>1183</v>
      </c>
      <c r="G837">
        <v>2002862</v>
      </c>
      <c r="H837">
        <f t="shared" si="27"/>
        <v>0</v>
      </c>
      <c r="I837" t="str">
        <f t="shared" si="28"/>
        <v>PRIMARY</v>
      </c>
      <c r="J837">
        <v>3</v>
      </c>
    </row>
    <row r="838" spans="1:10" x14ac:dyDescent="0.25">
      <c r="A838" t="s">
        <v>1391</v>
      </c>
      <c r="B838">
        <v>3</v>
      </c>
      <c r="C838">
        <v>45</v>
      </c>
      <c r="E838" t="s">
        <v>1393</v>
      </c>
      <c r="F838" t="s">
        <v>1183</v>
      </c>
      <c r="G838">
        <v>2113986</v>
      </c>
      <c r="H838">
        <f t="shared" si="27"/>
        <v>0</v>
      </c>
      <c r="I838" t="str">
        <f t="shared" si="28"/>
        <v>PRIMARY</v>
      </c>
      <c r="J838">
        <v>1</v>
      </c>
    </row>
    <row r="839" spans="1:10" x14ac:dyDescent="0.25">
      <c r="A839" t="s">
        <v>1391</v>
      </c>
      <c r="B839">
        <v>3</v>
      </c>
      <c r="C839">
        <v>45</v>
      </c>
      <c r="E839" t="s">
        <v>1393</v>
      </c>
      <c r="F839" t="s">
        <v>1183</v>
      </c>
      <c r="H839">
        <f t="shared" si="27"/>
        <v>0</v>
      </c>
      <c r="I839" t="str">
        <f t="shared" si="28"/>
        <v>PRIMARY</v>
      </c>
      <c r="J839">
        <v>3</v>
      </c>
    </row>
    <row r="840" spans="1:10" x14ac:dyDescent="0.25">
      <c r="A840" t="s">
        <v>1391</v>
      </c>
      <c r="B840">
        <v>3</v>
      </c>
      <c r="C840">
        <v>50</v>
      </c>
      <c r="D840" t="s">
        <v>1397</v>
      </c>
      <c r="E840" t="s">
        <v>1393</v>
      </c>
      <c r="F840" t="s">
        <v>1183</v>
      </c>
      <c r="G840" t="s">
        <v>1392</v>
      </c>
      <c r="H840">
        <f t="shared" si="27"/>
        <v>0</v>
      </c>
      <c r="I840" t="str">
        <f t="shared" si="28"/>
        <v>PRIMARY</v>
      </c>
      <c r="J840">
        <v>3</v>
      </c>
    </row>
    <row r="841" spans="1:10" x14ac:dyDescent="0.25">
      <c r="A841" t="s">
        <v>1391</v>
      </c>
      <c r="B841">
        <v>3</v>
      </c>
      <c r="C841">
        <v>50</v>
      </c>
      <c r="D841" t="s">
        <v>1397</v>
      </c>
      <c r="E841" t="s">
        <v>1393</v>
      </c>
      <c r="F841" t="s">
        <v>1183</v>
      </c>
      <c r="G841">
        <v>2002869</v>
      </c>
      <c r="H841">
        <f t="shared" si="27"/>
        <v>1918.8</v>
      </c>
      <c r="I841" t="str">
        <f t="shared" si="28"/>
        <v>PRIMARY</v>
      </c>
      <c r="J841">
        <v>15</v>
      </c>
    </row>
    <row r="842" spans="1:10" x14ac:dyDescent="0.25">
      <c r="A842" t="s">
        <v>1391</v>
      </c>
      <c r="B842">
        <v>3</v>
      </c>
      <c r="C842">
        <v>50</v>
      </c>
      <c r="D842" t="s">
        <v>1395</v>
      </c>
      <c r="E842" t="s">
        <v>1393</v>
      </c>
      <c r="F842" t="s">
        <v>1183</v>
      </c>
      <c r="G842">
        <v>2002863</v>
      </c>
      <c r="H842">
        <f t="shared" si="27"/>
        <v>0</v>
      </c>
      <c r="I842" t="str">
        <f t="shared" si="28"/>
        <v>PRIMARY</v>
      </c>
      <c r="J842">
        <v>2</v>
      </c>
    </row>
    <row r="843" spans="1:10" x14ac:dyDescent="0.25">
      <c r="A843" t="s">
        <v>1391</v>
      </c>
      <c r="B843">
        <v>3</v>
      </c>
      <c r="C843">
        <v>55</v>
      </c>
      <c r="D843" t="s">
        <v>1395</v>
      </c>
      <c r="E843" t="s">
        <v>1393</v>
      </c>
      <c r="F843" t="s">
        <v>1183</v>
      </c>
      <c r="G843">
        <v>2002866</v>
      </c>
      <c r="H843">
        <f t="shared" si="27"/>
        <v>0</v>
      </c>
      <c r="I843" t="str">
        <f t="shared" si="28"/>
        <v>PRIMARY</v>
      </c>
      <c r="J843">
        <v>1</v>
      </c>
    </row>
    <row r="844" spans="1:10" x14ac:dyDescent="0.25">
      <c r="A844" t="s">
        <v>1391</v>
      </c>
      <c r="B844">
        <v>3</v>
      </c>
      <c r="C844">
        <v>85</v>
      </c>
      <c r="D844" t="s">
        <v>1397</v>
      </c>
      <c r="E844" t="s">
        <v>1393</v>
      </c>
      <c r="F844" t="s">
        <v>1183</v>
      </c>
      <c r="G844" t="s">
        <v>1392</v>
      </c>
      <c r="H844">
        <f t="shared" si="27"/>
        <v>0</v>
      </c>
      <c r="I844" t="str">
        <f t="shared" si="28"/>
        <v>PRIMARY</v>
      </c>
      <c r="J844">
        <v>3</v>
      </c>
    </row>
    <row r="845" spans="1:10" x14ac:dyDescent="0.25">
      <c r="A845" t="s">
        <v>1391</v>
      </c>
      <c r="B845">
        <v>4</v>
      </c>
      <c r="C845" t="s">
        <v>1392</v>
      </c>
      <c r="D845" t="s">
        <v>1395</v>
      </c>
      <c r="E845" t="s">
        <v>1393</v>
      </c>
      <c r="F845" t="s">
        <v>1183</v>
      </c>
      <c r="G845" t="s">
        <v>1392</v>
      </c>
      <c r="H845">
        <f t="shared" si="27"/>
        <v>0</v>
      </c>
      <c r="I845" t="str">
        <f t="shared" si="28"/>
        <v>PRIMARY</v>
      </c>
      <c r="J845">
        <v>2</v>
      </c>
    </row>
    <row r="846" spans="1:10" x14ac:dyDescent="0.25">
      <c r="A846" t="s">
        <v>1391</v>
      </c>
      <c r="B846">
        <v>4</v>
      </c>
      <c r="C846">
        <v>30</v>
      </c>
      <c r="D846" t="s">
        <v>1395</v>
      </c>
      <c r="E846" t="s">
        <v>1393</v>
      </c>
      <c r="F846" t="s">
        <v>1183</v>
      </c>
      <c r="G846">
        <v>2002836</v>
      </c>
      <c r="H846">
        <f t="shared" si="27"/>
        <v>807.52</v>
      </c>
      <c r="I846" t="str">
        <f t="shared" si="28"/>
        <v>PRIMARY</v>
      </c>
      <c r="J846">
        <v>2</v>
      </c>
    </row>
    <row r="847" spans="1:10" x14ac:dyDescent="0.25">
      <c r="A847" t="s">
        <v>1391</v>
      </c>
      <c r="B847">
        <v>4</v>
      </c>
      <c r="C847">
        <v>30</v>
      </c>
      <c r="D847" t="s">
        <v>1395</v>
      </c>
      <c r="E847" t="s">
        <v>1393</v>
      </c>
      <c r="F847" t="s">
        <v>1183</v>
      </c>
      <c r="G847">
        <v>2002837</v>
      </c>
      <c r="H847">
        <f t="shared" si="27"/>
        <v>0</v>
      </c>
      <c r="I847" t="str">
        <f t="shared" si="28"/>
        <v>PRIMARY</v>
      </c>
      <c r="J847">
        <v>20</v>
      </c>
    </row>
    <row r="848" spans="1:10" x14ac:dyDescent="0.25">
      <c r="A848" t="s">
        <v>1391</v>
      </c>
      <c r="B848">
        <v>4</v>
      </c>
      <c r="C848">
        <v>35</v>
      </c>
      <c r="D848" t="s">
        <v>1397</v>
      </c>
      <c r="E848" t="s">
        <v>1393</v>
      </c>
      <c r="F848" t="s">
        <v>1183</v>
      </c>
      <c r="G848">
        <v>2002839</v>
      </c>
      <c r="H848">
        <f t="shared" si="27"/>
        <v>0</v>
      </c>
      <c r="I848" t="str">
        <f t="shared" si="28"/>
        <v>PRIMARY</v>
      </c>
      <c r="J848">
        <v>1</v>
      </c>
    </row>
    <row r="849" spans="1:10" x14ac:dyDescent="0.25">
      <c r="A849" t="s">
        <v>1391</v>
      </c>
      <c r="B849">
        <v>4</v>
      </c>
      <c r="C849">
        <v>35</v>
      </c>
      <c r="D849" t="s">
        <v>1395</v>
      </c>
      <c r="E849" t="s">
        <v>1393</v>
      </c>
      <c r="F849" t="s">
        <v>1183</v>
      </c>
      <c r="G849">
        <v>2002823</v>
      </c>
      <c r="H849">
        <f t="shared" si="27"/>
        <v>0</v>
      </c>
      <c r="I849" t="str">
        <f t="shared" si="28"/>
        <v>PRIMARY</v>
      </c>
      <c r="J849">
        <v>11</v>
      </c>
    </row>
    <row r="850" spans="1:10" x14ac:dyDescent="0.25">
      <c r="A850" t="s">
        <v>1391</v>
      </c>
      <c r="B850">
        <v>4</v>
      </c>
      <c r="C850">
        <v>35</v>
      </c>
      <c r="D850" t="s">
        <v>1395</v>
      </c>
      <c r="E850" t="s">
        <v>1393</v>
      </c>
      <c r="F850" t="s">
        <v>1183</v>
      </c>
      <c r="G850">
        <v>2002842</v>
      </c>
      <c r="H850">
        <f t="shared" si="27"/>
        <v>0</v>
      </c>
      <c r="I850" t="str">
        <f t="shared" si="28"/>
        <v>PRIMARY</v>
      </c>
      <c r="J850">
        <v>612</v>
      </c>
    </row>
    <row r="851" spans="1:10" x14ac:dyDescent="0.25">
      <c r="A851" t="s">
        <v>1391</v>
      </c>
      <c r="B851">
        <v>4</v>
      </c>
      <c r="C851">
        <v>35</v>
      </c>
      <c r="D851" t="s">
        <v>1395</v>
      </c>
      <c r="E851" t="s">
        <v>1237</v>
      </c>
      <c r="F851" t="s">
        <v>1183</v>
      </c>
      <c r="G851">
        <v>2002842</v>
      </c>
      <c r="H851">
        <f t="shared" si="27"/>
        <v>0</v>
      </c>
      <c r="I851" t="str">
        <f t="shared" si="28"/>
        <v>PRIMARY</v>
      </c>
      <c r="J851">
        <v>1</v>
      </c>
    </row>
    <row r="852" spans="1:10" x14ac:dyDescent="0.25">
      <c r="A852" t="s">
        <v>1391</v>
      </c>
      <c r="B852">
        <v>4</v>
      </c>
      <c r="C852">
        <v>35</v>
      </c>
      <c r="D852" t="s">
        <v>1395</v>
      </c>
      <c r="F852" t="s">
        <v>1183</v>
      </c>
      <c r="G852">
        <v>2002842</v>
      </c>
      <c r="H852">
        <f t="shared" si="27"/>
        <v>0</v>
      </c>
      <c r="I852" t="str">
        <f t="shared" si="28"/>
        <v>PRIMARY</v>
      </c>
      <c r="J852">
        <v>2</v>
      </c>
    </row>
    <row r="853" spans="1:10" x14ac:dyDescent="0.25">
      <c r="A853" t="s">
        <v>1391</v>
      </c>
      <c r="B853">
        <v>4</v>
      </c>
      <c r="C853">
        <v>35</v>
      </c>
      <c r="E853" t="s">
        <v>1393</v>
      </c>
      <c r="F853" t="s">
        <v>1183</v>
      </c>
      <c r="G853">
        <v>2002842</v>
      </c>
      <c r="H853">
        <f t="shared" si="27"/>
        <v>0</v>
      </c>
      <c r="I853" t="str">
        <f t="shared" si="28"/>
        <v>PRIMARY</v>
      </c>
      <c r="J853">
        <v>5</v>
      </c>
    </row>
    <row r="854" spans="1:10" x14ac:dyDescent="0.25">
      <c r="A854" t="s">
        <v>1391</v>
      </c>
      <c r="B854">
        <v>4</v>
      </c>
      <c r="C854">
        <v>40</v>
      </c>
      <c r="D854" t="s">
        <v>1392</v>
      </c>
      <c r="E854" t="s">
        <v>1393</v>
      </c>
      <c r="F854" t="s">
        <v>1183</v>
      </c>
      <c r="G854">
        <v>2002847</v>
      </c>
      <c r="H854">
        <f t="shared" si="27"/>
        <v>1112.98</v>
      </c>
      <c r="I854" t="str">
        <f t="shared" si="28"/>
        <v>PRIMARY</v>
      </c>
      <c r="J854">
        <v>12</v>
      </c>
    </row>
    <row r="855" spans="1:10" x14ac:dyDescent="0.25">
      <c r="A855" t="s">
        <v>1391</v>
      </c>
      <c r="B855">
        <v>4</v>
      </c>
      <c r="C855">
        <v>40</v>
      </c>
      <c r="D855" t="s">
        <v>1398</v>
      </c>
      <c r="E855" t="s">
        <v>1393</v>
      </c>
      <c r="F855" t="s">
        <v>1183</v>
      </c>
      <c r="G855" t="s">
        <v>1392</v>
      </c>
      <c r="H855">
        <f t="shared" si="27"/>
        <v>0</v>
      </c>
      <c r="I855" t="str">
        <f t="shared" si="28"/>
        <v>PRIMARY</v>
      </c>
      <c r="J855">
        <v>1</v>
      </c>
    </row>
    <row r="856" spans="1:10" x14ac:dyDescent="0.25">
      <c r="A856" t="s">
        <v>1391</v>
      </c>
      <c r="B856">
        <v>4</v>
      </c>
      <c r="C856">
        <v>40</v>
      </c>
      <c r="D856" t="s">
        <v>1395</v>
      </c>
      <c r="E856" t="s">
        <v>1393</v>
      </c>
      <c r="F856" t="s">
        <v>1183</v>
      </c>
      <c r="G856" t="s">
        <v>1392</v>
      </c>
      <c r="H856">
        <f t="shared" si="27"/>
        <v>0</v>
      </c>
      <c r="I856" t="str">
        <f t="shared" si="28"/>
        <v>PRIMARY</v>
      </c>
      <c r="J856">
        <v>1</v>
      </c>
    </row>
    <row r="857" spans="1:10" x14ac:dyDescent="0.25">
      <c r="A857" t="s">
        <v>1391</v>
      </c>
      <c r="B857">
        <v>4</v>
      </c>
      <c r="C857">
        <v>40</v>
      </c>
      <c r="D857" t="s">
        <v>1395</v>
      </c>
      <c r="E857" t="s">
        <v>1393</v>
      </c>
      <c r="F857" t="s">
        <v>1183</v>
      </c>
      <c r="G857">
        <v>2002826</v>
      </c>
      <c r="H857">
        <f t="shared" si="27"/>
        <v>0</v>
      </c>
      <c r="I857" t="str">
        <f t="shared" si="28"/>
        <v>PRIMARY</v>
      </c>
      <c r="J857">
        <v>106</v>
      </c>
    </row>
    <row r="858" spans="1:10" x14ac:dyDescent="0.25">
      <c r="A858" t="s">
        <v>1391</v>
      </c>
      <c r="B858">
        <v>4</v>
      </c>
      <c r="C858">
        <v>40</v>
      </c>
      <c r="D858" t="s">
        <v>1395</v>
      </c>
      <c r="E858" t="s">
        <v>1393</v>
      </c>
      <c r="F858" t="s">
        <v>1183</v>
      </c>
      <c r="G858">
        <v>2002847</v>
      </c>
      <c r="H858">
        <f t="shared" si="27"/>
        <v>1112.98</v>
      </c>
      <c r="I858" t="str">
        <f t="shared" si="28"/>
        <v>PRIMARY</v>
      </c>
      <c r="J858">
        <v>10176</v>
      </c>
    </row>
    <row r="859" spans="1:10" x14ac:dyDescent="0.25">
      <c r="A859" t="s">
        <v>1391</v>
      </c>
      <c r="B859">
        <v>4</v>
      </c>
      <c r="C859">
        <v>40</v>
      </c>
      <c r="D859" t="s">
        <v>1395</v>
      </c>
      <c r="E859" t="s">
        <v>1393</v>
      </c>
      <c r="F859" t="s">
        <v>1183</v>
      </c>
      <c r="G859">
        <v>2002857</v>
      </c>
      <c r="H859">
        <f t="shared" si="27"/>
        <v>0</v>
      </c>
      <c r="I859" t="str">
        <f t="shared" si="28"/>
        <v>PRIMARY</v>
      </c>
      <c r="J859">
        <v>1</v>
      </c>
    </row>
    <row r="860" spans="1:10" x14ac:dyDescent="0.25">
      <c r="A860" t="s">
        <v>1391</v>
      </c>
      <c r="B860">
        <v>4</v>
      </c>
      <c r="C860">
        <v>40</v>
      </c>
      <c r="D860" t="s">
        <v>1395</v>
      </c>
      <c r="E860" t="s">
        <v>1393</v>
      </c>
      <c r="F860" t="s">
        <v>1183</v>
      </c>
      <c r="H860">
        <f t="shared" si="27"/>
        <v>0</v>
      </c>
      <c r="I860" t="str">
        <f t="shared" si="28"/>
        <v>PRIMARY</v>
      </c>
      <c r="J860">
        <v>11</v>
      </c>
    </row>
    <row r="861" spans="1:10" x14ac:dyDescent="0.25">
      <c r="B861">
        <v>4</v>
      </c>
      <c r="C861">
        <v>40</v>
      </c>
      <c r="D861" t="s">
        <v>1395</v>
      </c>
      <c r="E861" t="s">
        <v>1393</v>
      </c>
      <c r="F861" t="s">
        <v>1183</v>
      </c>
      <c r="G861">
        <v>2002847</v>
      </c>
      <c r="H861">
        <f t="shared" si="27"/>
        <v>1112.98</v>
      </c>
      <c r="I861" t="str">
        <f t="shared" si="28"/>
        <v>PRIMARY</v>
      </c>
      <c r="J861">
        <v>2</v>
      </c>
    </row>
    <row r="862" spans="1:10" x14ac:dyDescent="0.25">
      <c r="A862" t="s">
        <v>1391</v>
      </c>
      <c r="B862">
        <v>4</v>
      </c>
      <c r="C862">
        <v>40</v>
      </c>
      <c r="D862" t="s">
        <v>1395</v>
      </c>
      <c r="E862" t="s">
        <v>1237</v>
      </c>
      <c r="F862" t="s">
        <v>1183</v>
      </c>
      <c r="G862">
        <v>2002847</v>
      </c>
      <c r="H862">
        <f t="shared" si="27"/>
        <v>1112.98</v>
      </c>
      <c r="I862" t="str">
        <f t="shared" si="28"/>
        <v>PRIMARY</v>
      </c>
      <c r="J862">
        <v>11</v>
      </c>
    </row>
    <row r="863" spans="1:10" x14ac:dyDescent="0.25">
      <c r="A863" t="s">
        <v>1391</v>
      </c>
      <c r="B863">
        <v>4</v>
      </c>
      <c r="C863">
        <v>40</v>
      </c>
      <c r="D863" t="s">
        <v>1395</v>
      </c>
      <c r="F863" t="s">
        <v>1183</v>
      </c>
      <c r="G863">
        <v>2002847</v>
      </c>
      <c r="H863">
        <f t="shared" si="27"/>
        <v>1112.98</v>
      </c>
      <c r="I863" t="str">
        <f t="shared" si="28"/>
        <v>PRIMARY</v>
      </c>
      <c r="J863">
        <v>21</v>
      </c>
    </row>
    <row r="864" spans="1:10" x14ac:dyDescent="0.25">
      <c r="A864" t="s">
        <v>1391</v>
      </c>
      <c r="B864">
        <v>4</v>
      </c>
      <c r="C864">
        <v>40</v>
      </c>
      <c r="E864" t="s">
        <v>1393</v>
      </c>
      <c r="F864" t="s">
        <v>1183</v>
      </c>
      <c r="G864">
        <v>2002847</v>
      </c>
      <c r="H864">
        <f t="shared" si="27"/>
        <v>1112.98</v>
      </c>
      <c r="I864" t="str">
        <f t="shared" si="28"/>
        <v>PRIMARY</v>
      </c>
      <c r="J864">
        <v>355</v>
      </c>
    </row>
    <row r="865" spans="1:10" x14ac:dyDescent="0.25">
      <c r="A865" t="s">
        <v>1391</v>
      </c>
      <c r="B865">
        <v>4</v>
      </c>
      <c r="C865">
        <v>40</v>
      </c>
      <c r="E865" t="s">
        <v>1393</v>
      </c>
      <c r="F865" t="s">
        <v>1183</v>
      </c>
      <c r="H865">
        <f t="shared" si="27"/>
        <v>0</v>
      </c>
      <c r="I865" t="str">
        <f t="shared" si="28"/>
        <v>PRIMARY</v>
      </c>
      <c r="J865">
        <v>10</v>
      </c>
    </row>
    <row r="866" spans="1:10" x14ac:dyDescent="0.25">
      <c r="A866" t="s">
        <v>1391</v>
      </c>
      <c r="B866">
        <v>4</v>
      </c>
      <c r="C866">
        <v>40</v>
      </c>
      <c r="E866" t="s">
        <v>1237</v>
      </c>
      <c r="F866" t="s">
        <v>1183</v>
      </c>
      <c r="G866">
        <v>2002847</v>
      </c>
      <c r="H866">
        <f t="shared" si="27"/>
        <v>1112.98</v>
      </c>
      <c r="I866" t="str">
        <f t="shared" si="28"/>
        <v>PRIMARY</v>
      </c>
      <c r="J866">
        <v>1</v>
      </c>
    </row>
    <row r="867" spans="1:10" x14ac:dyDescent="0.25">
      <c r="A867" t="s">
        <v>1391</v>
      </c>
      <c r="B867">
        <v>4</v>
      </c>
      <c r="C867">
        <v>40</v>
      </c>
      <c r="F867" t="s">
        <v>1183</v>
      </c>
      <c r="G867">
        <v>2002847</v>
      </c>
      <c r="H867">
        <f t="shared" si="27"/>
        <v>1112.98</v>
      </c>
      <c r="I867" t="str">
        <f t="shared" si="28"/>
        <v>PRIMARY</v>
      </c>
      <c r="J867">
        <v>2</v>
      </c>
    </row>
    <row r="868" spans="1:10" x14ac:dyDescent="0.25">
      <c r="A868" t="s">
        <v>1391</v>
      </c>
      <c r="B868">
        <v>4</v>
      </c>
      <c r="C868">
        <v>400</v>
      </c>
      <c r="D868" t="s">
        <v>1395</v>
      </c>
      <c r="E868" t="s">
        <v>1393</v>
      </c>
      <c r="F868" t="s">
        <v>1183</v>
      </c>
      <c r="G868" t="s">
        <v>1392</v>
      </c>
      <c r="H868">
        <f t="shared" si="27"/>
        <v>0</v>
      </c>
      <c r="I868" t="str">
        <f t="shared" si="28"/>
        <v>PRIMARY</v>
      </c>
      <c r="J868">
        <v>2</v>
      </c>
    </row>
    <row r="869" spans="1:10" x14ac:dyDescent="0.25">
      <c r="A869" t="s">
        <v>1391</v>
      </c>
      <c r="B869">
        <v>4</v>
      </c>
      <c r="C869">
        <v>45</v>
      </c>
      <c r="D869" t="s">
        <v>1397</v>
      </c>
      <c r="E869" t="s">
        <v>1393</v>
      </c>
      <c r="F869" t="s">
        <v>1183</v>
      </c>
      <c r="H869">
        <f t="shared" si="27"/>
        <v>0</v>
      </c>
      <c r="I869" t="str">
        <f t="shared" si="28"/>
        <v>PRIMARY</v>
      </c>
      <c r="J869">
        <v>5</v>
      </c>
    </row>
    <row r="870" spans="1:10" x14ac:dyDescent="0.25">
      <c r="A870" t="s">
        <v>1391</v>
      </c>
      <c r="B870">
        <v>4</v>
      </c>
      <c r="C870">
        <v>45</v>
      </c>
      <c r="D870" t="s">
        <v>1395</v>
      </c>
      <c r="E870" t="s">
        <v>1393</v>
      </c>
      <c r="F870" t="s">
        <v>1183</v>
      </c>
      <c r="G870" t="s">
        <v>1392</v>
      </c>
      <c r="H870">
        <f t="shared" si="27"/>
        <v>0</v>
      </c>
      <c r="I870" t="str">
        <f t="shared" si="28"/>
        <v>PRIMARY</v>
      </c>
      <c r="J870">
        <v>1</v>
      </c>
    </row>
    <row r="871" spans="1:10" x14ac:dyDescent="0.25">
      <c r="A871" t="s">
        <v>1391</v>
      </c>
      <c r="B871">
        <v>4</v>
      </c>
      <c r="C871">
        <v>45</v>
      </c>
      <c r="D871" t="s">
        <v>1395</v>
      </c>
      <c r="E871" t="s">
        <v>1393</v>
      </c>
      <c r="F871" t="s">
        <v>1183</v>
      </c>
      <c r="G871">
        <v>2002858</v>
      </c>
      <c r="H871">
        <f t="shared" si="27"/>
        <v>1344.79</v>
      </c>
      <c r="I871" t="str">
        <f t="shared" si="28"/>
        <v>PRIMARY</v>
      </c>
      <c r="J871">
        <v>1</v>
      </c>
    </row>
    <row r="872" spans="1:10" x14ac:dyDescent="0.25">
      <c r="A872" t="s">
        <v>1391</v>
      </c>
      <c r="B872">
        <v>4</v>
      </c>
      <c r="C872">
        <v>45</v>
      </c>
      <c r="D872" t="s">
        <v>1395</v>
      </c>
      <c r="E872" t="s">
        <v>1393</v>
      </c>
      <c r="F872" t="s">
        <v>1183</v>
      </c>
      <c r="G872">
        <v>2002859</v>
      </c>
      <c r="H872">
        <f t="shared" si="27"/>
        <v>1478.66</v>
      </c>
      <c r="I872" t="str">
        <f t="shared" si="28"/>
        <v>PRIMARY</v>
      </c>
      <c r="J872">
        <v>3060</v>
      </c>
    </row>
    <row r="873" spans="1:10" x14ac:dyDescent="0.25">
      <c r="A873" t="s">
        <v>1391</v>
      </c>
      <c r="B873">
        <v>4</v>
      </c>
      <c r="C873">
        <v>45</v>
      </c>
      <c r="D873" t="s">
        <v>1395</v>
      </c>
      <c r="E873" t="s">
        <v>1393</v>
      </c>
      <c r="F873" t="s">
        <v>1183</v>
      </c>
      <c r="H873">
        <f t="shared" si="27"/>
        <v>0</v>
      </c>
      <c r="I873" t="str">
        <f t="shared" si="28"/>
        <v>PRIMARY</v>
      </c>
      <c r="J873">
        <v>1</v>
      </c>
    </row>
    <row r="874" spans="1:10" x14ac:dyDescent="0.25">
      <c r="A874" t="s">
        <v>1391</v>
      </c>
      <c r="B874">
        <v>4</v>
      </c>
      <c r="C874">
        <v>45</v>
      </c>
      <c r="D874" t="s">
        <v>1395</v>
      </c>
      <c r="E874" t="s">
        <v>1237</v>
      </c>
      <c r="F874" t="s">
        <v>1183</v>
      </c>
      <c r="G874">
        <v>2002859</v>
      </c>
      <c r="H874">
        <f t="shared" si="27"/>
        <v>1478.66</v>
      </c>
      <c r="I874" t="str">
        <f t="shared" si="28"/>
        <v>PRIMARY</v>
      </c>
      <c r="J874">
        <v>1</v>
      </c>
    </row>
    <row r="875" spans="1:10" x14ac:dyDescent="0.25">
      <c r="A875" t="s">
        <v>1391</v>
      </c>
      <c r="B875">
        <v>4</v>
      </c>
      <c r="C875">
        <v>45</v>
      </c>
      <c r="D875" t="s">
        <v>1395</v>
      </c>
      <c r="F875" t="s">
        <v>1183</v>
      </c>
      <c r="G875">
        <v>2002859</v>
      </c>
      <c r="H875">
        <f t="shared" si="27"/>
        <v>1478.66</v>
      </c>
      <c r="I875" t="str">
        <f t="shared" si="28"/>
        <v>PRIMARY</v>
      </c>
      <c r="J875">
        <v>4</v>
      </c>
    </row>
    <row r="876" spans="1:10" x14ac:dyDescent="0.25">
      <c r="A876" t="s">
        <v>1391</v>
      </c>
      <c r="B876">
        <v>4</v>
      </c>
      <c r="C876">
        <v>45</v>
      </c>
      <c r="E876" t="s">
        <v>1393</v>
      </c>
      <c r="F876" t="s">
        <v>1183</v>
      </c>
      <c r="G876">
        <v>2002859</v>
      </c>
      <c r="H876">
        <f t="shared" si="27"/>
        <v>1478.66</v>
      </c>
      <c r="I876" t="str">
        <f t="shared" si="28"/>
        <v>PRIMARY</v>
      </c>
      <c r="J876">
        <v>14</v>
      </c>
    </row>
    <row r="877" spans="1:10" x14ac:dyDescent="0.25">
      <c r="A877" t="s">
        <v>1391</v>
      </c>
      <c r="B877">
        <v>4</v>
      </c>
      <c r="C877">
        <v>55</v>
      </c>
      <c r="D877" t="s">
        <v>1395</v>
      </c>
      <c r="E877" t="s">
        <v>1393</v>
      </c>
      <c r="F877" t="s">
        <v>1183</v>
      </c>
      <c r="G877">
        <v>2002866</v>
      </c>
      <c r="H877">
        <f t="shared" si="27"/>
        <v>0</v>
      </c>
      <c r="I877" t="str">
        <f t="shared" si="28"/>
        <v>PRIMARY</v>
      </c>
      <c r="J877">
        <v>1</v>
      </c>
    </row>
    <row r="878" spans="1:10" x14ac:dyDescent="0.25">
      <c r="A878" t="s">
        <v>1391</v>
      </c>
      <c r="B878">
        <v>4</v>
      </c>
      <c r="C878">
        <v>90</v>
      </c>
      <c r="D878" t="s">
        <v>1395</v>
      </c>
      <c r="E878" t="s">
        <v>1393</v>
      </c>
      <c r="F878" t="s">
        <v>1183</v>
      </c>
      <c r="G878" t="s">
        <v>1392</v>
      </c>
      <c r="H878">
        <f t="shared" si="27"/>
        <v>0</v>
      </c>
      <c r="I878" t="str">
        <f t="shared" si="28"/>
        <v>PRIMARY</v>
      </c>
      <c r="J878">
        <v>1</v>
      </c>
    </row>
    <row r="879" spans="1:10" x14ac:dyDescent="0.25">
      <c r="A879" t="s">
        <v>1391</v>
      </c>
      <c r="B879">
        <v>5</v>
      </c>
      <c r="C879">
        <v>35</v>
      </c>
      <c r="D879" t="s">
        <v>1395</v>
      </c>
      <c r="E879" t="s">
        <v>1393</v>
      </c>
      <c r="F879" t="s">
        <v>1183</v>
      </c>
      <c r="G879" t="s">
        <v>1392</v>
      </c>
      <c r="H879">
        <f t="shared" si="27"/>
        <v>0</v>
      </c>
      <c r="I879" t="str">
        <f t="shared" si="28"/>
        <v>PRIMARY</v>
      </c>
      <c r="J879">
        <v>4</v>
      </c>
    </row>
    <row r="880" spans="1:10" x14ac:dyDescent="0.25">
      <c r="A880" t="s">
        <v>1391</v>
      </c>
      <c r="B880">
        <v>5</v>
      </c>
      <c r="C880">
        <v>40</v>
      </c>
      <c r="D880" t="s">
        <v>1395</v>
      </c>
      <c r="E880" t="s">
        <v>1393</v>
      </c>
      <c r="F880" t="s">
        <v>1183</v>
      </c>
      <c r="G880">
        <v>2002847</v>
      </c>
      <c r="H880">
        <f t="shared" si="27"/>
        <v>1112.98</v>
      </c>
      <c r="I880" t="str">
        <f t="shared" si="28"/>
        <v>PRIMARY</v>
      </c>
      <c r="J880">
        <v>15</v>
      </c>
    </row>
    <row r="881" spans="1:10" x14ac:dyDescent="0.25">
      <c r="A881" t="s">
        <v>1391</v>
      </c>
      <c r="B881">
        <v>5</v>
      </c>
      <c r="C881">
        <v>40</v>
      </c>
      <c r="E881" t="s">
        <v>1393</v>
      </c>
      <c r="F881" t="s">
        <v>1183</v>
      </c>
      <c r="G881">
        <v>2002847</v>
      </c>
      <c r="H881">
        <f t="shared" si="27"/>
        <v>1112.98</v>
      </c>
      <c r="I881" t="str">
        <f t="shared" si="28"/>
        <v>PRIMARY</v>
      </c>
      <c r="J881">
        <v>1</v>
      </c>
    </row>
    <row r="882" spans="1:10" x14ac:dyDescent="0.25">
      <c r="A882" t="s">
        <v>1391</v>
      </c>
      <c r="B882">
        <v>5</v>
      </c>
      <c r="C882">
        <v>45</v>
      </c>
      <c r="D882" t="s">
        <v>1395</v>
      </c>
      <c r="E882" t="s">
        <v>1393</v>
      </c>
      <c r="F882" t="s">
        <v>1183</v>
      </c>
      <c r="G882">
        <v>2002859</v>
      </c>
      <c r="H882">
        <f t="shared" si="27"/>
        <v>1478.66</v>
      </c>
      <c r="I882" t="str">
        <f t="shared" si="28"/>
        <v>PRIMARY</v>
      </c>
      <c r="J882">
        <v>2</v>
      </c>
    </row>
    <row r="883" spans="1:10" x14ac:dyDescent="0.25">
      <c r="A883" t="s">
        <v>1391</v>
      </c>
      <c r="B883">
        <v>6</v>
      </c>
      <c r="C883" t="s">
        <v>1392</v>
      </c>
      <c r="D883" t="s">
        <v>1395</v>
      </c>
      <c r="E883" t="s">
        <v>1393</v>
      </c>
      <c r="F883" t="s">
        <v>1183</v>
      </c>
      <c r="G883" t="s">
        <v>1392</v>
      </c>
      <c r="H883">
        <f t="shared" si="27"/>
        <v>0</v>
      </c>
      <c r="I883" t="str">
        <f t="shared" si="28"/>
        <v>PRIMARY</v>
      </c>
      <c r="J883">
        <v>1</v>
      </c>
    </row>
    <row r="884" spans="1:10" x14ac:dyDescent="0.25">
      <c r="A884" t="s">
        <v>1391</v>
      </c>
      <c r="B884">
        <v>6</v>
      </c>
      <c r="C884">
        <v>30</v>
      </c>
      <c r="D884" t="s">
        <v>1392</v>
      </c>
      <c r="E884" t="s">
        <v>1393</v>
      </c>
      <c r="F884" t="s">
        <v>1183</v>
      </c>
      <c r="G884" t="s">
        <v>1392</v>
      </c>
      <c r="H884">
        <f t="shared" si="27"/>
        <v>0</v>
      </c>
      <c r="I884" t="str">
        <f t="shared" si="28"/>
        <v>PRIMARY</v>
      </c>
      <c r="J884">
        <v>1</v>
      </c>
    </row>
    <row r="885" spans="1:10" x14ac:dyDescent="0.25">
      <c r="A885" t="s">
        <v>1391</v>
      </c>
      <c r="B885">
        <v>6</v>
      </c>
      <c r="C885">
        <v>30</v>
      </c>
      <c r="D885" t="s">
        <v>1395</v>
      </c>
      <c r="E885" t="s">
        <v>1393</v>
      </c>
      <c r="F885" t="s">
        <v>1183</v>
      </c>
      <c r="G885">
        <v>2002836</v>
      </c>
      <c r="H885">
        <f t="shared" si="27"/>
        <v>807.52</v>
      </c>
      <c r="I885" t="str">
        <f t="shared" si="28"/>
        <v>PRIMARY</v>
      </c>
      <c r="J885">
        <v>260</v>
      </c>
    </row>
    <row r="886" spans="1:10" x14ac:dyDescent="0.25">
      <c r="A886" t="s">
        <v>1391</v>
      </c>
      <c r="B886">
        <v>6</v>
      </c>
      <c r="C886">
        <v>30</v>
      </c>
      <c r="E886" t="s">
        <v>1393</v>
      </c>
      <c r="F886" t="s">
        <v>1183</v>
      </c>
      <c r="G886">
        <v>2002836</v>
      </c>
      <c r="H886">
        <f t="shared" si="27"/>
        <v>807.52</v>
      </c>
      <c r="I886" t="str">
        <f t="shared" si="28"/>
        <v>PRIMARY</v>
      </c>
      <c r="J886">
        <v>1</v>
      </c>
    </row>
    <row r="887" spans="1:10" x14ac:dyDescent="0.25">
      <c r="A887" t="s">
        <v>1391</v>
      </c>
      <c r="B887">
        <v>6</v>
      </c>
      <c r="C887">
        <v>35</v>
      </c>
      <c r="D887" t="s">
        <v>1395</v>
      </c>
      <c r="E887" t="s">
        <v>1393</v>
      </c>
      <c r="F887" t="s">
        <v>1183</v>
      </c>
      <c r="G887">
        <v>2002821</v>
      </c>
      <c r="H887">
        <f t="shared" si="27"/>
        <v>0</v>
      </c>
      <c r="I887" t="str">
        <f t="shared" si="28"/>
        <v>PRIMARY</v>
      </c>
      <c r="J887">
        <v>1</v>
      </c>
    </row>
    <row r="888" spans="1:10" x14ac:dyDescent="0.25">
      <c r="A888" t="s">
        <v>1391</v>
      </c>
      <c r="B888">
        <v>6</v>
      </c>
      <c r="C888">
        <v>35</v>
      </c>
      <c r="D888" t="s">
        <v>1395</v>
      </c>
      <c r="E888" t="s">
        <v>1393</v>
      </c>
      <c r="F888" t="s">
        <v>1183</v>
      </c>
      <c r="G888">
        <v>2002843</v>
      </c>
      <c r="H888">
        <f t="shared" si="27"/>
        <v>0</v>
      </c>
      <c r="I888" t="str">
        <f t="shared" si="28"/>
        <v>PRIMARY</v>
      </c>
      <c r="J888">
        <v>163</v>
      </c>
    </row>
    <row r="889" spans="1:10" x14ac:dyDescent="0.25">
      <c r="A889" t="s">
        <v>1391</v>
      </c>
      <c r="B889">
        <v>6</v>
      </c>
      <c r="C889">
        <v>35</v>
      </c>
      <c r="D889" t="s">
        <v>1395</v>
      </c>
      <c r="E889" t="s">
        <v>1393</v>
      </c>
      <c r="F889" t="s">
        <v>1183</v>
      </c>
      <c r="H889">
        <f t="shared" si="27"/>
        <v>0</v>
      </c>
      <c r="I889" t="str">
        <f t="shared" si="28"/>
        <v>PRIMARY</v>
      </c>
      <c r="J889">
        <v>2</v>
      </c>
    </row>
    <row r="890" spans="1:10" x14ac:dyDescent="0.25">
      <c r="A890" t="s">
        <v>1391</v>
      </c>
      <c r="B890">
        <v>6</v>
      </c>
      <c r="C890">
        <v>35</v>
      </c>
      <c r="D890" t="s">
        <v>1395</v>
      </c>
      <c r="F890" t="s">
        <v>1183</v>
      </c>
      <c r="G890">
        <v>2002843</v>
      </c>
      <c r="H890">
        <f t="shared" si="27"/>
        <v>0</v>
      </c>
      <c r="I890" t="str">
        <f t="shared" si="28"/>
        <v>PRIMARY</v>
      </c>
      <c r="J890">
        <v>1</v>
      </c>
    </row>
    <row r="891" spans="1:10" x14ac:dyDescent="0.25">
      <c r="A891" t="s">
        <v>1391</v>
      </c>
      <c r="B891">
        <v>6</v>
      </c>
      <c r="C891">
        <v>40</v>
      </c>
      <c r="D891" t="s">
        <v>1395</v>
      </c>
      <c r="E891" t="s">
        <v>1393</v>
      </c>
      <c r="F891" t="s">
        <v>1183</v>
      </c>
      <c r="G891">
        <v>2002847</v>
      </c>
      <c r="H891">
        <f t="shared" si="27"/>
        <v>1112.98</v>
      </c>
      <c r="I891" t="str">
        <f t="shared" si="28"/>
        <v>PRIMARY</v>
      </c>
      <c r="J891">
        <v>5</v>
      </c>
    </row>
    <row r="892" spans="1:10" x14ac:dyDescent="0.25">
      <c r="A892" t="s">
        <v>1391</v>
      </c>
      <c r="B892">
        <v>6</v>
      </c>
      <c r="C892">
        <v>45</v>
      </c>
      <c r="D892" t="s">
        <v>1395</v>
      </c>
      <c r="E892" t="s">
        <v>1393</v>
      </c>
      <c r="F892" t="s">
        <v>1183</v>
      </c>
      <c r="G892">
        <v>2002859</v>
      </c>
      <c r="H892">
        <f t="shared" si="27"/>
        <v>1478.66</v>
      </c>
      <c r="I892" t="str">
        <f t="shared" si="28"/>
        <v>PRIMARY</v>
      </c>
      <c r="J892">
        <v>1</v>
      </c>
    </row>
    <row r="893" spans="1:10" x14ac:dyDescent="0.25">
      <c r="A893" t="s">
        <v>1391</v>
      </c>
      <c r="B893" t="s">
        <v>1403</v>
      </c>
      <c r="C893">
        <v>40</v>
      </c>
      <c r="D893" t="s">
        <v>1397</v>
      </c>
      <c r="E893" t="s">
        <v>1393</v>
      </c>
      <c r="F893" t="s">
        <v>1183</v>
      </c>
      <c r="G893">
        <v>2131246</v>
      </c>
      <c r="H893">
        <f t="shared" si="27"/>
        <v>3268.88</v>
      </c>
      <c r="I893" t="str">
        <f t="shared" si="28"/>
        <v>PRIMARY</v>
      </c>
      <c r="J893">
        <v>113</v>
      </c>
    </row>
    <row r="894" spans="1:10" x14ac:dyDescent="0.25">
      <c r="A894" t="s">
        <v>1391</v>
      </c>
      <c r="B894" t="s">
        <v>1403</v>
      </c>
      <c r="C894">
        <v>45</v>
      </c>
      <c r="D894" t="s">
        <v>1397</v>
      </c>
      <c r="E894" t="s">
        <v>1393</v>
      </c>
      <c r="F894" t="s">
        <v>1183</v>
      </c>
      <c r="G894">
        <v>2002858</v>
      </c>
      <c r="H894">
        <f t="shared" si="27"/>
        <v>1344.79</v>
      </c>
      <c r="I894" t="str">
        <f t="shared" si="28"/>
        <v>PRIMARY</v>
      </c>
      <c r="J894">
        <v>1</v>
      </c>
    </row>
    <row r="895" spans="1:10" x14ac:dyDescent="0.25">
      <c r="A895" t="s">
        <v>1391</v>
      </c>
      <c r="B895" t="s">
        <v>1403</v>
      </c>
      <c r="C895">
        <v>45</v>
      </c>
      <c r="D895" t="s">
        <v>1397</v>
      </c>
      <c r="E895" t="s">
        <v>1393</v>
      </c>
      <c r="F895" t="s">
        <v>1183</v>
      </c>
      <c r="G895">
        <v>2131245</v>
      </c>
      <c r="H895">
        <f t="shared" si="27"/>
        <v>0</v>
      </c>
      <c r="I895" t="str">
        <f t="shared" si="28"/>
        <v>PRIMARY</v>
      </c>
      <c r="J895">
        <v>871</v>
      </c>
    </row>
    <row r="896" spans="1:10" x14ac:dyDescent="0.25">
      <c r="A896" t="s">
        <v>1391</v>
      </c>
      <c r="B896" t="s">
        <v>1403</v>
      </c>
      <c r="C896">
        <v>45</v>
      </c>
      <c r="D896" t="s">
        <v>1397</v>
      </c>
      <c r="E896" t="s">
        <v>1393</v>
      </c>
      <c r="F896" t="s">
        <v>1183</v>
      </c>
      <c r="G896">
        <v>2131246</v>
      </c>
      <c r="H896">
        <f t="shared" si="27"/>
        <v>3268.88</v>
      </c>
      <c r="I896" t="str">
        <f t="shared" si="28"/>
        <v>PRIMARY</v>
      </c>
      <c r="J896">
        <v>2</v>
      </c>
    </row>
    <row r="897" spans="1:10" x14ac:dyDescent="0.25">
      <c r="A897" t="s">
        <v>1391</v>
      </c>
      <c r="B897" t="s">
        <v>1403</v>
      </c>
      <c r="C897">
        <v>45</v>
      </c>
      <c r="D897" t="s">
        <v>1401</v>
      </c>
      <c r="E897" t="s">
        <v>1393</v>
      </c>
      <c r="F897" t="s">
        <v>1183</v>
      </c>
      <c r="G897">
        <v>2132798</v>
      </c>
      <c r="H897">
        <f t="shared" si="27"/>
        <v>4456.6099999999997</v>
      </c>
      <c r="I897" t="str">
        <f t="shared" si="28"/>
        <v>PRIMARY</v>
      </c>
      <c r="J897">
        <v>44</v>
      </c>
    </row>
    <row r="898" spans="1:10" x14ac:dyDescent="0.25">
      <c r="A898" t="s">
        <v>1391</v>
      </c>
      <c r="B898" t="s">
        <v>1403</v>
      </c>
      <c r="C898">
        <v>45</v>
      </c>
      <c r="D898" t="s">
        <v>1395</v>
      </c>
      <c r="E898" t="s">
        <v>1393</v>
      </c>
      <c r="F898" t="s">
        <v>1183</v>
      </c>
      <c r="G898">
        <v>2131214</v>
      </c>
      <c r="H898">
        <f t="shared" ref="H898:H961" si="29">+_xlfn.XLOOKUP(G898,AF:AF,AG:AG,0)</f>
        <v>0</v>
      </c>
      <c r="I898" t="str">
        <f t="shared" ref="I898:I961" si="30">+_xlfn.XLOOKUP(F898,AI:AI,AJ:AJ,"N/A")</f>
        <v>PRIMARY</v>
      </c>
      <c r="J898">
        <v>175</v>
      </c>
    </row>
    <row r="899" spans="1:10" x14ac:dyDescent="0.25">
      <c r="A899" t="s">
        <v>1391</v>
      </c>
      <c r="B899" t="s">
        <v>1403</v>
      </c>
      <c r="C899">
        <v>45</v>
      </c>
      <c r="E899" t="s">
        <v>1393</v>
      </c>
      <c r="F899" t="s">
        <v>1183</v>
      </c>
      <c r="G899">
        <v>2131214</v>
      </c>
      <c r="H899">
        <f t="shared" si="29"/>
        <v>0</v>
      </c>
      <c r="I899" t="str">
        <f t="shared" si="30"/>
        <v>PRIMARY</v>
      </c>
      <c r="J899">
        <v>1</v>
      </c>
    </row>
    <row r="900" spans="1:10" x14ac:dyDescent="0.25">
      <c r="A900" t="s">
        <v>1391</v>
      </c>
      <c r="B900" t="s">
        <v>1403</v>
      </c>
      <c r="C900">
        <v>45</v>
      </c>
      <c r="E900" t="s">
        <v>1393</v>
      </c>
      <c r="F900" t="s">
        <v>1183</v>
      </c>
      <c r="G900">
        <v>2131245</v>
      </c>
      <c r="H900">
        <f t="shared" si="29"/>
        <v>0</v>
      </c>
      <c r="I900" t="str">
        <f t="shared" si="30"/>
        <v>PRIMARY</v>
      </c>
      <c r="J900">
        <v>3</v>
      </c>
    </row>
    <row r="901" spans="1:10" x14ac:dyDescent="0.25">
      <c r="A901" t="s">
        <v>1391</v>
      </c>
      <c r="B901" t="s">
        <v>1403</v>
      </c>
      <c r="C901">
        <v>50</v>
      </c>
      <c r="D901" t="s">
        <v>1397</v>
      </c>
      <c r="E901" t="s">
        <v>1393</v>
      </c>
      <c r="F901" t="s">
        <v>1183</v>
      </c>
      <c r="G901">
        <v>2131698</v>
      </c>
      <c r="H901">
        <f t="shared" si="29"/>
        <v>9288.26</v>
      </c>
      <c r="I901" t="str">
        <f t="shared" si="30"/>
        <v>PRIMARY</v>
      </c>
      <c r="J901">
        <v>94</v>
      </c>
    </row>
    <row r="902" spans="1:10" x14ac:dyDescent="0.25">
      <c r="A902" t="s">
        <v>1391</v>
      </c>
      <c r="B902" t="s">
        <v>1403</v>
      </c>
      <c r="C902">
        <v>50</v>
      </c>
      <c r="D902" t="s">
        <v>1401</v>
      </c>
      <c r="E902" t="s">
        <v>1393</v>
      </c>
      <c r="F902" t="s">
        <v>1183</v>
      </c>
      <c r="G902">
        <v>2124959</v>
      </c>
      <c r="H902">
        <f t="shared" si="29"/>
        <v>4317.26</v>
      </c>
      <c r="I902" t="str">
        <f t="shared" si="30"/>
        <v>PRIMARY</v>
      </c>
      <c r="J902">
        <v>43</v>
      </c>
    </row>
    <row r="903" spans="1:10" x14ac:dyDescent="0.25">
      <c r="A903" t="s">
        <v>1391</v>
      </c>
      <c r="B903" t="s">
        <v>1403</v>
      </c>
      <c r="C903">
        <v>50</v>
      </c>
      <c r="D903" t="s">
        <v>1395</v>
      </c>
      <c r="E903" t="s">
        <v>1393</v>
      </c>
      <c r="F903" t="s">
        <v>1183</v>
      </c>
      <c r="G903">
        <v>2131275</v>
      </c>
      <c r="H903">
        <f t="shared" si="29"/>
        <v>1665.53</v>
      </c>
      <c r="I903" t="str">
        <f t="shared" si="30"/>
        <v>PRIMARY</v>
      </c>
      <c r="J903">
        <v>70</v>
      </c>
    </row>
    <row r="904" spans="1:10" x14ac:dyDescent="0.25">
      <c r="A904" t="s">
        <v>1391</v>
      </c>
      <c r="B904" t="s">
        <v>1403</v>
      </c>
      <c r="C904">
        <v>55</v>
      </c>
      <c r="D904" t="s">
        <v>1397</v>
      </c>
      <c r="E904" t="s">
        <v>1393</v>
      </c>
      <c r="F904" t="s">
        <v>1183</v>
      </c>
      <c r="G904">
        <v>2131711</v>
      </c>
      <c r="H904">
        <f t="shared" si="29"/>
        <v>9928.64</v>
      </c>
      <c r="I904" t="str">
        <f t="shared" si="30"/>
        <v>PRIMARY</v>
      </c>
      <c r="J904">
        <v>6</v>
      </c>
    </row>
    <row r="905" spans="1:10" x14ac:dyDescent="0.25">
      <c r="A905" t="s">
        <v>1391</v>
      </c>
      <c r="B905" t="s">
        <v>1403</v>
      </c>
      <c r="C905">
        <v>60</v>
      </c>
      <c r="D905" t="s">
        <v>1397</v>
      </c>
      <c r="E905" t="s">
        <v>1393</v>
      </c>
      <c r="F905" t="s">
        <v>1183</v>
      </c>
      <c r="G905">
        <v>2131712</v>
      </c>
      <c r="H905">
        <f t="shared" si="29"/>
        <v>9869.15</v>
      </c>
      <c r="I905" t="str">
        <f t="shared" si="30"/>
        <v>PRIMARY</v>
      </c>
      <c r="J905">
        <v>4</v>
      </c>
    </row>
    <row r="906" spans="1:10" x14ac:dyDescent="0.25">
      <c r="A906" t="s">
        <v>1391</v>
      </c>
      <c r="B906" t="s">
        <v>1403</v>
      </c>
      <c r="C906">
        <v>70</v>
      </c>
      <c r="D906" t="s">
        <v>1397</v>
      </c>
      <c r="E906" t="s">
        <v>1393</v>
      </c>
      <c r="F906" t="s">
        <v>1183</v>
      </c>
      <c r="G906">
        <v>2002890</v>
      </c>
      <c r="H906">
        <f t="shared" si="29"/>
        <v>0</v>
      </c>
      <c r="I906" t="str">
        <f t="shared" si="30"/>
        <v>PRIMARY</v>
      </c>
      <c r="J906">
        <v>4</v>
      </c>
    </row>
    <row r="907" spans="1:10" x14ac:dyDescent="0.25">
      <c r="A907" t="s">
        <v>1391</v>
      </c>
      <c r="B907" t="s">
        <v>1404</v>
      </c>
      <c r="C907">
        <v>45</v>
      </c>
      <c r="D907" t="s">
        <v>1405</v>
      </c>
      <c r="E907" t="s">
        <v>1393</v>
      </c>
      <c r="F907" t="s">
        <v>1183</v>
      </c>
      <c r="G907">
        <v>2002819</v>
      </c>
      <c r="H907">
        <f t="shared" si="29"/>
        <v>3578.4</v>
      </c>
      <c r="I907" t="str">
        <f t="shared" si="30"/>
        <v>PRIMARY</v>
      </c>
      <c r="J907">
        <v>2</v>
      </c>
    </row>
    <row r="908" spans="1:10" x14ac:dyDescent="0.25">
      <c r="A908" t="s">
        <v>1391</v>
      </c>
      <c r="B908" t="s">
        <v>1406</v>
      </c>
      <c r="C908">
        <v>45</v>
      </c>
      <c r="D908" t="s">
        <v>1397</v>
      </c>
      <c r="E908" t="s">
        <v>1393</v>
      </c>
      <c r="F908" t="s">
        <v>1183</v>
      </c>
      <c r="G908">
        <v>2132811</v>
      </c>
      <c r="H908">
        <f t="shared" si="29"/>
        <v>4018.36</v>
      </c>
      <c r="I908" t="str">
        <f t="shared" si="30"/>
        <v>PRIMARY</v>
      </c>
      <c r="J908">
        <v>5</v>
      </c>
    </row>
    <row r="909" spans="1:10" x14ac:dyDescent="0.25">
      <c r="A909" t="s">
        <v>1391</v>
      </c>
      <c r="B909" t="s">
        <v>1406</v>
      </c>
      <c r="C909">
        <v>50</v>
      </c>
      <c r="D909" t="s">
        <v>1401</v>
      </c>
      <c r="E909" t="s">
        <v>1393</v>
      </c>
      <c r="F909" t="s">
        <v>1183</v>
      </c>
      <c r="G909">
        <v>2132797</v>
      </c>
      <c r="H909">
        <f t="shared" si="29"/>
        <v>6012.03</v>
      </c>
      <c r="I909" t="str">
        <f t="shared" si="30"/>
        <v>PRIMARY</v>
      </c>
      <c r="J909">
        <v>33</v>
      </c>
    </row>
    <row r="910" spans="1:10" x14ac:dyDescent="0.25">
      <c r="A910" t="s">
        <v>1391</v>
      </c>
      <c r="B910" t="s">
        <v>1407</v>
      </c>
      <c r="C910">
        <v>55</v>
      </c>
      <c r="D910" t="s">
        <v>1397</v>
      </c>
      <c r="E910" t="s">
        <v>1393</v>
      </c>
      <c r="F910" t="s">
        <v>1183</v>
      </c>
      <c r="G910">
        <v>2131610</v>
      </c>
      <c r="H910">
        <f t="shared" si="29"/>
        <v>9211.4500000000007</v>
      </c>
      <c r="I910" t="str">
        <f t="shared" si="30"/>
        <v>PRIMARY</v>
      </c>
      <c r="J910">
        <v>2</v>
      </c>
    </row>
    <row r="911" spans="1:10" x14ac:dyDescent="0.25">
      <c r="A911" t="s">
        <v>1391</v>
      </c>
      <c r="B911" t="s">
        <v>1408</v>
      </c>
      <c r="C911">
        <v>50</v>
      </c>
      <c r="D911" t="s">
        <v>1405</v>
      </c>
      <c r="E911" t="s">
        <v>1393</v>
      </c>
      <c r="F911" t="s">
        <v>1183</v>
      </c>
      <c r="G911">
        <v>2002820</v>
      </c>
      <c r="H911">
        <f t="shared" si="29"/>
        <v>4587.24</v>
      </c>
      <c r="I911" t="str">
        <f t="shared" si="30"/>
        <v>PRIMARY</v>
      </c>
      <c r="J911">
        <v>4</v>
      </c>
    </row>
    <row r="912" spans="1:10" x14ac:dyDescent="0.25">
      <c r="A912" t="s">
        <v>1391</v>
      </c>
      <c r="B912" t="s">
        <v>1408</v>
      </c>
      <c r="C912">
        <v>55</v>
      </c>
      <c r="D912" t="s">
        <v>1401</v>
      </c>
      <c r="E912" t="s">
        <v>1393</v>
      </c>
      <c r="F912" t="s">
        <v>1183</v>
      </c>
      <c r="G912">
        <v>2132810</v>
      </c>
      <c r="H912">
        <f t="shared" si="29"/>
        <v>0</v>
      </c>
      <c r="I912" t="str">
        <f t="shared" si="30"/>
        <v>PRIMARY</v>
      </c>
      <c r="J912">
        <v>8</v>
      </c>
    </row>
    <row r="913" spans="1:10" x14ac:dyDescent="0.25">
      <c r="A913" t="s">
        <v>1391</v>
      </c>
      <c r="B913" t="s">
        <v>1392</v>
      </c>
      <c r="C913" t="s">
        <v>1392</v>
      </c>
      <c r="D913" t="s">
        <v>1392</v>
      </c>
      <c r="E913" t="s">
        <v>1393</v>
      </c>
      <c r="F913" t="s">
        <v>1587</v>
      </c>
      <c r="G913" t="s">
        <v>1392</v>
      </c>
      <c r="H913">
        <f t="shared" si="29"/>
        <v>0</v>
      </c>
      <c r="I913" t="str">
        <f t="shared" si="30"/>
        <v>SECONDARY</v>
      </c>
      <c r="J913">
        <v>1</v>
      </c>
    </row>
    <row r="914" spans="1:10" x14ac:dyDescent="0.25">
      <c r="A914" t="s">
        <v>1391</v>
      </c>
      <c r="B914" t="s">
        <v>1392</v>
      </c>
      <c r="C914" t="s">
        <v>1392</v>
      </c>
      <c r="D914" t="s">
        <v>1397</v>
      </c>
      <c r="E914" t="s">
        <v>1393</v>
      </c>
      <c r="F914" t="s">
        <v>1587</v>
      </c>
      <c r="G914" t="s">
        <v>1392</v>
      </c>
      <c r="H914">
        <f t="shared" si="29"/>
        <v>0</v>
      </c>
      <c r="I914" t="str">
        <f t="shared" si="30"/>
        <v>SECONDARY</v>
      </c>
      <c r="J914">
        <v>1</v>
      </c>
    </row>
    <row r="915" spans="1:10" x14ac:dyDescent="0.25">
      <c r="A915" t="s">
        <v>1391</v>
      </c>
      <c r="B915" t="s">
        <v>1392</v>
      </c>
      <c r="C915" t="s">
        <v>1392</v>
      </c>
      <c r="D915" t="s">
        <v>1398</v>
      </c>
      <c r="E915" t="s">
        <v>1393</v>
      </c>
      <c r="F915" t="s">
        <v>1587</v>
      </c>
      <c r="G915" t="s">
        <v>1392</v>
      </c>
      <c r="H915">
        <f t="shared" si="29"/>
        <v>0</v>
      </c>
      <c r="I915" t="str">
        <f t="shared" si="30"/>
        <v>SECONDARY</v>
      </c>
      <c r="J915">
        <v>1</v>
      </c>
    </row>
    <row r="916" spans="1:10" x14ac:dyDescent="0.25">
      <c r="A916" t="s">
        <v>1391</v>
      </c>
      <c r="B916" t="s">
        <v>1392</v>
      </c>
      <c r="C916" t="s">
        <v>1392</v>
      </c>
      <c r="D916" t="s">
        <v>1395</v>
      </c>
      <c r="E916" t="s">
        <v>1393</v>
      </c>
      <c r="F916" t="s">
        <v>1587</v>
      </c>
      <c r="G916" t="s">
        <v>1392</v>
      </c>
      <c r="H916">
        <f t="shared" si="29"/>
        <v>0</v>
      </c>
      <c r="I916" t="str">
        <f t="shared" si="30"/>
        <v>SECONDARY</v>
      </c>
      <c r="J916">
        <v>7</v>
      </c>
    </row>
    <row r="917" spans="1:10" x14ac:dyDescent="0.25">
      <c r="A917" t="s">
        <v>1391</v>
      </c>
      <c r="B917" t="s">
        <v>1392</v>
      </c>
      <c r="C917">
        <v>20</v>
      </c>
      <c r="D917" t="s">
        <v>1397</v>
      </c>
      <c r="E917" t="s">
        <v>1393</v>
      </c>
      <c r="F917" t="s">
        <v>1587</v>
      </c>
      <c r="G917" t="s">
        <v>1392</v>
      </c>
      <c r="H917">
        <f t="shared" si="29"/>
        <v>0</v>
      </c>
      <c r="I917" t="str">
        <f t="shared" si="30"/>
        <v>SECONDARY</v>
      </c>
      <c r="J917">
        <v>1</v>
      </c>
    </row>
    <row r="918" spans="1:10" x14ac:dyDescent="0.25">
      <c r="A918" t="s">
        <v>1391</v>
      </c>
      <c r="B918" t="s">
        <v>1392</v>
      </c>
      <c r="C918">
        <v>25</v>
      </c>
      <c r="D918" t="s">
        <v>1397</v>
      </c>
      <c r="E918" t="s">
        <v>1393</v>
      </c>
      <c r="F918" t="s">
        <v>1587</v>
      </c>
      <c r="G918" t="s">
        <v>1392</v>
      </c>
      <c r="H918">
        <f t="shared" si="29"/>
        <v>0</v>
      </c>
      <c r="I918" t="str">
        <f t="shared" si="30"/>
        <v>SECONDARY</v>
      </c>
      <c r="J918">
        <v>1</v>
      </c>
    </row>
    <row r="919" spans="1:10" x14ac:dyDescent="0.25">
      <c r="A919" t="s">
        <v>1391</v>
      </c>
      <c r="B919" t="s">
        <v>1392</v>
      </c>
      <c r="C919">
        <v>25</v>
      </c>
      <c r="D919" t="s">
        <v>1395</v>
      </c>
      <c r="E919" t="s">
        <v>1393</v>
      </c>
      <c r="F919" t="s">
        <v>1587</v>
      </c>
      <c r="G919" t="s">
        <v>1392</v>
      </c>
      <c r="H919">
        <f t="shared" si="29"/>
        <v>0</v>
      </c>
      <c r="I919" t="str">
        <f t="shared" si="30"/>
        <v>SECONDARY</v>
      </c>
      <c r="J919">
        <v>1</v>
      </c>
    </row>
    <row r="920" spans="1:10" x14ac:dyDescent="0.25">
      <c r="A920" t="s">
        <v>1391</v>
      </c>
      <c r="B920" t="s">
        <v>1392</v>
      </c>
      <c r="C920">
        <v>30</v>
      </c>
      <c r="D920" t="s">
        <v>1397</v>
      </c>
      <c r="E920" t="s">
        <v>1393</v>
      </c>
      <c r="F920" t="s">
        <v>1587</v>
      </c>
      <c r="G920" t="s">
        <v>1392</v>
      </c>
      <c r="H920">
        <f t="shared" si="29"/>
        <v>0</v>
      </c>
      <c r="I920" t="str">
        <f t="shared" si="30"/>
        <v>SECONDARY</v>
      </c>
      <c r="J920">
        <v>33</v>
      </c>
    </row>
    <row r="921" spans="1:10" x14ac:dyDescent="0.25">
      <c r="A921" t="s">
        <v>1391</v>
      </c>
      <c r="B921" t="s">
        <v>1392</v>
      </c>
      <c r="C921">
        <v>30</v>
      </c>
      <c r="D921" t="s">
        <v>1397</v>
      </c>
      <c r="F921" t="s">
        <v>1587</v>
      </c>
      <c r="G921" t="s">
        <v>1392</v>
      </c>
      <c r="H921">
        <f t="shared" si="29"/>
        <v>0</v>
      </c>
      <c r="I921" t="str">
        <f t="shared" si="30"/>
        <v>SECONDARY</v>
      </c>
      <c r="J921">
        <v>1</v>
      </c>
    </row>
    <row r="922" spans="1:10" x14ac:dyDescent="0.25">
      <c r="A922" t="s">
        <v>1391</v>
      </c>
      <c r="B922" t="s">
        <v>1392</v>
      </c>
      <c r="C922">
        <v>30</v>
      </c>
      <c r="D922" t="s">
        <v>1398</v>
      </c>
      <c r="E922" t="s">
        <v>1393</v>
      </c>
      <c r="F922" t="s">
        <v>1587</v>
      </c>
      <c r="G922" t="s">
        <v>1392</v>
      </c>
      <c r="H922">
        <f t="shared" si="29"/>
        <v>0</v>
      </c>
      <c r="I922" t="str">
        <f t="shared" si="30"/>
        <v>SECONDARY</v>
      </c>
      <c r="J922">
        <v>8</v>
      </c>
    </row>
    <row r="923" spans="1:10" x14ac:dyDescent="0.25">
      <c r="A923" t="s">
        <v>1391</v>
      </c>
      <c r="B923" t="s">
        <v>1392</v>
      </c>
      <c r="C923">
        <v>30</v>
      </c>
      <c r="D923" t="s">
        <v>1399</v>
      </c>
      <c r="E923" t="s">
        <v>1393</v>
      </c>
      <c r="F923" t="s">
        <v>1587</v>
      </c>
      <c r="G923" t="s">
        <v>1392</v>
      </c>
      <c r="H923">
        <f t="shared" si="29"/>
        <v>0</v>
      </c>
      <c r="I923" t="str">
        <f t="shared" si="30"/>
        <v>SECONDARY</v>
      </c>
      <c r="J923">
        <v>15</v>
      </c>
    </row>
    <row r="924" spans="1:10" x14ac:dyDescent="0.25">
      <c r="A924" t="s">
        <v>1391</v>
      </c>
      <c r="B924" t="s">
        <v>1392</v>
      </c>
      <c r="C924">
        <v>30</v>
      </c>
      <c r="D924" t="s">
        <v>1395</v>
      </c>
      <c r="E924" t="s">
        <v>1393</v>
      </c>
      <c r="F924" t="s">
        <v>1587</v>
      </c>
      <c r="G924" t="s">
        <v>1392</v>
      </c>
      <c r="H924">
        <f t="shared" si="29"/>
        <v>0</v>
      </c>
      <c r="I924" t="str">
        <f t="shared" si="30"/>
        <v>SECONDARY</v>
      </c>
      <c r="J924">
        <v>5</v>
      </c>
    </row>
    <row r="925" spans="1:10" x14ac:dyDescent="0.25">
      <c r="A925" t="s">
        <v>1391</v>
      </c>
      <c r="B925" t="s">
        <v>1392</v>
      </c>
      <c r="C925">
        <v>35</v>
      </c>
      <c r="D925" t="s">
        <v>1397</v>
      </c>
      <c r="E925" t="s">
        <v>1393</v>
      </c>
      <c r="F925" t="s">
        <v>1587</v>
      </c>
      <c r="G925" t="s">
        <v>1392</v>
      </c>
      <c r="H925">
        <f t="shared" si="29"/>
        <v>0</v>
      </c>
      <c r="I925" t="str">
        <f t="shared" si="30"/>
        <v>SECONDARY</v>
      </c>
      <c r="J925">
        <v>790</v>
      </c>
    </row>
    <row r="926" spans="1:10" x14ac:dyDescent="0.25">
      <c r="A926" t="s">
        <v>1391</v>
      </c>
      <c r="B926" t="s">
        <v>1392</v>
      </c>
      <c r="C926">
        <v>35</v>
      </c>
      <c r="D926" t="s">
        <v>1397</v>
      </c>
      <c r="F926" t="s">
        <v>1587</v>
      </c>
      <c r="G926" t="s">
        <v>1392</v>
      </c>
      <c r="H926">
        <f t="shared" si="29"/>
        <v>0</v>
      </c>
      <c r="I926" t="str">
        <f t="shared" si="30"/>
        <v>SECONDARY</v>
      </c>
      <c r="J926">
        <v>2</v>
      </c>
    </row>
    <row r="927" spans="1:10" x14ac:dyDescent="0.25">
      <c r="A927" t="s">
        <v>1391</v>
      </c>
      <c r="B927" t="s">
        <v>1392</v>
      </c>
      <c r="C927">
        <v>35</v>
      </c>
      <c r="D927" t="s">
        <v>1398</v>
      </c>
      <c r="E927" t="s">
        <v>1393</v>
      </c>
      <c r="F927" t="s">
        <v>1587</v>
      </c>
      <c r="G927" t="s">
        <v>1392</v>
      </c>
      <c r="H927">
        <f t="shared" si="29"/>
        <v>0</v>
      </c>
      <c r="I927" t="str">
        <f t="shared" si="30"/>
        <v>SECONDARY</v>
      </c>
      <c r="J927">
        <v>7</v>
      </c>
    </row>
    <row r="928" spans="1:10" x14ac:dyDescent="0.25">
      <c r="A928" t="s">
        <v>1391</v>
      </c>
      <c r="B928" t="s">
        <v>1392</v>
      </c>
      <c r="C928">
        <v>35</v>
      </c>
      <c r="D928" t="s">
        <v>1399</v>
      </c>
      <c r="E928" t="s">
        <v>1393</v>
      </c>
      <c r="F928" t="s">
        <v>1587</v>
      </c>
      <c r="G928" t="s">
        <v>1392</v>
      </c>
      <c r="H928">
        <f t="shared" si="29"/>
        <v>0</v>
      </c>
      <c r="I928" t="str">
        <f t="shared" si="30"/>
        <v>SECONDARY</v>
      </c>
      <c r="J928">
        <v>44</v>
      </c>
    </row>
    <row r="929" spans="1:10" x14ac:dyDescent="0.25">
      <c r="A929" t="s">
        <v>1391</v>
      </c>
      <c r="B929" t="s">
        <v>1392</v>
      </c>
      <c r="C929">
        <v>35</v>
      </c>
      <c r="D929" t="s">
        <v>1395</v>
      </c>
      <c r="E929" t="s">
        <v>1393</v>
      </c>
      <c r="F929" t="s">
        <v>1587</v>
      </c>
      <c r="G929" t="s">
        <v>1392</v>
      </c>
      <c r="H929">
        <f t="shared" si="29"/>
        <v>0</v>
      </c>
      <c r="I929" t="str">
        <f t="shared" si="30"/>
        <v>SECONDARY</v>
      </c>
      <c r="J929">
        <v>2</v>
      </c>
    </row>
    <row r="930" spans="1:10" x14ac:dyDescent="0.25">
      <c r="A930" t="s">
        <v>1391</v>
      </c>
      <c r="B930" t="s">
        <v>1392</v>
      </c>
      <c r="C930">
        <v>40</v>
      </c>
      <c r="D930" t="s">
        <v>1397</v>
      </c>
      <c r="E930" t="s">
        <v>1393</v>
      </c>
      <c r="F930" t="s">
        <v>1587</v>
      </c>
      <c r="G930" t="s">
        <v>1392</v>
      </c>
      <c r="H930">
        <f t="shared" si="29"/>
        <v>0</v>
      </c>
      <c r="I930" t="str">
        <f t="shared" si="30"/>
        <v>SECONDARY</v>
      </c>
      <c r="J930">
        <v>78</v>
      </c>
    </row>
    <row r="931" spans="1:10" x14ac:dyDescent="0.25">
      <c r="A931" t="s">
        <v>1391</v>
      </c>
      <c r="B931" t="s">
        <v>1392</v>
      </c>
      <c r="C931">
        <v>40</v>
      </c>
      <c r="D931" t="s">
        <v>1399</v>
      </c>
      <c r="E931" t="s">
        <v>1393</v>
      </c>
      <c r="F931" t="s">
        <v>1587</v>
      </c>
      <c r="G931" t="s">
        <v>1392</v>
      </c>
      <c r="H931">
        <f t="shared" si="29"/>
        <v>0</v>
      </c>
      <c r="I931" t="str">
        <f t="shared" si="30"/>
        <v>SECONDARY</v>
      </c>
      <c r="J931">
        <v>3</v>
      </c>
    </row>
    <row r="932" spans="1:10" x14ac:dyDescent="0.25">
      <c r="A932" t="s">
        <v>1391</v>
      </c>
      <c r="B932" t="s">
        <v>1392</v>
      </c>
      <c r="C932">
        <v>40</v>
      </c>
      <c r="D932" t="s">
        <v>1395</v>
      </c>
      <c r="E932" t="s">
        <v>1393</v>
      </c>
      <c r="F932" t="s">
        <v>1587</v>
      </c>
      <c r="G932" t="s">
        <v>1392</v>
      </c>
      <c r="H932">
        <f t="shared" si="29"/>
        <v>0</v>
      </c>
      <c r="I932" t="str">
        <f t="shared" si="30"/>
        <v>SECONDARY</v>
      </c>
      <c r="J932">
        <v>1</v>
      </c>
    </row>
    <row r="933" spans="1:10" x14ac:dyDescent="0.25">
      <c r="A933" t="s">
        <v>1391</v>
      </c>
      <c r="B933" t="s">
        <v>1392</v>
      </c>
      <c r="C933">
        <v>45</v>
      </c>
      <c r="D933" t="s">
        <v>1397</v>
      </c>
      <c r="E933" t="s">
        <v>1393</v>
      </c>
      <c r="F933" t="s">
        <v>1587</v>
      </c>
      <c r="G933" t="s">
        <v>1392</v>
      </c>
      <c r="H933">
        <f t="shared" si="29"/>
        <v>0</v>
      </c>
      <c r="I933" t="str">
        <f t="shared" si="30"/>
        <v>SECONDARY</v>
      </c>
      <c r="J933">
        <v>46</v>
      </c>
    </row>
    <row r="934" spans="1:10" x14ac:dyDescent="0.25">
      <c r="A934" t="s">
        <v>1391</v>
      </c>
      <c r="B934" t="s">
        <v>1392</v>
      </c>
      <c r="C934">
        <v>55</v>
      </c>
      <c r="D934" t="s">
        <v>1399</v>
      </c>
      <c r="E934" t="s">
        <v>1393</v>
      </c>
      <c r="F934" t="s">
        <v>1587</v>
      </c>
      <c r="G934" t="s">
        <v>1392</v>
      </c>
      <c r="H934">
        <f t="shared" si="29"/>
        <v>0</v>
      </c>
      <c r="I934" t="str">
        <f t="shared" si="30"/>
        <v>SECONDARY</v>
      </c>
      <c r="J934">
        <v>2</v>
      </c>
    </row>
    <row r="935" spans="1:10" x14ac:dyDescent="0.25">
      <c r="A935" t="s">
        <v>1391</v>
      </c>
      <c r="B935" t="s">
        <v>1392</v>
      </c>
      <c r="C935">
        <v>65</v>
      </c>
      <c r="D935" t="s">
        <v>1397</v>
      </c>
      <c r="E935" t="s">
        <v>1393</v>
      </c>
      <c r="F935" t="s">
        <v>1587</v>
      </c>
      <c r="G935" t="s">
        <v>1392</v>
      </c>
      <c r="H935">
        <f t="shared" si="29"/>
        <v>0</v>
      </c>
      <c r="I935" t="str">
        <f t="shared" si="30"/>
        <v>SECONDARY</v>
      </c>
      <c r="J935">
        <v>1</v>
      </c>
    </row>
    <row r="936" spans="1:10" x14ac:dyDescent="0.25">
      <c r="A936" t="s">
        <v>1391</v>
      </c>
      <c r="B936" t="s">
        <v>1392</v>
      </c>
      <c r="C936">
        <v>75</v>
      </c>
      <c r="D936" t="s">
        <v>1397</v>
      </c>
      <c r="E936" t="s">
        <v>1393</v>
      </c>
      <c r="F936" t="s">
        <v>1587</v>
      </c>
      <c r="G936" t="s">
        <v>1392</v>
      </c>
      <c r="H936">
        <f t="shared" si="29"/>
        <v>0</v>
      </c>
      <c r="I936" t="str">
        <f t="shared" si="30"/>
        <v>SECONDARY</v>
      </c>
      <c r="J936">
        <v>1</v>
      </c>
    </row>
    <row r="937" spans="1:10" x14ac:dyDescent="0.25">
      <c r="A937" t="s">
        <v>1391</v>
      </c>
      <c r="B937" t="s">
        <v>1392</v>
      </c>
      <c r="C937">
        <v>85</v>
      </c>
      <c r="D937" t="s">
        <v>1399</v>
      </c>
      <c r="E937" t="s">
        <v>1393</v>
      </c>
      <c r="F937" t="s">
        <v>1587</v>
      </c>
      <c r="G937" t="s">
        <v>1392</v>
      </c>
      <c r="H937">
        <f t="shared" si="29"/>
        <v>0</v>
      </c>
      <c r="I937" t="str">
        <f t="shared" si="30"/>
        <v>SECONDARY</v>
      </c>
      <c r="J937">
        <v>1</v>
      </c>
    </row>
    <row r="938" spans="1:10" x14ac:dyDescent="0.25">
      <c r="A938" t="s">
        <v>1391</v>
      </c>
      <c r="B938">
        <v>1</v>
      </c>
      <c r="C938">
        <v>30</v>
      </c>
      <c r="D938" t="s">
        <v>1397</v>
      </c>
      <c r="E938" t="s">
        <v>1393</v>
      </c>
      <c r="F938" t="s">
        <v>1587</v>
      </c>
      <c r="G938">
        <v>2002838</v>
      </c>
      <c r="H938">
        <f t="shared" si="29"/>
        <v>1062.32</v>
      </c>
      <c r="I938" t="str">
        <f t="shared" si="30"/>
        <v>SECONDARY</v>
      </c>
      <c r="J938">
        <v>4</v>
      </c>
    </row>
    <row r="939" spans="1:10" x14ac:dyDescent="0.25">
      <c r="A939" t="s">
        <v>1391</v>
      </c>
      <c r="B939">
        <v>1</v>
      </c>
      <c r="C939">
        <v>30</v>
      </c>
      <c r="D939" t="s">
        <v>1405</v>
      </c>
      <c r="E939" t="s">
        <v>1393</v>
      </c>
      <c r="F939" t="s">
        <v>1587</v>
      </c>
      <c r="G939">
        <v>2002824</v>
      </c>
      <c r="H939">
        <f t="shared" si="29"/>
        <v>0</v>
      </c>
      <c r="I939" t="str">
        <f t="shared" si="30"/>
        <v>SECONDARY</v>
      </c>
      <c r="J939">
        <v>2</v>
      </c>
    </row>
    <row r="940" spans="1:10" x14ac:dyDescent="0.25">
      <c r="A940" t="s">
        <v>1391</v>
      </c>
      <c r="B940">
        <v>1</v>
      </c>
      <c r="C940">
        <v>30</v>
      </c>
      <c r="D940" t="s">
        <v>1395</v>
      </c>
      <c r="E940" t="s">
        <v>1393</v>
      </c>
      <c r="F940" t="s">
        <v>1587</v>
      </c>
      <c r="G940" t="s">
        <v>1392</v>
      </c>
      <c r="H940">
        <f t="shared" si="29"/>
        <v>0</v>
      </c>
      <c r="I940" t="str">
        <f t="shared" si="30"/>
        <v>SECONDARY</v>
      </c>
      <c r="J940">
        <v>3</v>
      </c>
    </row>
    <row r="941" spans="1:10" x14ac:dyDescent="0.25">
      <c r="A941" t="s">
        <v>1391</v>
      </c>
      <c r="B941">
        <v>1</v>
      </c>
      <c r="C941">
        <v>35</v>
      </c>
      <c r="D941" t="s">
        <v>1397</v>
      </c>
      <c r="E941" t="s">
        <v>1393</v>
      </c>
      <c r="F941" t="s">
        <v>1587</v>
      </c>
      <c r="G941">
        <v>2002844</v>
      </c>
      <c r="H941">
        <f t="shared" si="29"/>
        <v>0</v>
      </c>
      <c r="I941" t="str">
        <f t="shared" si="30"/>
        <v>SECONDARY</v>
      </c>
      <c r="J941">
        <v>1</v>
      </c>
    </row>
    <row r="942" spans="1:10" x14ac:dyDescent="0.25">
      <c r="A942" t="s">
        <v>1391</v>
      </c>
      <c r="B942">
        <v>1</v>
      </c>
      <c r="C942">
        <v>35</v>
      </c>
      <c r="D942" t="s">
        <v>1397</v>
      </c>
      <c r="E942" t="s">
        <v>1393</v>
      </c>
      <c r="F942" t="s">
        <v>1587</v>
      </c>
      <c r="G942">
        <v>2002845</v>
      </c>
      <c r="H942">
        <f t="shared" si="29"/>
        <v>0</v>
      </c>
      <c r="I942" t="str">
        <f t="shared" si="30"/>
        <v>SECONDARY</v>
      </c>
      <c r="J942">
        <v>57</v>
      </c>
    </row>
    <row r="943" spans="1:10" x14ac:dyDescent="0.25">
      <c r="A943" t="s">
        <v>1391</v>
      </c>
      <c r="B943">
        <v>1</v>
      </c>
      <c r="C943">
        <v>35</v>
      </c>
      <c r="D943" t="s">
        <v>1397</v>
      </c>
      <c r="E943" t="s">
        <v>1393</v>
      </c>
      <c r="F943" t="s">
        <v>1587</v>
      </c>
      <c r="H943">
        <f t="shared" si="29"/>
        <v>0</v>
      </c>
      <c r="I943" t="str">
        <f t="shared" si="30"/>
        <v>SECONDARY</v>
      </c>
      <c r="J943">
        <v>5</v>
      </c>
    </row>
    <row r="944" spans="1:10" x14ac:dyDescent="0.25">
      <c r="A944" t="s">
        <v>1391</v>
      </c>
      <c r="B944">
        <v>1</v>
      </c>
      <c r="C944">
        <v>35</v>
      </c>
      <c r="D944" t="s">
        <v>1395</v>
      </c>
      <c r="E944" t="s">
        <v>1393</v>
      </c>
      <c r="F944" t="s">
        <v>1587</v>
      </c>
      <c r="G944" t="s">
        <v>1392</v>
      </c>
      <c r="H944">
        <f t="shared" si="29"/>
        <v>0</v>
      </c>
      <c r="I944" t="str">
        <f t="shared" si="30"/>
        <v>SECONDARY</v>
      </c>
      <c r="J944">
        <v>4</v>
      </c>
    </row>
    <row r="945" spans="1:10" x14ac:dyDescent="0.25">
      <c r="A945" t="s">
        <v>1391</v>
      </c>
      <c r="B945">
        <v>1</v>
      </c>
      <c r="C945">
        <v>35</v>
      </c>
      <c r="E945" t="s">
        <v>1393</v>
      </c>
      <c r="F945" t="s">
        <v>1587</v>
      </c>
      <c r="G945">
        <v>2002845</v>
      </c>
      <c r="H945">
        <f t="shared" si="29"/>
        <v>0</v>
      </c>
      <c r="I945" t="str">
        <f t="shared" si="30"/>
        <v>SECONDARY</v>
      </c>
      <c r="J945">
        <v>3</v>
      </c>
    </row>
    <row r="946" spans="1:10" x14ac:dyDescent="0.25">
      <c r="A946" t="s">
        <v>1391</v>
      </c>
      <c r="B946">
        <v>1</v>
      </c>
      <c r="C946">
        <v>40</v>
      </c>
      <c r="D946" t="s">
        <v>1401</v>
      </c>
      <c r="E946" t="s">
        <v>1393</v>
      </c>
      <c r="F946" t="s">
        <v>1587</v>
      </c>
      <c r="G946">
        <v>2123490</v>
      </c>
      <c r="H946">
        <f t="shared" si="29"/>
        <v>0</v>
      </c>
      <c r="I946" t="str">
        <f t="shared" si="30"/>
        <v>SECONDARY</v>
      </c>
      <c r="J946">
        <v>8</v>
      </c>
    </row>
    <row r="947" spans="1:10" x14ac:dyDescent="0.25">
      <c r="A947" t="s">
        <v>1391</v>
      </c>
      <c r="B947">
        <v>1</v>
      </c>
      <c r="C947">
        <v>45</v>
      </c>
      <c r="D947" t="s">
        <v>1401</v>
      </c>
      <c r="E947" t="s">
        <v>1393</v>
      </c>
      <c r="F947" t="s">
        <v>1587</v>
      </c>
      <c r="G947">
        <v>2112349</v>
      </c>
      <c r="H947">
        <f t="shared" si="29"/>
        <v>3974.89</v>
      </c>
      <c r="I947" t="str">
        <f t="shared" si="30"/>
        <v>SECONDARY</v>
      </c>
      <c r="J947">
        <v>1</v>
      </c>
    </row>
    <row r="948" spans="1:10" x14ac:dyDescent="0.25">
      <c r="A948" t="s">
        <v>1391</v>
      </c>
      <c r="B948">
        <v>1</v>
      </c>
      <c r="C948">
        <v>45</v>
      </c>
      <c r="D948" t="s">
        <v>1395</v>
      </c>
      <c r="E948" t="s">
        <v>1393</v>
      </c>
      <c r="F948" t="s">
        <v>1587</v>
      </c>
      <c r="G948">
        <v>2002834</v>
      </c>
      <c r="H948">
        <f t="shared" si="29"/>
        <v>1433.09</v>
      </c>
      <c r="I948" t="str">
        <f t="shared" si="30"/>
        <v>SECONDARY</v>
      </c>
      <c r="J948">
        <v>45</v>
      </c>
    </row>
    <row r="949" spans="1:10" x14ac:dyDescent="0.25">
      <c r="A949" t="s">
        <v>1391</v>
      </c>
      <c r="B949">
        <v>1</v>
      </c>
      <c r="C949">
        <v>45</v>
      </c>
      <c r="D949" t="s">
        <v>1395</v>
      </c>
      <c r="E949" t="s">
        <v>1393</v>
      </c>
      <c r="F949" t="s">
        <v>1587</v>
      </c>
      <c r="G949">
        <v>2002835</v>
      </c>
      <c r="H949">
        <f t="shared" si="29"/>
        <v>1478.66</v>
      </c>
      <c r="I949" t="str">
        <f t="shared" si="30"/>
        <v>SECONDARY</v>
      </c>
      <c r="J949">
        <v>1</v>
      </c>
    </row>
    <row r="950" spans="1:10" x14ac:dyDescent="0.25">
      <c r="A950" t="s">
        <v>1391</v>
      </c>
      <c r="B950">
        <v>1</v>
      </c>
      <c r="C950">
        <v>45</v>
      </c>
      <c r="E950" t="s">
        <v>1393</v>
      </c>
      <c r="F950" t="s">
        <v>1587</v>
      </c>
      <c r="G950">
        <v>2002834</v>
      </c>
      <c r="H950">
        <f t="shared" si="29"/>
        <v>1433.09</v>
      </c>
      <c r="I950" t="str">
        <f t="shared" si="30"/>
        <v>SECONDARY</v>
      </c>
      <c r="J950">
        <v>1</v>
      </c>
    </row>
    <row r="951" spans="1:10" x14ac:dyDescent="0.25">
      <c r="A951" t="s">
        <v>1391</v>
      </c>
      <c r="B951">
        <v>1</v>
      </c>
      <c r="C951">
        <v>50</v>
      </c>
      <c r="D951" t="s">
        <v>1397</v>
      </c>
      <c r="E951" t="s">
        <v>1393</v>
      </c>
      <c r="F951" t="s">
        <v>1587</v>
      </c>
      <c r="G951">
        <v>2002869</v>
      </c>
      <c r="H951">
        <f t="shared" si="29"/>
        <v>1918.8</v>
      </c>
      <c r="I951" t="str">
        <f t="shared" si="30"/>
        <v>SECONDARY</v>
      </c>
      <c r="J951">
        <v>2</v>
      </c>
    </row>
    <row r="952" spans="1:10" x14ac:dyDescent="0.25">
      <c r="A952" t="s">
        <v>1391</v>
      </c>
      <c r="B952">
        <v>1</v>
      </c>
      <c r="C952">
        <v>50</v>
      </c>
      <c r="D952" t="s">
        <v>1395</v>
      </c>
      <c r="E952" t="s">
        <v>1393</v>
      </c>
      <c r="F952" t="s">
        <v>1587</v>
      </c>
      <c r="G952">
        <v>2002835</v>
      </c>
      <c r="H952">
        <f t="shared" si="29"/>
        <v>1478.66</v>
      </c>
      <c r="I952" t="str">
        <f t="shared" si="30"/>
        <v>SECONDARY</v>
      </c>
      <c r="J952">
        <v>11</v>
      </c>
    </row>
    <row r="953" spans="1:10" x14ac:dyDescent="0.25">
      <c r="A953" t="s">
        <v>1391</v>
      </c>
      <c r="B953">
        <v>1</v>
      </c>
      <c r="C953">
        <v>50</v>
      </c>
      <c r="D953" t="s">
        <v>1395</v>
      </c>
      <c r="E953" t="s">
        <v>1393</v>
      </c>
      <c r="F953" t="s">
        <v>1587</v>
      </c>
      <c r="G953">
        <v>2002863</v>
      </c>
      <c r="H953">
        <f t="shared" si="29"/>
        <v>0</v>
      </c>
      <c r="I953" t="str">
        <f t="shared" si="30"/>
        <v>SECONDARY</v>
      </c>
      <c r="J953">
        <v>41</v>
      </c>
    </row>
    <row r="954" spans="1:10" x14ac:dyDescent="0.25">
      <c r="A954" t="s">
        <v>1391</v>
      </c>
      <c r="B954">
        <v>1</v>
      </c>
      <c r="C954">
        <v>50</v>
      </c>
      <c r="E954" t="s">
        <v>1393</v>
      </c>
      <c r="F954" t="s">
        <v>1587</v>
      </c>
      <c r="G954">
        <v>2002835</v>
      </c>
      <c r="H954">
        <f t="shared" si="29"/>
        <v>1478.66</v>
      </c>
      <c r="I954" t="str">
        <f t="shared" si="30"/>
        <v>SECONDARY</v>
      </c>
      <c r="J954">
        <v>1</v>
      </c>
    </row>
    <row r="955" spans="1:10" x14ac:dyDescent="0.25">
      <c r="A955" t="s">
        <v>1391</v>
      </c>
      <c r="B955">
        <v>1</v>
      </c>
      <c r="C955">
        <v>55</v>
      </c>
      <c r="D955" t="s">
        <v>1395</v>
      </c>
      <c r="E955" t="s">
        <v>1393</v>
      </c>
      <c r="F955" t="s">
        <v>1587</v>
      </c>
      <c r="G955">
        <v>2002866</v>
      </c>
      <c r="H955">
        <f t="shared" si="29"/>
        <v>0</v>
      </c>
      <c r="I955" t="str">
        <f t="shared" si="30"/>
        <v>SECONDARY</v>
      </c>
      <c r="J955">
        <v>5</v>
      </c>
    </row>
    <row r="956" spans="1:10" x14ac:dyDescent="0.25">
      <c r="A956" t="s">
        <v>1391</v>
      </c>
      <c r="B956">
        <v>1</v>
      </c>
      <c r="C956">
        <v>55</v>
      </c>
      <c r="D956" t="s">
        <v>1395</v>
      </c>
      <c r="E956" t="s">
        <v>1393</v>
      </c>
      <c r="F956" t="s">
        <v>1587</v>
      </c>
      <c r="G956">
        <v>2003117</v>
      </c>
      <c r="H956">
        <f t="shared" si="29"/>
        <v>1638.74</v>
      </c>
      <c r="I956" t="str">
        <f t="shared" si="30"/>
        <v>SECONDARY</v>
      </c>
      <c r="J956">
        <v>1</v>
      </c>
    </row>
    <row r="957" spans="1:10" x14ac:dyDescent="0.25">
      <c r="A957" t="s">
        <v>1391</v>
      </c>
      <c r="B957">
        <v>1</v>
      </c>
      <c r="C957">
        <v>60</v>
      </c>
      <c r="D957" t="s">
        <v>1395</v>
      </c>
      <c r="E957" t="s">
        <v>1393</v>
      </c>
      <c r="F957" t="s">
        <v>1587</v>
      </c>
      <c r="G957" t="s">
        <v>1392</v>
      </c>
      <c r="H957">
        <f t="shared" si="29"/>
        <v>0</v>
      </c>
      <c r="I957" t="str">
        <f t="shared" si="30"/>
        <v>SECONDARY</v>
      </c>
      <c r="J957">
        <v>2</v>
      </c>
    </row>
    <row r="958" spans="1:10" x14ac:dyDescent="0.25">
      <c r="A958" t="s">
        <v>1391</v>
      </c>
      <c r="B958">
        <v>1</v>
      </c>
      <c r="C958">
        <v>60</v>
      </c>
      <c r="D958" t="s">
        <v>1395</v>
      </c>
      <c r="E958" t="s">
        <v>1393</v>
      </c>
      <c r="F958" t="s">
        <v>1587</v>
      </c>
      <c r="G958">
        <v>2002871</v>
      </c>
      <c r="H958">
        <f t="shared" si="29"/>
        <v>3794.25</v>
      </c>
      <c r="I958" t="str">
        <f t="shared" si="30"/>
        <v>SECONDARY</v>
      </c>
      <c r="J958">
        <v>2</v>
      </c>
    </row>
    <row r="959" spans="1:10" x14ac:dyDescent="0.25">
      <c r="A959" t="s">
        <v>1391</v>
      </c>
      <c r="B959">
        <v>1</v>
      </c>
      <c r="C959">
        <v>65</v>
      </c>
      <c r="D959" t="s">
        <v>1395</v>
      </c>
      <c r="E959" t="s">
        <v>1393</v>
      </c>
      <c r="F959" t="s">
        <v>1587</v>
      </c>
      <c r="G959" t="s">
        <v>1392</v>
      </c>
      <c r="H959">
        <f t="shared" si="29"/>
        <v>0</v>
      </c>
      <c r="I959" t="str">
        <f t="shared" si="30"/>
        <v>SECONDARY</v>
      </c>
      <c r="J959">
        <v>3</v>
      </c>
    </row>
    <row r="960" spans="1:10" x14ac:dyDescent="0.25">
      <c r="A960" t="s">
        <v>1391</v>
      </c>
      <c r="B960">
        <v>1</v>
      </c>
      <c r="C960">
        <v>70</v>
      </c>
      <c r="D960" t="s">
        <v>1395</v>
      </c>
      <c r="E960" t="s">
        <v>1393</v>
      </c>
      <c r="F960" t="s">
        <v>1587</v>
      </c>
      <c r="G960" t="s">
        <v>1392</v>
      </c>
      <c r="H960">
        <f t="shared" si="29"/>
        <v>0</v>
      </c>
      <c r="I960" t="str">
        <f t="shared" si="30"/>
        <v>SECONDARY</v>
      </c>
      <c r="J960">
        <v>5</v>
      </c>
    </row>
    <row r="961" spans="1:10" x14ac:dyDescent="0.25">
      <c r="A961" t="s">
        <v>1391</v>
      </c>
      <c r="B961">
        <v>1</v>
      </c>
      <c r="C961">
        <v>75</v>
      </c>
      <c r="D961" t="s">
        <v>1397</v>
      </c>
      <c r="E961" t="s">
        <v>1393</v>
      </c>
      <c r="F961" t="s">
        <v>1587</v>
      </c>
      <c r="G961" t="s">
        <v>1392</v>
      </c>
      <c r="H961">
        <f t="shared" si="29"/>
        <v>0</v>
      </c>
      <c r="I961" t="str">
        <f t="shared" si="30"/>
        <v>SECONDARY</v>
      </c>
      <c r="J961">
        <v>1</v>
      </c>
    </row>
    <row r="962" spans="1:10" x14ac:dyDescent="0.25">
      <c r="A962" t="s">
        <v>1391</v>
      </c>
      <c r="B962">
        <v>1</v>
      </c>
      <c r="C962">
        <v>75</v>
      </c>
      <c r="D962" t="s">
        <v>1398</v>
      </c>
      <c r="E962" t="s">
        <v>1393</v>
      </c>
      <c r="F962" t="s">
        <v>1587</v>
      </c>
      <c r="G962" t="s">
        <v>1392</v>
      </c>
      <c r="H962">
        <f t="shared" ref="H962:H1025" si="31">+_xlfn.XLOOKUP(G962,AF:AF,AG:AG,0)</f>
        <v>0</v>
      </c>
      <c r="I962" t="str">
        <f t="shared" ref="I962:I1025" si="32">+_xlfn.XLOOKUP(F962,AI:AI,AJ:AJ,"N/A")</f>
        <v>SECONDARY</v>
      </c>
      <c r="J962">
        <v>1</v>
      </c>
    </row>
    <row r="963" spans="1:10" x14ac:dyDescent="0.25">
      <c r="A963" t="s">
        <v>1391</v>
      </c>
      <c r="B963">
        <v>1</v>
      </c>
      <c r="C963">
        <v>75</v>
      </c>
      <c r="D963" t="s">
        <v>1395</v>
      </c>
      <c r="E963" t="s">
        <v>1393</v>
      </c>
      <c r="F963" t="s">
        <v>1587</v>
      </c>
      <c r="G963" t="s">
        <v>1392</v>
      </c>
      <c r="H963">
        <f t="shared" si="31"/>
        <v>0</v>
      </c>
      <c r="I963" t="str">
        <f t="shared" si="32"/>
        <v>SECONDARY</v>
      </c>
      <c r="J963">
        <v>1</v>
      </c>
    </row>
    <row r="964" spans="1:10" x14ac:dyDescent="0.25">
      <c r="A964" t="s">
        <v>1391</v>
      </c>
      <c r="B964">
        <v>2</v>
      </c>
      <c r="C964">
        <v>25</v>
      </c>
      <c r="D964" t="s">
        <v>1395</v>
      </c>
      <c r="E964" t="s">
        <v>1393</v>
      </c>
      <c r="F964" t="s">
        <v>1587</v>
      </c>
      <c r="G964" t="s">
        <v>1392</v>
      </c>
      <c r="H964">
        <f t="shared" si="31"/>
        <v>0</v>
      </c>
      <c r="I964" t="str">
        <f t="shared" si="32"/>
        <v>SECONDARY</v>
      </c>
      <c r="J964">
        <v>1</v>
      </c>
    </row>
    <row r="965" spans="1:10" x14ac:dyDescent="0.25">
      <c r="A965" t="s">
        <v>1391</v>
      </c>
      <c r="B965">
        <v>2</v>
      </c>
      <c r="C965">
        <v>30</v>
      </c>
      <c r="D965" t="s">
        <v>1395</v>
      </c>
      <c r="E965" t="s">
        <v>1393</v>
      </c>
      <c r="F965" t="s">
        <v>1587</v>
      </c>
      <c r="G965">
        <v>2002836</v>
      </c>
      <c r="H965">
        <f t="shared" si="31"/>
        <v>807.52</v>
      </c>
      <c r="I965" t="str">
        <f t="shared" si="32"/>
        <v>SECONDARY</v>
      </c>
      <c r="J965">
        <v>10</v>
      </c>
    </row>
    <row r="966" spans="1:10" x14ac:dyDescent="0.25">
      <c r="A966" t="s">
        <v>1391</v>
      </c>
      <c r="B966">
        <v>2</v>
      </c>
      <c r="C966">
        <v>35</v>
      </c>
      <c r="D966" t="s">
        <v>1397</v>
      </c>
      <c r="E966" t="s">
        <v>1393</v>
      </c>
      <c r="F966" t="s">
        <v>1587</v>
      </c>
      <c r="G966">
        <v>2002846</v>
      </c>
      <c r="H966">
        <f t="shared" si="31"/>
        <v>0</v>
      </c>
      <c r="I966" t="str">
        <f t="shared" si="32"/>
        <v>SECONDARY</v>
      </c>
      <c r="J966">
        <v>8</v>
      </c>
    </row>
    <row r="967" spans="1:10" x14ac:dyDescent="0.25">
      <c r="A967" t="s">
        <v>1391</v>
      </c>
      <c r="B967">
        <v>2</v>
      </c>
      <c r="C967">
        <v>35</v>
      </c>
      <c r="D967" t="s">
        <v>1395</v>
      </c>
      <c r="E967" t="s">
        <v>1393</v>
      </c>
      <c r="F967" t="s">
        <v>1587</v>
      </c>
      <c r="G967" t="s">
        <v>1392</v>
      </c>
      <c r="H967">
        <f t="shared" si="31"/>
        <v>0</v>
      </c>
      <c r="I967" t="str">
        <f t="shared" si="32"/>
        <v>SECONDARY</v>
      </c>
      <c r="J967">
        <v>19</v>
      </c>
    </row>
    <row r="968" spans="1:10" x14ac:dyDescent="0.25">
      <c r="A968" t="s">
        <v>1391</v>
      </c>
      <c r="B968">
        <v>2</v>
      </c>
      <c r="C968">
        <v>35</v>
      </c>
      <c r="D968" t="s">
        <v>1395</v>
      </c>
      <c r="E968" t="s">
        <v>1393</v>
      </c>
      <c r="F968" t="s">
        <v>1587</v>
      </c>
      <c r="G968">
        <v>2002857</v>
      </c>
      <c r="H968">
        <f t="shared" si="31"/>
        <v>0</v>
      </c>
      <c r="I968" t="str">
        <f t="shared" si="32"/>
        <v>SECONDARY</v>
      </c>
      <c r="J968">
        <v>16</v>
      </c>
    </row>
    <row r="969" spans="1:10" x14ac:dyDescent="0.25">
      <c r="A969" t="s">
        <v>1391</v>
      </c>
      <c r="B969">
        <v>2</v>
      </c>
      <c r="C969">
        <v>40</v>
      </c>
      <c r="D969" t="s">
        <v>1395</v>
      </c>
      <c r="E969" t="s">
        <v>1393</v>
      </c>
      <c r="F969" t="s">
        <v>1587</v>
      </c>
      <c r="G969">
        <v>2002828</v>
      </c>
      <c r="H969">
        <f t="shared" si="31"/>
        <v>0</v>
      </c>
      <c r="I969" t="str">
        <f t="shared" si="32"/>
        <v>SECONDARY</v>
      </c>
      <c r="J969">
        <v>38</v>
      </c>
    </row>
    <row r="970" spans="1:10" x14ac:dyDescent="0.25">
      <c r="A970" t="s">
        <v>1391</v>
      </c>
      <c r="B970">
        <v>2</v>
      </c>
      <c r="C970">
        <v>40</v>
      </c>
      <c r="D970" t="s">
        <v>1395</v>
      </c>
      <c r="E970" t="s">
        <v>1393</v>
      </c>
      <c r="F970" t="s">
        <v>1587</v>
      </c>
      <c r="G970">
        <v>2002847</v>
      </c>
      <c r="H970">
        <f t="shared" si="31"/>
        <v>1112.98</v>
      </c>
      <c r="I970" t="str">
        <f t="shared" si="32"/>
        <v>SECONDARY</v>
      </c>
      <c r="J970">
        <v>16</v>
      </c>
    </row>
    <row r="971" spans="1:10" x14ac:dyDescent="0.25">
      <c r="A971" t="s">
        <v>1391</v>
      </c>
      <c r="B971">
        <v>2</v>
      </c>
      <c r="C971">
        <v>40</v>
      </c>
      <c r="D971" t="s">
        <v>1395</v>
      </c>
      <c r="E971" t="s">
        <v>1393</v>
      </c>
      <c r="F971" t="s">
        <v>1587</v>
      </c>
      <c r="G971">
        <v>2002857</v>
      </c>
      <c r="H971">
        <f t="shared" si="31"/>
        <v>0</v>
      </c>
      <c r="I971" t="str">
        <f t="shared" si="32"/>
        <v>SECONDARY</v>
      </c>
      <c r="J971">
        <v>825</v>
      </c>
    </row>
    <row r="972" spans="1:10" x14ac:dyDescent="0.25">
      <c r="A972" t="s">
        <v>1391</v>
      </c>
      <c r="B972">
        <v>2</v>
      </c>
      <c r="C972">
        <v>40</v>
      </c>
      <c r="D972" t="s">
        <v>1395</v>
      </c>
      <c r="E972" t="s">
        <v>1393</v>
      </c>
      <c r="F972" t="s">
        <v>1587</v>
      </c>
      <c r="G972">
        <v>2002858</v>
      </c>
      <c r="H972">
        <f t="shared" si="31"/>
        <v>1344.79</v>
      </c>
      <c r="I972" t="str">
        <f t="shared" si="32"/>
        <v>SECONDARY</v>
      </c>
      <c r="J972">
        <v>1</v>
      </c>
    </row>
    <row r="973" spans="1:10" x14ac:dyDescent="0.25">
      <c r="A973" t="s">
        <v>1391</v>
      </c>
      <c r="B973">
        <v>2</v>
      </c>
      <c r="C973">
        <v>40</v>
      </c>
      <c r="D973" t="s">
        <v>1395</v>
      </c>
      <c r="F973" t="s">
        <v>1587</v>
      </c>
      <c r="G973">
        <v>2002857</v>
      </c>
      <c r="H973">
        <f t="shared" si="31"/>
        <v>0</v>
      </c>
      <c r="I973" t="str">
        <f t="shared" si="32"/>
        <v>SECONDARY</v>
      </c>
      <c r="J973">
        <v>1</v>
      </c>
    </row>
    <row r="974" spans="1:10" x14ac:dyDescent="0.25">
      <c r="A974" t="s">
        <v>1391</v>
      </c>
      <c r="B974">
        <v>2</v>
      </c>
      <c r="C974">
        <v>40</v>
      </c>
      <c r="E974" t="s">
        <v>1393</v>
      </c>
      <c r="F974" t="s">
        <v>1587</v>
      </c>
      <c r="G974">
        <v>2002857</v>
      </c>
      <c r="H974">
        <f t="shared" si="31"/>
        <v>0</v>
      </c>
      <c r="I974" t="str">
        <f t="shared" si="32"/>
        <v>SECONDARY</v>
      </c>
      <c r="J974">
        <v>11</v>
      </c>
    </row>
    <row r="975" spans="1:10" x14ac:dyDescent="0.25">
      <c r="A975" t="s">
        <v>1391</v>
      </c>
      <c r="B975">
        <v>2</v>
      </c>
      <c r="C975">
        <v>45</v>
      </c>
      <c r="D975" t="s">
        <v>1395</v>
      </c>
      <c r="E975" t="s">
        <v>1393</v>
      </c>
      <c r="F975" t="s">
        <v>1587</v>
      </c>
      <c r="G975">
        <v>2002826</v>
      </c>
      <c r="H975">
        <f t="shared" si="31"/>
        <v>0</v>
      </c>
      <c r="I975" t="str">
        <f t="shared" si="32"/>
        <v>SECONDARY</v>
      </c>
      <c r="J975">
        <v>3</v>
      </c>
    </row>
    <row r="976" spans="1:10" x14ac:dyDescent="0.25">
      <c r="A976" t="s">
        <v>1391</v>
      </c>
      <c r="B976">
        <v>2</v>
      </c>
      <c r="C976">
        <v>45</v>
      </c>
      <c r="D976" t="s">
        <v>1395</v>
      </c>
      <c r="E976" t="s">
        <v>1393</v>
      </c>
      <c r="F976" t="s">
        <v>1587</v>
      </c>
      <c r="G976">
        <v>2002858</v>
      </c>
      <c r="H976">
        <f t="shared" si="31"/>
        <v>1344.79</v>
      </c>
      <c r="I976" t="str">
        <f t="shared" si="32"/>
        <v>SECONDARY</v>
      </c>
      <c r="J976">
        <v>215</v>
      </c>
    </row>
    <row r="977" spans="1:10" x14ac:dyDescent="0.25">
      <c r="A977" t="s">
        <v>1391</v>
      </c>
      <c r="B977">
        <v>2</v>
      </c>
      <c r="C977">
        <v>45</v>
      </c>
      <c r="E977" t="s">
        <v>1393</v>
      </c>
      <c r="F977" t="s">
        <v>1587</v>
      </c>
      <c r="G977">
        <v>2002858</v>
      </c>
      <c r="H977">
        <f t="shared" si="31"/>
        <v>1344.79</v>
      </c>
      <c r="I977" t="str">
        <f t="shared" si="32"/>
        <v>SECONDARY</v>
      </c>
      <c r="J977">
        <v>1</v>
      </c>
    </row>
    <row r="978" spans="1:10" x14ac:dyDescent="0.25">
      <c r="A978" t="s">
        <v>1391</v>
      </c>
      <c r="B978">
        <v>2</v>
      </c>
      <c r="C978">
        <v>50</v>
      </c>
      <c r="D978" t="s">
        <v>1395</v>
      </c>
      <c r="E978" t="s">
        <v>1393</v>
      </c>
      <c r="F978" t="s">
        <v>1587</v>
      </c>
      <c r="G978">
        <v>2002863</v>
      </c>
      <c r="H978">
        <f t="shared" si="31"/>
        <v>0</v>
      </c>
      <c r="I978" t="str">
        <f t="shared" si="32"/>
        <v>SECONDARY</v>
      </c>
      <c r="J978">
        <v>5</v>
      </c>
    </row>
    <row r="979" spans="1:10" x14ac:dyDescent="0.25">
      <c r="A979" t="s">
        <v>1391</v>
      </c>
      <c r="B979">
        <v>2</v>
      </c>
      <c r="C979">
        <v>55</v>
      </c>
      <c r="D979" t="s">
        <v>1395</v>
      </c>
      <c r="E979" t="s">
        <v>1393</v>
      </c>
      <c r="F979" t="s">
        <v>1587</v>
      </c>
      <c r="G979">
        <v>2002866</v>
      </c>
      <c r="H979">
        <f t="shared" si="31"/>
        <v>0</v>
      </c>
      <c r="I979" t="str">
        <f t="shared" si="32"/>
        <v>SECONDARY</v>
      </c>
      <c r="J979">
        <v>1</v>
      </c>
    </row>
    <row r="980" spans="1:10" x14ac:dyDescent="0.25">
      <c r="A980" t="s">
        <v>1391</v>
      </c>
      <c r="B980">
        <v>2</v>
      </c>
      <c r="C980">
        <v>60</v>
      </c>
      <c r="D980" t="s">
        <v>1395</v>
      </c>
      <c r="E980" t="s">
        <v>1393</v>
      </c>
      <c r="F980" t="s">
        <v>1587</v>
      </c>
      <c r="G980" t="s">
        <v>1392</v>
      </c>
      <c r="H980">
        <f t="shared" si="31"/>
        <v>0</v>
      </c>
      <c r="I980" t="str">
        <f t="shared" si="32"/>
        <v>SECONDARY</v>
      </c>
      <c r="J980">
        <v>4</v>
      </c>
    </row>
    <row r="981" spans="1:10" x14ac:dyDescent="0.25">
      <c r="A981" t="s">
        <v>1391</v>
      </c>
      <c r="B981">
        <v>2</v>
      </c>
      <c r="C981">
        <v>65</v>
      </c>
      <c r="D981" t="s">
        <v>1395</v>
      </c>
      <c r="E981" t="s">
        <v>1393</v>
      </c>
      <c r="F981" t="s">
        <v>1587</v>
      </c>
      <c r="G981" t="s">
        <v>1392</v>
      </c>
      <c r="H981">
        <f t="shared" si="31"/>
        <v>0</v>
      </c>
      <c r="I981" t="str">
        <f t="shared" si="32"/>
        <v>SECONDARY</v>
      </c>
      <c r="J981">
        <v>3</v>
      </c>
    </row>
    <row r="982" spans="1:10" x14ac:dyDescent="0.25">
      <c r="A982" t="s">
        <v>1391</v>
      </c>
      <c r="B982">
        <v>2</v>
      </c>
      <c r="C982">
        <v>75</v>
      </c>
      <c r="D982" t="s">
        <v>1395</v>
      </c>
      <c r="E982" t="s">
        <v>1393</v>
      </c>
      <c r="F982" t="s">
        <v>1587</v>
      </c>
      <c r="G982" t="s">
        <v>1392</v>
      </c>
      <c r="H982">
        <f t="shared" si="31"/>
        <v>0</v>
      </c>
      <c r="I982" t="str">
        <f t="shared" si="32"/>
        <v>SECONDARY</v>
      </c>
      <c r="J982">
        <v>1</v>
      </c>
    </row>
    <row r="983" spans="1:10" x14ac:dyDescent="0.25">
      <c r="A983" t="s">
        <v>1391</v>
      </c>
      <c r="B983">
        <v>3</v>
      </c>
      <c r="C983">
        <v>30</v>
      </c>
      <c r="D983" t="s">
        <v>1395</v>
      </c>
      <c r="E983" t="s">
        <v>1393</v>
      </c>
      <c r="F983" t="s">
        <v>1587</v>
      </c>
      <c r="G983">
        <v>2002836</v>
      </c>
      <c r="H983">
        <f t="shared" si="31"/>
        <v>807.52</v>
      </c>
      <c r="I983" t="str">
        <f t="shared" si="32"/>
        <v>SECONDARY</v>
      </c>
      <c r="J983">
        <v>12</v>
      </c>
    </row>
    <row r="984" spans="1:10" x14ac:dyDescent="0.25">
      <c r="A984" t="s">
        <v>1391</v>
      </c>
      <c r="B984">
        <v>3</v>
      </c>
      <c r="C984">
        <v>35</v>
      </c>
      <c r="D984" t="s">
        <v>1395</v>
      </c>
      <c r="E984" t="s">
        <v>1393</v>
      </c>
      <c r="F984" t="s">
        <v>1587</v>
      </c>
      <c r="G984" t="s">
        <v>1392</v>
      </c>
      <c r="H984">
        <f t="shared" si="31"/>
        <v>0</v>
      </c>
      <c r="I984" t="str">
        <f t="shared" si="32"/>
        <v>SECONDARY</v>
      </c>
      <c r="J984">
        <v>35</v>
      </c>
    </row>
    <row r="985" spans="1:10" x14ac:dyDescent="0.25">
      <c r="A985" t="s">
        <v>1391</v>
      </c>
      <c r="B985">
        <v>3</v>
      </c>
      <c r="C985">
        <v>40</v>
      </c>
      <c r="D985" t="s">
        <v>1397</v>
      </c>
      <c r="E985" t="s">
        <v>1393</v>
      </c>
      <c r="F985" t="s">
        <v>1587</v>
      </c>
      <c r="G985">
        <v>2002849</v>
      </c>
      <c r="H985">
        <f t="shared" si="31"/>
        <v>1543.75</v>
      </c>
      <c r="I985" t="str">
        <f t="shared" si="32"/>
        <v>SECONDARY</v>
      </c>
      <c r="J985">
        <v>3</v>
      </c>
    </row>
    <row r="986" spans="1:10" x14ac:dyDescent="0.25">
      <c r="A986" t="s">
        <v>1391</v>
      </c>
      <c r="B986">
        <v>3</v>
      </c>
      <c r="C986">
        <v>40</v>
      </c>
      <c r="D986" t="s">
        <v>1395</v>
      </c>
      <c r="E986" t="s">
        <v>1393</v>
      </c>
      <c r="F986" t="s">
        <v>1587</v>
      </c>
      <c r="G986">
        <v>2002847</v>
      </c>
      <c r="H986">
        <f t="shared" si="31"/>
        <v>1112.98</v>
      </c>
      <c r="I986" t="str">
        <f t="shared" si="32"/>
        <v>SECONDARY</v>
      </c>
      <c r="J986">
        <v>8</v>
      </c>
    </row>
    <row r="987" spans="1:10" x14ac:dyDescent="0.25">
      <c r="A987" t="s">
        <v>1391</v>
      </c>
      <c r="B987">
        <v>3</v>
      </c>
      <c r="C987">
        <v>40</v>
      </c>
      <c r="D987" t="s">
        <v>1395</v>
      </c>
      <c r="E987" t="s">
        <v>1393</v>
      </c>
      <c r="F987" t="s">
        <v>1587</v>
      </c>
      <c r="G987">
        <v>2002860</v>
      </c>
      <c r="H987">
        <f t="shared" si="31"/>
        <v>0</v>
      </c>
      <c r="I987" t="str">
        <f t="shared" si="32"/>
        <v>SECONDARY</v>
      </c>
      <c r="J987">
        <v>4</v>
      </c>
    </row>
    <row r="988" spans="1:10" x14ac:dyDescent="0.25">
      <c r="A988" t="s">
        <v>1391</v>
      </c>
      <c r="B988">
        <v>3</v>
      </c>
      <c r="C988">
        <v>40</v>
      </c>
      <c r="E988" t="s">
        <v>1393</v>
      </c>
      <c r="F988" t="s">
        <v>1587</v>
      </c>
      <c r="G988">
        <v>2002849</v>
      </c>
      <c r="H988">
        <f t="shared" si="31"/>
        <v>1543.75</v>
      </c>
      <c r="I988" t="str">
        <f t="shared" si="32"/>
        <v>SECONDARY</v>
      </c>
      <c r="J988">
        <v>1</v>
      </c>
    </row>
    <row r="989" spans="1:10" x14ac:dyDescent="0.25">
      <c r="A989" t="s">
        <v>1391</v>
      </c>
      <c r="B989">
        <v>3</v>
      </c>
      <c r="C989">
        <v>45</v>
      </c>
      <c r="D989" t="s">
        <v>1397</v>
      </c>
      <c r="E989" t="s">
        <v>1393</v>
      </c>
      <c r="F989" t="s">
        <v>1587</v>
      </c>
      <c r="G989">
        <v>2002862</v>
      </c>
      <c r="H989">
        <f t="shared" si="31"/>
        <v>0</v>
      </c>
      <c r="I989" t="str">
        <f t="shared" si="32"/>
        <v>SECONDARY</v>
      </c>
      <c r="J989">
        <v>5</v>
      </c>
    </row>
    <row r="990" spans="1:10" x14ac:dyDescent="0.25">
      <c r="A990" t="s">
        <v>1391</v>
      </c>
      <c r="B990">
        <v>3</v>
      </c>
      <c r="C990">
        <v>45</v>
      </c>
      <c r="D990" t="s">
        <v>1397</v>
      </c>
      <c r="E990" t="s">
        <v>1393</v>
      </c>
      <c r="F990" t="s">
        <v>1587</v>
      </c>
      <c r="G990">
        <v>2113986</v>
      </c>
      <c r="H990">
        <f t="shared" si="31"/>
        <v>0</v>
      </c>
      <c r="I990" t="str">
        <f t="shared" si="32"/>
        <v>SECONDARY</v>
      </c>
      <c r="J990">
        <v>2</v>
      </c>
    </row>
    <row r="991" spans="1:10" x14ac:dyDescent="0.25">
      <c r="A991" t="s">
        <v>1391</v>
      </c>
      <c r="B991">
        <v>3</v>
      </c>
      <c r="C991">
        <v>45</v>
      </c>
      <c r="D991" t="s">
        <v>1397</v>
      </c>
      <c r="E991" t="s">
        <v>1393</v>
      </c>
      <c r="F991" t="s">
        <v>1587</v>
      </c>
      <c r="H991">
        <f t="shared" si="31"/>
        <v>0</v>
      </c>
      <c r="I991" t="str">
        <f t="shared" si="32"/>
        <v>SECONDARY</v>
      </c>
      <c r="J991">
        <v>1</v>
      </c>
    </row>
    <row r="992" spans="1:10" x14ac:dyDescent="0.25">
      <c r="A992" t="s">
        <v>1391</v>
      </c>
      <c r="B992">
        <v>3</v>
      </c>
      <c r="C992">
        <v>45</v>
      </c>
      <c r="D992" t="s">
        <v>1395</v>
      </c>
      <c r="E992" t="s">
        <v>1393</v>
      </c>
      <c r="F992" t="s">
        <v>1587</v>
      </c>
      <c r="G992">
        <v>2002860</v>
      </c>
      <c r="H992">
        <f t="shared" si="31"/>
        <v>0</v>
      </c>
      <c r="I992" t="str">
        <f t="shared" si="32"/>
        <v>SECONDARY</v>
      </c>
      <c r="J992">
        <v>133</v>
      </c>
    </row>
    <row r="993" spans="1:10" x14ac:dyDescent="0.25">
      <c r="A993" t="s">
        <v>1391</v>
      </c>
      <c r="B993">
        <v>3</v>
      </c>
      <c r="C993">
        <v>55</v>
      </c>
      <c r="D993" t="s">
        <v>1395</v>
      </c>
      <c r="E993" t="s">
        <v>1393</v>
      </c>
      <c r="F993" t="s">
        <v>1587</v>
      </c>
      <c r="G993">
        <v>2002866</v>
      </c>
      <c r="H993">
        <f t="shared" si="31"/>
        <v>0</v>
      </c>
      <c r="I993" t="str">
        <f t="shared" si="32"/>
        <v>SECONDARY</v>
      </c>
      <c r="J993">
        <v>1</v>
      </c>
    </row>
    <row r="994" spans="1:10" x14ac:dyDescent="0.25">
      <c r="A994" t="s">
        <v>1391</v>
      </c>
      <c r="B994">
        <v>3</v>
      </c>
      <c r="C994">
        <v>60</v>
      </c>
      <c r="D994" t="s">
        <v>1395</v>
      </c>
      <c r="E994" t="s">
        <v>1393</v>
      </c>
      <c r="F994" t="s">
        <v>1587</v>
      </c>
      <c r="G994" t="s">
        <v>1392</v>
      </c>
      <c r="H994">
        <f t="shared" si="31"/>
        <v>0</v>
      </c>
      <c r="I994" t="str">
        <f t="shared" si="32"/>
        <v>SECONDARY</v>
      </c>
      <c r="J994">
        <v>1</v>
      </c>
    </row>
    <row r="995" spans="1:10" x14ac:dyDescent="0.25">
      <c r="A995" t="s">
        <v>1391</v>
      </c>
      <c r="B995">
        <v>3</v>
      </c>
      <c r="C995">
        <v>65</v>
      </c>
      <c r="D995" t="s">
        <v>1395</v>
      </c>
      <c r="E995" t="s">
        <v>1393</v>
      </c>
      <c r="F995" t="s">
        <v>1587</v>
      </c>
      <c r="G995" t="s">
        <v>1392</v>
      </c>
      <c r="H995">
        <f t="shared" si="31"/>
        <v>0</v>
      </c>
      <c r="I995" t="str">
        <f t="shared" si="32"/>
        <v>SECONDARY</v>
      </c>
      <c r="J995">
        <v>1</v>
      </c>
    </row>
    <row r="996" spans="1:10" x14ac:dyDescent="0.25">
      <c r="A996" t="s">
        <v>1391</v>
      </c>
      <c r="B996">
        <v>4</v>
      </c>
      <c r="C996">
        <v>20</v>
      </c>
      <c r="D996" t="s">
        <v>1395</v>
      </c>
      <c r="E996" t="s">
        <v>1393</v>
      </c>
      <c r="F996" t="s">
        <v>1587</v>
      </c>
      <c r="G996" t="s">
        <v>1392</v>
      </c>
      <c r="H996">
        <f t="shared" si="31"/>
        <v>0</v>
      </c>
      <c r="I996" t="str">
        <f t="shared" si="32"/>
        <v>SECONDARY</v>
      </c>
      <c r="J996">
        <v>2</v>
      </c>
    </row>
    <row r="997" spans="1:10" x14ac:dyDescent="0.25">
      <c r="A997" t="s">
        <v>1391</v>
      </c>
      <c r="B997">
        <v>4</v>
      </c>
      <c r="C997">
        <v>25</v>
      </c>
      <c r="D997" t="s">
        <v>1395</v>
      </c>
      <c r="E997" t="s">
        <v>1393</v>
      </c>
      <c r="F997" t="s">
        <v>1587</v>
      </c>
      <c r="G997" t="s">
        <v>1392</v>
      </c>
      <c r="H997">
        <f t="shared" si="31"/>
        <v>0</v>
      </c>
      <c r="I997" t="str">
        <f t="shared" si="32"/>
        <v>SECONDARY</v>
      </c>
      <c r="J997">
        <v>4</v>
      </c>
    </row>
    <row r="998" spans="1:10" x14ac:dyDescent="0.25">
      <c r="A998" t="s">
        <v>1391</v>
      </c>
      <c r="B998">
        <v>4</v>
      </c>
      <c r="C998">
        <v>30</v>
      </c>
      <c r="D998" t="s">
        <v>1392</v>
      </c>
      <c r="E998" t="s">
        <v>1393</v>
      </c>
      <c r="F998" t="s">
        <v>1587</v>
      </c>
      <c r="G998">
        <v>2002836</v>
      </c>
      <c r="H998">
        <f t="shared" si="31"/>
        <v>807.52</v>
      </c>
      <c r="I998" t="str">
        <f t="shared" si="32"/>
        <v>SECONDARY</v>
      </c>
      <c r="J998">
        <v>1</v>
      </c>
    </row>
    <row r="999" spans="1:10" x14ac:dyDescent="0.25">
      <c r="A999" t="s">
        <v>1391</v>
      </c>
      <c r="B999">
        <v>4</v>
      </c>
      <c r="C999">
        <v>30</v>
      </c>
      <c r="D999" t="s">
        <v>1398</v>
      </c>
      <c r="E999" t="s">
        <v>1393</v>
      </c>
      <c r="F999" t="s">
        <v>1587</v>
      </c>
      <c r="G999" t="s">
        <v>1392</v>
      </c>
      <c r="H999">
        <f t="shared" si="31"/>
        <v>0</v>
      </c>
      <c r="I999" t="str">
        <f t="shared" si="32"/>
        <v>SECONDARY</v>
      </c>
      <c r="J999">
        <v>1</v>
      </c>
    </row>
    <row r="1000" spans="1:10" x14ac:dyDescent="0.25">
      <c r="A1000" t="s">
        <v>1391</v>
      </c>
      <c r="B1000">
        <v>4</v>
      </c>
      <c r="C1000">
        <v>30</v>
      </c>
      <c r="D1000" t="s">
        <v>1399</v>
      </c>
      <c r="E1000" t="s">
        <v>1393</v>
      </c>
      <c r="F1000" t="s">
        <v>1587</v>
      </c>
      <c r="G1000" t="s">
        <v>1392</v>
      </c>
      <c r="H1000">
        <f t="shared" si="31"/>
        <v>0</v>
      </c>
      <c r="I1000" t="str">
        <f t="shared" si="32"/>
        <v>SECONDARY</v>
      </c>
      <c r="J1000">
        <v>1</v>
      </c>
    </row>
    <row r="1001" spans="1:10" x14ac:dyDescent="0.25">
      <c r="A1001" t="s">
        <v>1391</v>
      </c>
      <c r="B1001">
        <v>4</v>
      </c>
      <c r="C1001">
        <v>30</v>
      </c>
      <c r="D1001" t="s">
        <v>1395</v>
      </c>
      <c r="E1001" t="s">
        <v>1393</v>
      </c>
      <c r="F1001" t="s">
        <v>1587</v>
      </c>
      <c r="G1001">
        <v>2002823</v>
      </c>
      <c r="H1001">
        <f t="shared" si="31"/>
        <v>0</v>
      </c>
      <c r="I1001" t="str">
        <f t="shared" si="32"/>
        <v>SECONDARY</v>
      </c>
      <c r="J1001">
        <v>3</v>
      </c>
    </row>
    <row r="1002" spans="1:10" x14ac:dyDescent="0.25">
      <c r="A1002" t="s">
        <v>1391</v>
      </c>
      <c r="B1002">
        <v>4</v>
      </c>
      <c r="C1002">
        <v>30</v>
      </c>
      <c r="D1002" t="s">
        <v>1395</v>
      </c>
      <c r="E1002" t="s">
        <v>1393</v>
      </c>
      <c r="F1002" t="s">
        <v>1587</v>
      </c>
      <c r="G1002">
        <v>2002836</v>
      </c>
      <c r="H1002">
        <f t="shared" si="31"/>
        <v>807.52</v>
      </c>
      <c r="I1002" t="str">
        <f t="shared" si="32"/>
        <v>SECONDARY</v>
      </c>
      <c r="J1002">
        <v>396</v>
      </c>
    </row>
    <row r="1003" spans="1:10" x14ac:dyDescent="0.25">
      <c r="A1003" t="s">
        <v>1391</v>
      </c>
      <c r="B1003">
        <v>4</v>
      </c>
      <c r="C1003">
        <v>30</v>
      </c>
      <c r="D1003" t="s">
        <v>1395</v>
      </c>
      <c r="E1003" t="s">
        <v>1393</v>
      </c>
      <c r="F1003" t="s">
        <v>1587</v>
      </c>
      <c r="G1003">
        <v>2002837</v>
      </c>
      <c r="H1003">
        <f t="shared" si="31"/>
        <v>0</v>
      </c>
      <c r="I1003" t="str">
        <f t="shared" si="32"/>
        <v>SECONDARY</v>
      </c>
      <c r="J1003">
        <v>188</v>
      </c>
    </row>
    <row r="1004" spans="1:10" x14ac:dyDescent="0.25">
      <c r="A1004" t="s">
        <v>1391</v>
      </c>
      <c r="B1004">
        <v>4</v>
      </c>
      <c r="C1004">
        <v>30</v>
      </c>
      <c r="D1004" t="s">
        <v>1395</v>
      </c>
      <c r="E1004" t="s">
        <v>1393</v>
      </c>
      <c r="F1004" t="s">
        <v>1587</v>
      </c>
      <c r="G1004">
        <v>2002842</v>
      </c>
      <c r="H1004">
        <f t="shared" si="31"/>
        <v>0</v>
      </c>
      <c r="I1004" t="str">
        <f t="shared" si="32"/>
        <v>SECONDARY</v>
      </c>
      <c r="J1004">
        <v>6</v>
      </c>
    </row>
    <row r="1005" spans="1:10" x14ac:dyDescent="0.25">
      <c r="A1005" t="s">
        <v>1391</v>
      </c>
      <c r="B1005">
        <v>4</v>
      </c>
      <c r="C1005">
        <v>30</v>
      </c>
      <c r="D1005" t="s">
        <v>1395</v>
      </c>
      <c r="E1005" t="s">
        <v>1237</v>
      </c>
      <c r="F1005" t="s">
        <v>1587</v>
      </c>
      <c r="G1005">
        <v>2002837</v>
      </c>
      <c r="H1005">
        <f t="shared" si="31"/>
        <v>0</v>
      </c>
      <c r="I1005" t="str">
        <f t="shared" si="32"/>
        <v>SECONDARY</v>
      </c>
      <c r="J1005">
        <v>5</v>
      </c>
    </row>
    <row r="1006" spans="1:10" x14ac:dyDescent="0.25">
      <c r="A1006" t="s">
        <v>1391</v>
      </c>
      <c r="B1006">
        <v>4</v>
      </c>
      <c r="C1006">
        <v>30</v>
      </c>
      <c r="D1006" t="s">
        <v>1395</v>
      </c>
      <c r="F1006" t="s">
        <v>1587</v>
      </c>
      <c r="G1006">
        <v>2002837</v>
      </c>
      <c r="H1006">
        <f t="shared" si="31"/>
        <v>0</v>
      </c>
      <c r="I1006" t="str">
        <f t="shared" si="32"/>
        <v>SECONDARY</v>
      </c>
      <c r="J1006">
        <v>2</v>
      </c>
    </row>
    <row r="1007" spans="1:10" x14ac:dyDescent="0.25">
      <c r="A1007" t="s">
        <v>1391</v>
      </c>
      <c r="B1007">
        <v>4</v>
      </c>
      <c r="C1007">
        <v>30</v>
      </c>
      <c r="E1007" t="s">
        <v>1393</v>
      </c>
      <c r="F1007" t="s">
        <v>1587</v>
      </c>
      <c r="G1007">
        <v>2002836</v>
      </c>
      <c r="H1007">
        <f t="shared" si="31"/>
        <v>807.52</v>
      </c>
      <c r="I1007" t="str">
        <f t="shared" si="32"/>
        <v>SECONDARY</v>
      </c>
      <c r="J1007">
        <v>3</v>
      </c>
    </row>
    <row r="1008" spans="1:10" x14ac:dyDescent="0.25">
      <c r="A1008" t="s">
        <v>1391</v>
      </c>
      <c r="B1008">
        <v>4</v>
      </c>
      <c r="C1008">
        <v>30</v>
      </c>
      <c r="E1008" t="s">
        <v>1393</v>
      </c>
      <c r="F1008" t="s">
        <v>1587</v>
      </c>
      <c r="G1008">
        <v>2002837</v>
      </c>
      <c r="H1008">
        <f t="shared" si="31"/>
        <v>0</v>
      </c>
      <c r="I1008" t="str">
        <f t="shared" si="32"/>
        <v>SECONDARY</v>
      </c>
      <c r="J1008">
        <v>2</v>
      </c>
    </row>
    <row r="1009" spans="1:10" x14ac:dyDescent="0.25">
      <c r="A1009" t="s">
        <v>1391</v>
      </c>
      <c r="B1009">
        <v>4</v>
      </c>
      <c r="C1009">
        <v>35</v>
      </c>
      <c r="D1009" t="s">
        <v>1392</v>
      </c>
      <c r="E1009" t="s">
        <v>1393</v>
      </c>
      <c r="F1009" t="s">
        <v>1587</v>
      </c>
      <c r="G1009">
        <v>2002842</v>
      </c>
      <c r="H1009">
        <f t="shared" si="31"/>
        <v>0</v>
      </c>
      <c r="I1009" t="str">
        <f t="shared" si="32"/>
        <v>SECONDARY</v>
      </c>
      <c r="J1009">
        <v>14</v>
      </c>
    </row>
    <row r="1010" spans="1:10" x14ac:dyDescent="0.25">
      <c r="A1010" t="s">
        <v>1391</v>
      </c>
      <c r="B1010">
        <v>4</v>
      </c>
      <c r="C1010">
        <v>35</v>
      </c>
      <c r="D1010" t="s">
        <v>1397</v>
      </c>
      <c r="E1010" t="s">
        <v>1393</v>
      </c>
      <c r="F1010" t="s">
        <v>1587</v>
      </c>
      <c r="G1010">
        <v>2002839</v>
      </c>
      <c r="H1010">
        <f t="shared" si="31"/>
        <v>0</v>
      </c>
      <c r="I1010" t="str">
        <f t="shared" si="32"/>
        <v>SECONDARY</v>
      </c>
      <c r="J1010">
        <v>3</v>
      </c>
    </row>
    <row r="1011" spans="1:10" x14ac:dyDescent="0.25">
      <c r="A1011" t="s">
        <v>1391</v>
      </c>
      <c r="B1011">
        <v>4</v>
      </c>
      <c r="C1011">
        <v>35</v>
      </c>
      <c r="D1011" t="s">
        <v>1397</v>
      </c>
      <c r="E1011" t="s">
        <v>1393</v>
      </c>
      <c r="F1011" t="s">
        <v>1587</v>
      </c>
      <c r="H1011">
        <f t="shared" si="31"/>
        <v>0</v>
      </c>
      <c r="I1011" t="str">
        <f t="shared" si="32"/>
        <v>SECONDARY</v>
      </c>
      <c r="J1011">
        <v>15</v>
      </c>
    </row>
    <row r="1012" spans="1:10" x14ac:dyDescent="0.25">
      <c r="A1012" t="s">
        <v>1391</v>
      </c>
      <c r="B1012">
        <v>4</v>
      </c>
      <c r="C1012">
        <v>35</v>
      </c>
      <c r="D1012" t="s">
        <v>1405</v>
      </c>
      <c r="E1012" t="s">
        <v>1393</v>
      </c>
      <c r="F1012" t="s">
        <v>1587</v>
      </c>
      <c r="G1012">
        <v>2002829</v>
      </c>
      <c r="H1012">
        <f t="shared" si="31"/>
        <v>0</v>
      </c>
      <c r="I1012" t="str">
        <f t="shared" si="32"/>
        <v>SECONDARY</v>
      </c>
      <c r="J1012">
        <v>3</v>
      </c>
    </row>
    <row r="1013" spans="1:10" x14ac:dyDescent="0.25">
      <c r="A1013" t="s">
        <v>1391</v>
      </c>
      <c r="B1013">
        <v>4</v>
      </c>
      <c r="C1013">
        <v>35</v>
      </c>
      <c r="D1013" t="s">
        <v>1398</v>
      </c>
      <c r="E1013" t="s">
        <v>1393</v>
      </c>
      <c r="F1013" t="s">
        <v>1587</v>
      </c>
      <c r="G1013" t="s">
        <v>1392</v>
      </c>
      <c r="H1013">
        <f t="shared" si="31"/>
        <v>0</v>
      </c>
      <c r="I1013" t="str">
        <f t="shared" si="32"/>
        <v>SECONDARY</v>
      </c>
      <c r="J1013">
        <v>20</v>
      </c>
    </row>
    <row r="1014" spans="1:10" x14ac:dyDescent="0.25">
      <c r="A1014" t="s">
        <v>1391</v>
      </c>
      <c r="B1014">
        <v>4</v>
      </c>
      <c r="C1014">
        <v>35</v>
      </c>
      <c r="D1014" t="s">
        <v>1395</v>
      </c>
      <c r="E1014" t="s">
        <v>1393</v>
      </c>
      <c r="F1014" t="s">
        <v>1587</v>
      </c>
      <c r="G1014">
        <v>2002823</v>
      </c>
      <c r="H1014">
        <f t="shared" si="31"/>
        <v>0</v>
      </c>
      <c r="I1014" t="str">
        <f t="shared" si="32"/>
        <v>SECONDARY</v>
      </c>
      <c r="J1014">
        <v>203</v>
      </c>
    </row>
    <row r="1015" spans="1:10" x14ac:dyDescent="0.25">
      <c r="A1015" t="s">
        <v>1391</v>
      </c>
      <c r="B1015">
        <v>4</v>
      </c>
      <c r="C1015">
        <v>35</v>
      </c>
      <c r="D1015" t="s">
        <v>1395</v>
      </c>
      <c r="E1015" t="s">
        <v>1393</v>
      </c>
      <c r="F1015" t="s">
        <v>1587</v>
      </c>
      <c r="G1015">
        <v>2002836</v>
      </c>
      <c r="H1015">
        <f t="shared" si="31"/>
        <v>807.52</v>
      </c>
      <c r="I1015" t="str">
        <f t="shared" si="32"/>
        <v>SECONDARY</v>
      </c>
      <c r="J1015">
        <v>1</v>
      </c>
    </row>
    <row r="1016" spans="1:10" x14ac:dyDescent="0.25">
      <c r="A1016" t="s">
        <v>1391</v>
      </c>
      <c r="B1016">
        <v>4</v>
      </c>
      <c r="C1016">
        <v>35</v>
      </c>
      <c r="D1016" t="s">
        <v>1395</v>
      </c>
      <c r="E1016" t="s">
        <v>1393</v>
      </c>
      <c r="F1016" t="s">
        <v>1587</v>
      </c>
      <c r="G1016">
        <v>2002842</v>
      </c>
      <c r="H1016">
        <f t="shared" si="31"/>
        <v>0</v>
      </c>
      <c r="I1016" t="str">
        <f t="shared" si="32"/>
        <v>SECONDARY</v>
      </c>
      <c r="J1016">
        <v>18580</v>
      </c>
    </row>
    <row r="1017" spans="1:10" x14ac:dyDescent="0.25">
      <c r="A1017" t="s">
        <v>1391</v>
      </c>
      <c r="B1017">
        <v>4</v>
      </c>
      <c r="C1017">
        <v>35</v>
      </c>
      <c r="D1017" t="s">
        <v>1395</v>
      </c>
      <c r="E1017" t="s">
        <v>1393</v>
      </c>
      <c r="F1017" t="s">
        <v>1587</v>
      </c>
      <c r="G1017">
        <v>2002847</v>
      </c>
      <c r="H1017">
        <f t="shared" si="31"/>
        <v>1112.98</v>
      </c>
      <c r="I1017" t="str">
        <f t="shared" si="32"/>
        <v>SECONDARY</v>
      </c>
      <c r="J1017">
        <v>5</v>
      </c>
    </row>
    <row r="1018" spans="1:10" x14ac:dyDescent="0.25">
      <c r="A1018" t="s">
        <v>1391</v>
      </c>
      <c r="B1018">
        <v>4</v>
      </c>
      <c r="C1018">
        <v>35</v>
      </c>
      <c r="D1018" t="s">
        <v>1395</v>
      </c>
      <c r="E1018" t="s">
        <v>1237</v>
      </c>
      <c r="F1018" t="s">
        <v>1587</v>
      </c>
      <c r="G1018">
        <v>2002842</v>
      </c>
      <c r="H1018">
        <f t="shared" si="31"/>
        <v>0</v>
      </c>
      <c r="I1018" t="str">
        <f t="shared" si="32"/>
        <v>SECONDARY</v>
      </c>
      <c r="J1018">
        <v>7</v>
      </c>
    </row>
    <row r="1019" spans="1:10" x14ac:dyDescent="0.25">
      <c r="A1019" t="s">
        <v>1391</v>
      </c>
      <c r="B1019">
        <v>4</v>
      </c>
      <c r="C1019">
        <v>35</v>
      </c>
      <c r="D1019" t="s">
        <v>1395</v>
      </c>
      <c r="F1019" t="s">
        <v>1587</v>
      </c>
      <c r="G1019">
        <v>2002842</v>
      </c>
      <c r="H1019">
        <f t="shared" si="31"/>
        <v>0</v>
      </c>
      <c r="I1019" t="str">
        <f t="shared" si="32"/>
        <v>SECONDARY</v>
      </c>
      <c r="J1019">
        <v>5</v>
      </c>
    </row>
    <row r="1020" spans="1:10" x14ac:dyDescent="0.25">
      <c r="A1020" t="s">
        <v>1391</v>
      </c>
      <c r="B1020">
        <v>4</v>
      </c>
      <c r="C1020">
        <v>35</v>
      </c>
      <c r="E1020" t="s">
        <v>1393</v>
      </c>
      <c r="F1020" t="s">
        <v>1587</v>
      </c>
      <c r="G1020">
        <v>2002823</v>
      </c>
      <c r="H1020">
        <f t="shared" si="31"/>
        <v>0</v>
      </c>
      <c r="I1020" t="str">
        <f t="shared" si="32"/>
        <v>SECONDARY</v>
      </c>
      <c r="J1020">
        <v>3</v>
      </c>
    </row>
    <row r="1021" spans="1:10" x14ac:dyDescent="0.25">
      <c r="A1021" t="s">
        <v>1391</v>
      </c>
      <c r="B1021">
        <v>4</v>
      </c>
      <c r="C1021">
        <v>35</v>
      </c>
      <c r="E1021" t="s">
        <v>1393</v>
      </c>
      <c r="F1021" t="s">
        <v>1587</v>
      </c>
      <c r="G1021">
        <v>2002842</v>
      </c>
      <c r="H1021">
        <f t="shared" si="31"/>
        <v>0</v>
      </c>
      <c r="I1021" t="str">
        <f t="shared" si="32"/>
        <v>SECONDARY</v>
      </c>
      <c r="J1021">
        <v>683</v>
      </c>
    </row>
    <row r="1022" spans="1:10" x14ac:dyDescent="0.25">
      <c r="A1022" t="s">
        <v>1391</v>
      </c>
      <c r="B1022">
        <v>4</v>
      </c>
      <c r="C1022">
        <v>35</v>
      </c>
      <c r="F1022" t="s">
        <v>1587</v>
      </c>
      <c r="G1022">
        <v>2002842</v>
      </c>
      <c r="H1022">
        <f t="shared" si="31"/>
        <v>0</v>
      </c>
      <c r="I1022" t="str">
        <f t="shared" si="32"/>
        <v>SECONDARY</v>
      </c>
      <c r="J1022">
        <v>1</v>
      </c>
    </row>
    <row r="1023" spans="1:10" x14ac:dyDescent="0.25">
      <c r="A1023" t="s">
        <v>1391</v>
      </c>
      <c r="B1023">
        <v>4</v>
      </c>
      <c r="C1023">
        <v>40</v>
      </c>
      <c r="D1023" t="s">
        <v>1392</v>
      </c>
      <c r="E1023" t="s">
        <v>1393</v>
      </c>
      <c r="F1023" t="s">
        <v>1587</v>
      </c>
      <c r="G1023">
        <v>2002847</v>
      </c>
      <c r="H1023">
        <f t="shared" si="31"/>
        <v>1112.98</v>
      </c>
      <c r="I1023" t="str">
        <f t="shared" si="32"/>
        <v>SECONDARY</v>
      </c>
      <c r="J1023">
        <v>1</v>
      </c>
    </row>
    <row r="1024" spans="1:10" x14ac:dyDescent="0.25">
      <c r="A1024" t="s">
        <v>1391</v>
      </c>
      <c r="B1024">
        <v>4</v>
      </c>
      <c r="C1024">
        <v>40</v>
      </c>
      <c r="D1024" t="s">
        <v>1397</v>
      </c>
      <c r="E1024" t="s">
        <v>1393</v>
      </c>
      <c r="F1024" t="s">
        <v>1587</v>
      </c>
      <c r="G1024">
        <v>2002849</v>
      </c>
      <c r="H1024">
        <f t="shared" si="31"/>
        <v>1543.75</v>
      </c>
      <c r="I1024" t="str">
        <f t="shared" si="32"/>
        <v>SECONDARY</v>
      </c>
      <c r="J1024">
        <v>2</v>
      </c>
    </row>
    <row r="1025" spans="1:10" x14ac:dyDescent="0.25">
      <c r="A1025" t="s">
        <v>1391</v>
      </c>
      <c r="B1025">
        <v>4</v>
      </c>
      <c r="C1025">
        <v>40</v>
      </c>
      <c r="D1025" t="s">
        <v>1398</v>
      </c>
      <c r="E1025" t="s">
        <v>1393</v>
      </c>
      <c r="F1025" t="s">
        <v>1587</v>
      </c>
      <c r="G1025" t="s">
        <v>1392</v>
      </c>
      <c r="H1025">
        <f t="shared" si="31"/>
        <v>0</v>
      </c>
      <c r="I1025" t="str">
        <f t="shared" si="32"/>
        <v>SECONDARY</v>
      </c>
      <c r="J1025">
        <v>5</v>
      </c>
    </row>
    <row r="1026" spans="1:10" x14ac:dyDescent="0.25">
      <c r="A1026" t="s">
        <v>1391</v>
      </c>
      <c r="B1026">
        <v>4</v>
      </c>
      <c r="C1026">
        <v>40</v>
      </c>
      <c r="D1026" t="s">
        <v>1399</v>
      </c>
      <c r="E1026" t="s">
        <v>1393</v>
      </c>
      <c r="F1026" t="s">
        <v>1587</v>
      </c>
      <c r="G1026" t="s">
        <v>1392</v>
      </c>
      <c r="H1026">
        <f t="shared" ref="H1026:H1089" si="33">+_xlfn.XLOOKUP(G1026,AF:AF,AG:AG,0)</f>
        <v>0</v>
      </c>
      <c r="I1026" t="str">
        <f t="shared" ref="I1026:I1089" si="34">+_xlfn.XLOOKUP(F1026,AI:AI,AJ:AJ,"N/A")</f>
        <v>SECONDARY</v>
      </c>
      <c r="J1026">
        <v>6</v>
      </c>
    </row>
    <row r="1027" spans="1:10" x14ac:dyDescent="0.25">
      <c r="A1027" t="s">
        <v>1391</v>
      </c>
      <c r="B1027">
        <v>4</v>
      </c>
      <c r="C1027">
        <v>40</v>
      </c>
      <c r="D1027" t="s">
        <v>1395</v>
      </c>
      <c r="E1027" t="s">
        <v>1393</v>
      </c>
      <c r="F1027" t="s">
        <v>1587</v>
      </c>
      <c r="G1027">
        <v>2002826</v>
      </c>
      <c r="H1027">
        <f t="shared" si="33"/>
        <v>0</v>
      </c>
      <c r="I1027" t="str">
        <f t="shared" si="34"/>
        <v>SECONDARY</v>
      </c>
      <c r="J1027">
        <v>25</v>
      </c>
    </row>
    <row r="1028" spans="1:10" x14ac:dyDescent="0.25">
      <c r="A1028" t="s">
        <v>1391</v>
      </c>
      <c r="B1028">
        <v>4</v>
      </c>
      <c r="C1028">
        <v>40</v>
      </c>
      <c r="D1028" t="s">
        <v>1395</v>
      </c>
      <c r="E1028" t="s">
        <v>1393</v>
      </c>
      <c r="F1028" t="s">
        <v>1587</v>
      </c>
      <c r="G1028">
        <v>2002836</v>
      </c>
      <c r="H1028">
        <f t="shared" si="33"/>
        <v>807.52</v>
      </c>
      <c r="I1028" t="str">
        <f t="shared" si="34"/>
        <v>SECONDARY</v>
      </c>
      <c r="J1028">
        <v>1</v>
      </c>
    </row>
    <row r="1029" spans="1:10" x14ac:dyDescent="0.25">
      <c r="A1029" t="s">
        <v>1391</v>
      </c>
      <c r="B1029">
        <v>4</v>
      </c>
      <c r="C1029">
        <v>40</v>
      </c>
      <c r="D1029" t="s">
        <v>1395</v>
      </c>
      <c r="E1029" t="s">
        <v>1393</v>
      </c>
      <c r="F1029" t="s">
        <v>1587</v>
      </c>
      <c r="G1029">
        <v>2002847</v>
      </c>
      <c r="H1029">
        <f t="shared" si="33"/>
        <v>1112.98</v>
      </c>
      <c r="I1029" t="str">
        <f t="shared" si="34"/>
        <v>SECONDARY</v>
      </c>
      <c r="J1029">
        <v>2321</v>
      </c>
    </row>
    <row r="1030" spans="1:10" x14ac:dyDescent="0.25">
      <c r="A1030" t="s">
        <v>1391</v>
      </c>
      <c r="B1030">
        <v>4</v>
      </c>
      <c r="C1030">
        <v>40</v>
      </c>
      <c r="D1030" t="s">
        <v>1395</v>
      </c>
      <c r="E1030" t="s">
        <v>1237</v>
      </c>
      <c r="F1030" t="s">
        <v>1587</v>
      </c>
      <c r="G1030">
        <v>2002847</v>
      </c>
      <c r="H1030">
        <f t="shared" si="33"/>
        <v>1112.98</v>
      </c>
      <c r="I1030" t="str">
        <f t="shared" si="34"/>
        <v>SECONDARY</v>
      </c>
      <c r="J1030">
        <v>2</v>
      </c>
    </row>
    <row r="1031" spans="1:10" x14ac:dyDescent="0.25">
      <c r="A1031" t="s">
        <v>1391</v>
      </c>
      <c r="B1031">
        <v>4</v>
      </c>
      <c r="C1031">
        <v>40</v>
      </c>
      <c r="E1031" t="s">
        <v>1393</v>
      </c>
      <c r="F1031" t="s">
        <v>1587</v>
      </c>
      <c r="G1031">
        <v>2002847</v>
      </c>
      <c r="H1031">
        <f t="shared" si="33"/>
        <v>1112.98</v>
      </c>
      <c r="I1031" t="str">
        <f t="shared" si="34"/>
        <v>SECONDARY</v>
      </c>
      <c r="J1031">
        <v>31</v>
      </c>
    </row>
    <row r="1032" spans="1:10" x14ac:dyDescent="0.25">
      <c r="A1032" t="s">
        <v>1391</v>
      </c>
      <c r="B1032">
        <v>4</v>
      </c>
      <c r="C1032">
        <v>45</v>
      </c>
      <c r="D1032" t="s">
        <v>1397</v>
      </c>
      <c r="E1032" t="s">
        <v>1393</v>
      </c>
      <c r="F1032" t="s">
        <v>1587</v>
      </c>
      <c r="H1032">
        <f t="shared" si="33"/>
        <v>0</v>
      </c>
      <c r="I1032" t="str">
        <f t="shared" si="34"/>
        <v>SECONDARY</v>
      </c>
      <c r="J1032">
        <v>2</v>
      </c>
    </row>
    <row r="1033" spans="1:10" x14ac:dyDescent="0.25">
      <c r="A1033" t="s">
        <v>1391</v>
      </c>
      <c r="B1033">
        <v>4</v>
      </c>
      <c r="C1033">
        <v>45</v>
      </c>
      <c r="D1033" t="s">
        <v>1395</v>
      </c>
      <c r="E1033" t="s">
        <v>1393</v>
      </c>
      <c r="F1033" t="s">
        <v>1587</v>
      </c>
      <c r="G1033">
        <v>2002859</v>
      </c>
      <c r="H1033">
        <f t="shared" si="33"/>
        <v>1478.66</v>
      </c>
      <c r="I1033" t="str">
        <f t="shared" si="34"/>
        <v>SECONDARY</v>
      </c>
      <c r="J1033">
        <v>247</v>
      </c>
    </row>
    <row r="1034" spans="1:10" x14ac:dyDescent="0.25">
      <c r="A1034" t="s">
        <v>1391</v>
      </c>
      <c r="B1034">
        <v>4</v>
      </c>
      <c r="C1034">
        <v>50</v>
      </c>
      <c r="D1034" t="s">
        <v>1395</v>
      </c>
      <c r="E1034" t="s">
        <v>1393</v>
      </c>
      <c r="F1034" t="s">
        <v>1587</v>
      </c>
      <c r="G1034">
        <v>2002863</v>
      </c>
      <c r="H1034">
        <f t="shared" si="33"/>
        <v>0</v>
      </c>
      <c r="I1034" t="str">
        <f t="shared" si="34"/>
        <v>SECONDARY</v>
      </c>
      <c r="J1034">
        <v>1</v>
      </c>
    </row>
    <row r="1035" spans="1:10" x14ac:dyDescent="0.25">
      <c r="A1035" t="s">
        <v>1391</v>
      </c>
      <c r="B1035">
        <v>4</v>
      </c>
      <c r="C1035">
        <v>55</v>
      </c>
      <c r="D1035" t="s">
        <v>1395</v>
      </c>
      <c r="E1035" t="s">
        <v>1393</v>
      </c>
      <c r="F1035" t="s">
        <v>1587</v>
      </c>
      <c r="G1035">
        <v>2002866</v>
      </c>
      <c r="H1035">
        <f t="shared" si="33"/>
        <v>0</v>
      </c>
      <c r="I1035" t="str">
        <f t="shared" si="34"/>
        <v>SECONDARY</v>
      </c>
      <c r="J1035">
        <v>1</v>
      </c>
    </row>
    <row r="1036" spans="1:10" x14ac:dyDescent="0.25">
      <c r="A1036" t="s">
        <v>1391</v>
      </c>
      <c r="B1036">
        <v>5</v>
      </c>
      <c r="C1036">
        <v>20</v>
      </c>
      <c r="D1036" t="s">
        <v>1395</v>
      </c>
      <c r="E1036" t="s">
        <v>1393</v>
      </c>
      <c r="F1036" t="s">
        <v>1587</v>
      </c>
      <c r="G1036" t="s">
        <v>1392</v>
      </c>
      <c r="H1036">
        <f t="shared" si="33"/>
        <v>0</v>
      </c>
      <c r="I1036" t="str">
        <f t="shared" si="34"/>
        <v>SECONDARY</v>
      </c>
      <c r="J1036">
        <v>1</v>
      </c>
    </row>
    <row r="1037" spans="1:10" x14ac:dyDescent="0.25">
      <c r="A1037" t="s">
        <v>1391</v>
      </c>
      <c r="B1037">
        <v>5</v>
      </c>
      <c r="C1037">
        <v>25</v>
      </c>
      <c r="D1037" t="s">
        <v>1395</v>
      </c>
      <c r="E1037" t="s">
        <v>1393</v>
      </c>
      <c r="F1037" t="s">
        <v>1587</v>
      </c>
      <c r="G1037" t="s">
        <v>1392</v>
      </c>
      <c r="H1037">
        <f t="shared" si="33"/>
        <v>0</v>
      </c>
      <c r="I1037" t="str">
        <f t="shared" si="34"/>
        <v>SECONDARY</v>
      </c>
      <c r="J1037">
        <v>5</v>
      </c>
    </row>
    <row r="1038" spans="1:10" x14ac:dyDescent="0.25">
      <c r="A1038" t="s">
        <v>1391</v>
      </c>
      <c r="B1038">
        <v>5</v>
      </c>
      <c r="C1038">
        <v>30</v>
      </c>
      <c r="D1038" t="s">
        <v>1395</v>
      </c>
      <c r="E1038" t="s">
        <v>1393</v>
      </c>
      <c r="F1038" t="s">
        <v>1587</v>
      </c>
      <c r="G1038">
        <v>2002836</v>
      </c>
      <c r="H1038">
        <f t="shared" si="33"/>
        <v>807.52</v>
      </c>
      <c r="I1038" t="str">
        <f t="shared" si="34"/>
        <v>SECONDARY</v>
      </c>
      <c r="J1038">
        <v>427</v>
      </c>
    </row>
    <row r="1039" spans="1:10" x14ac:dyDescent="0.25">
      <c r="A1039" t="s">
        <v>1391</v>
      </c>
      <c r="B1039">
        <v>5</v>
      </c>
      <c r="C1039">
        <v>35</v>
      </c>
      <c r="D1039" t="s">
        <v>1395</v>
      </c>
      <c r="E1039" t="s">
        <v>1393</v>
      </c>
      <c r="F1039" t="s">
        <v>1587</v>
      </c>
      <c r="G1039" t="s">
        <v>1392</v>
      </c>
      <c r="H1039">
        <f t="shared" si="33"/>
        <v>0</v>
      </c>
      <c r="I1039" t="str">
        <f t="shared" si="34"/>
        <v>SECONDARY</v>
      </c>
      <c r="J1039">
        <v>216</v>
      </c>
    </row>
    <row r="1040" spans="1:10" x14ac:dyDescent="0.25">
      <c r="A1040" t="s">
        <v>1391</v>
      </c>
      <c r="B1040">
        <v>5</v>
      </c>
      <c r="C1040">
        <v>35</v>
      </c>
      <c r="D1040" t="s">
        <v>1395</v>
      </c>
      <c r="F1040" t="s">
        <v>1587</v>
      </c>
      <c r="G1040" t="s">
        <v>1392</v>
      </c>
      <c r="H1040">
        <f t="shared" si="33"/>
        <v>0</v>
      </c>
      <c r="I1040" t="str">
        <f t="shared" si="34"/>
        <v>SECONDARY</v>
      </c>
      <c r="J1040">
        <v>1</v>
      </c>
    </row>
    <row r="1041" spans="1:10" x14ac:dyDescent="0.25">
      <c r="A1041" t="s">
        <v>1391</v>
      </c>
      <c r="B1041">
        <v>5</v>
      </c>
      <c r="C1041">
        <v>40</v>
      </c>
      <c r="D1041" t="s">
        <v>1397</v>
      </c>
      <c r="E1041" t="s">
        <v>1393</v>
      </c>
      <c r="F1041" t="s">
        <v>1587</v>
      </c>
      <c r="G1041" t="s">
        <v>1392</v>
      </c>
      <c r="H1041">
        <f t="shared" si="33"/>
        <v>0</v>
      </c>
      <c r="I1041" t="str">
        <f t="shared" si="34"/>
        <v>SECONDARY</v>
      </c>
      <c r="J1041">
        <v>1</v>
      </c>
    </row>
    <row r="1042" spans="1:10" x14ac:dyDescent="0.25">
      <c r="A1042" t="s">
        <v>1391</v>
      </c>
      <c r="B1042">
        <v>5</v>
      </c>
      <c r="C1042">
        <v>40</v>
      </c>
      <c r="D1042" t="s">
        <v>1395</v>
      </c>
      <c r="E1042" t="s">
        <v>1393</v>
      </c>
      <c r="F1042" t="s">
        <v>1587</v>
      </c>
      <c r="G1042">
        <v>2002847</v>
      </c>
      <c r="H1042">
        <f t="shared" si="33"/>
        <v>1112.98</v>
      </c>
      <c r="I1042" t="str">
        <f t="shared" si="34"/>
        <v>SECONDARY</v>
      </c>
      <c r="J1042">
        <v>30</v>
      </c>
    </row>
    <row r="1043" spans="1:10" x14ac:dyDescent="0.25">
      <c r="A1043" t="s">
        <v>1391</v>
      </c>
      <c r="B1043">
        <v>5</v>
      </c>
      <c r="C1043">
        <v>50</v>
      </c>
      <c r="D1043" t="s">
        <v>1395</v>
      </c>
      <c r="E1043" t="s">
        <v>1393</v>
      </c>
      <c r="F1043" t="s">
        <v>1587</v>
      </c>
      <c r="G1043" t="s">
        <v>1392</v>
      </c>
      <c r="H1043">
        <f t="shared" si="33"/>
        <v>0</v>
      </c>
      <c r="I1043" t="str">
        <f t="shared" si="34"/>
        <v>SECONDARY</v>
      </c>
      <c r="J1043">
        <v>1</v>
      </c>
    </row>
    <row r="1044" spans="1:10" x14ac:dyDescent="0.25">
      <c r="A1044" t="s">
        <v>1391</v>
      </c>
      <c r="B1044">
        <v>6</v>
      </c>
      <c r="C1044">
        <v>20</v>
      </c>
      <c r="D1044" t="s">
        <v>1395</v>
      </c>
      <c r="E1044" t="s">
        <v>1393</v>
      </c>
      <c r="F1044" t="s">
        <v>1587</v>
      </c>
      <c r="G1044" t="s">
        <v>1392</v>
      </c>
      <c r="H1044">
        <f t="shared" si="33"/>
        <v>0</v>
      </c>
      <c r="I1044" t="str">
        <f t="shared" si="34"/>
        <v>SECONDARY</v>
      </c>
      <c r="J1044">
        <v>10</v>
      </c>
    </row>
    <row r="1045" spans="1:10" x14ac:dyDescent="0.25">
      <c r="A1045" t="s">
        <v>1391</v>
      </c>
      <c r="B1045">
        <v>6</v>
      </c>
      <c r="C1045">
        <v>25</v>
      </c>
      <c r="D1045" t="s">
        <v>1395</v>
      </c>
      <c r="E1045" t="s">
        <v>1393</v>
      </c>
      <c r="F1045" t="s">
        <v>1587</v>
      </c>
      <c r="G1045" t="s">
        <v>1392</v>
      </c>
      <c r="H1045">
        <f t="shared" si="33"/>
        <v>0</v>
      </c>
      <c r="I1045" t="str">
        <f t="shared" si="34"/>
        <v>SECONDARY</v>
      </c>
      <c r="J1045">
        <v>99</v>
      </c>
    </row>
    <row r="1046" spans="1:10" x14ac:dyDescent="0.25">
      <c r="A1046" t="s">
        <v>1391</v>
      </c>
      <c r="B1046">
        <v>6</v>
      </c>
      <c r="C1046">
        <v>30</v>
      </c>
      <c r="D1046" t="s">
        <v>1398</v>
      </c>
      <c r="E1046" t="s">
        <v>1393</v>
      </c>
      <c r="F1046" t="s">
        <v>1587</v>
      </c>
      <c r="G1046" t="s">
        <v>1392</v>
      </c>
      <c r="H1046">
        <f t="shared" si="33"/>
        <v>0</v>
      </c>
      <c r="I1046" t="str">
        <f t="shared" si="34"/>
        <v>SECONDARY</v>
      </c>
      <c r="J1046">
        <v>17</v>
      </c>
    </row>
    <row r="1047" spans="1:10" x14ac:dyDescent="0.25">
      <c r="A1047" t="s">
        <v>1391</v>
      </c>
      <c r="B1047">
        <v>6</v>
      </c>
      <c r="C1047">
        <v>30</v>
      </c>
      <c r="D1047" t="s">
        <v>1399</v>
      </c>
      <c r="E1047" t="s">
        <v>1393</v>
      </c>
      <c r="F1047" t="s">
        <v>1587</v>
      </c>
      <c r="G1047" t="s">
        <v>1392</v>
      </c>
      <c r="H1047">
        <f t="shared" si="33"/>
        <v>0</v>
      </c>
      <c r="I1047" t="str">
        <f t="shared" si="34"/>
        <v>SECONDARY</v>
      </c>
      <c r="J1047">
        <v>3</v>
      </c>
    </row>
    <row r="1048" spans="1:10" x14ac:dyDescent="0.25">
      <c r="A1048" t="s">
        <v>1391</v>
      </c>
      <c r="B1048">
        <v>6</v>
      </c>
      <c r="C1048">
        <v>30</v>
      </c>
      <c r="D1048" t="s">
        <v>1395</v>
      </c>
      <c r="E1048" t="s">
        <v>1393</v>
      </c>
      <c r="F1048" t="s">
        <v>1587</v>
      </c>
      <c r="G1048">
        <v>2002830</v>
      </c>
      <c r="H1048">
        <f t="shared" si="33"/>
        <v>0</v>
      </c>
      <c r="I1048" t="str">
        <f t="shared" si="34"/>
        <v>SECONDARY</v>
      </c>
      <c r="J1048">
        <v>11</v>
      </c>
    </row>
    <row r="1049" spans="1:10" x14ac:dyDescent="0.25">
      <c r="A1049" t="s">
        <v>1391</v>
      </c>
      <c r="B1049">
        <v>6</v>
      </c>
      <c r="C1049">
        <v>30</v>
      </c>
      <c r="D1049" t="s">
        <v>1395</v>
      </c>
      <c r="E1049" t="s">
        <v>1393</v>
      </c>
      <c r="F1049" t="s">
        <v>1587</v>
      </c>
      <c r="G1049">
        <v>2002836</v>
      </c>
      <c r="H1049">
        <f t="shared" si="33"/>
        <v>807.52</v>
      </c>
      <c r="I1049" t="str">
        <f t="shared" si="34"/>
        <v>SECONDARY</v>
      </c>
      <c r="J1049">
        <v>30470</v>
      </c>
    </row>
    <row r="1050" spans="1:10" x14ac:dyDescent="0.25">
      <c r="A1050" t="s">
        <v>1391</v>
      </c>
      <c r="B1050">
        <v>6</v>
      </c>
      <c r="C1050">
        <v>30</v>
      </c>
      <c r="D1050" t="s">
        <v>1395</v>
      </c>
      <c r="F1050" t="s">
        <v>1587</v>
      </c>
      <c r="G1050">
        <v>2002836</v>
      </c>
      <c r="H1050">
        <f t="shared" si="33"/>
        <v>807.52</v>
      </c>
      <c r="I1050" t="str">
        <f t="shared" si="34"/>
        <v>SECONDARY</v>
      </c>
      <c r="J1050">
        <v>28</v>
      </c>
    </row>
    <row r="1051" spans="1:10" x14ac:dyDescent="0.25">
      <c r="A1051" t="s">
        <v>1391</v>
      </c>
      <c r="B1051">
        <v>6</v>
      </c>
      <c r="C1051">
        <v>30</v>
      </c>
      <c r="E1051" t="s">
        <v>1393</v>
      </c>
      <c r="F1051" t="s">
        <v>1587</v>
      </c>
      <c r="G1051">
        <v>2002830</v>
      </c>
      <c r="H1051">
        <f t="shared" si="33"/>
        <v>0</v>
      </c>
      <c r="I1051" t="str">
        <f t="shared" si="34"/>
        <v>SECONDARY</v>
      </c>
      <c r="J1051">
        <v>1</v>
      </c>
    </row>
    <row r="1052" spans="1:10" x14ac:dyDescent="0.25">
      <c r="A1052" t="s">
        <v>1391</v>
      </c>
      <c r="B1052">
        <v>6</v>
      </c>
      <c r="C1052">
        <v>30</v>
      </c>
      <c r="E1052" t="s">
        <v>1393</v>
      </c>
      <c r="F1052" t="s">
        <v>1587</v>
      </c>
      <c r="G1052">
        <v>2002836</v>
      </c>
      <c r="H1052">
        <f t="shared" si="33"/>
        <v>807.52</v>
      </c>
      <c r="I1052" t="str">
        <f t="shared" si="34"/>
        <v>SECONDARY</v>
      </c>
      <c r="J1052">
        <v>96</v>
      </c>
    </row>
    <row r="1053" spans="1:10" x14ac:dyDescent="0.25">
      <c r="A1053" t="s">
        <v>1391</v>
      </c>
      <c r="B1053">
        <v>6</v>
      </c>
      <c r="C1053">
        <v>35</v>
      </c>
      <c r="D1053" t="s">
        <v>1397</v>
      </c>
      <c r="E1053" t="s">
        <v>1393</v>
      </c>
      <c r="F1053" t="s">
        <v>1587</v>
      </c>
      <c r="G1053" t="s">
        <v>1392</v>
      </c>
      <c r="H1053">
        <f t="shared" si="33"/>
        <v>0</v>
      </c>
      <c r="I1053" t="str">
        <f t="shared" si="34"/>
        <v>SECONDARY</v>
      </c>
      <c r="J1053">
        <v>3</v>
      </c>
    </row>
    <row r="1054" spans="1:10" x14ac:dyDescent="0.25">
      <c r="A1054" t="s">
        <v>1391</v>
      </c>
      <c r="B1054">
        <v>6</v>
      </c>
      <c r="C1054">
        <v>35</v>
      </c>
      <c r="D1054" t="s">
        <v>1398</v>
      </c>
      <c r="E1054" t="s">
        <v>1393</v>
      </c>
      <c r="F1054" t="s">
        <v>1587</v>
      </c>
      <c r="G1054" t="s">
        <v>1392</v>
      </c>
      <c r="H1054">
        <f t="shared" si="33"/>
        <v>0</v>
      </c>
      <c r="I1054" t="str">
        <f t="shared" si="34"/>
        <v>SECONDARY</v>
      </c>
      <c r="J1054">
        <v>1</v>
      </c>
    </row>
    <row r="1055" spans="1:10" x14ac:dyDescent="0.25">
      <c r="A1055" t="s">
        <v>1391</v>
      </c>
      <c r="B1055">
        <v>6</v>
      </c>
      <c r="C1055">
        <v>35</v>
      </c>
      <c r="D1055" t="s">
        <v>1399</v>
      </c>
      <c r="E1055" t="s">
        <v>1393</v>
      </c>
      <c r="F1055" t="s">
        <v>1587</v>
      </c>
      <c r="G1055" t="s">
        <v>1392</v>
      </c>
      <c r="H1055">
        <f t="shared" si="33"/>
        <v>0</v>
      </c>
      <c r="I1055" t="str">
        <f t="shared" si="34"/>
        <v>SECONDARY</v>
      </c>
      <c r="J1055">
        <v>3</v>
      </c>
    </row>
    <row r="1056" spans="1:10" x14ac:dyDescent="0.25">
      <c r="A1056" t="s">
        <v>1391</v>
      </c>
      <c r="B1056">
        <v>6</v>
      </c>
      <c r="C1056">
        <v>35</v>
      </c>
      <c r="D1056" t="s">
        <v>1395</v>
      </c>
      <c r="E1056" t="s">
        <v>1393</v>
      </c>
      <c r="F1056" t="s">
        <v>1587</v>
      </c>
      <c r="G1056">
        <v>2002821</v>
      </c>
      <c r="H1056">
        <f t="shared" si="33"/>
        <v>0</v>
      </c>
      <c r="I1056" t="str">
        <f t="shared" si="34"/>
        <v>SECONDARY</v>
      </c>
      <c r="J1056">
        <v>7</v>
      </c>
    </row>
    <row r="1057" spans="1:10" x14ac:dyDescent="0.25">
      <c r="A1057" t="s">
        <v>1391</v>
      </c>
      <c r="B1057">
        <v>6</v>
      </c>
      <c r="C1057">
        <v>35</v>
      </c>
      <c r="D1057" t="s">
        <v>1395</v>
      </c>
      <c r="E1057" t="s">
        <v>1393</v>
      </c>
      <c r="F1057" t="s">
        <v>1587</v>
      </c>
      <c r="G1057">
        <v>2002843</v>
      </c>
      <c r="H1057">
        <f t="shared" si="33"/>
        <v>0</v>
      </c>
      <c r="I1057" t="str">
        <f t="shared" si="34"/>
        <v>SECONDARY</v>
      </c>
      <c r="J1057">
        <v>7138</v>
      </c>
    </row>
    <row r="1058" spans="1:10" x14ac:dyDescent="0.25">
      <c r="A1058" t="s">
        <v>1391</v>
      </c>
      <c r="B1058">
        <v>6</v>
      </c>
      <c r="C1058">
        <v>35</v>
      </c>
      <c r="D1058" t="s">
        <v>1395</v>
      </c>
      <c r="F1058" t="s">
        <v>1587</v>
      </c>
      <c r="G1058">
        <v>2002843</v>
      </c>
      <c r="H1058">
        <f t="shared" si="33"/>
        <v>0</v>
      </c>
      <c r="I1058" t="str">
        <f t="shared" si="34"/>
        <v>SECONDARY</v>
      </c>
      <c r="J1058">
        <v>17</v>
      </c>
    </row>
    <row r="1059" spans="1:10" x14ac:dyDescent="0.25">
      <c r="A1059" t="s">
        <v>1391</v>
      </c>
      <c r="B1059">
        <v>6</v>
      </c>
      <c r="C1059">
        <v>35</v>
      </c>
      <c r="E1059" t="s">
        <v>1393</v>
      </c>
      <c r="F1059" t="s">
        <v>1587</v>
      </c>
      <c r="G1059">
        <v>2002843</v>
      </c>
      <c r="H1059">
        <f t="shared" si="33"/>
        <v>0</v>
      </c>
      <c r="I1059" t="str">
        <f t="shared" si="34"/>
        <v>SECONDARY</v>
      </c>
      <c r="J1059">
        <v>11</v>
      </c>
    </row>
    <row r="1060" spans="1:10" x14ac:dyDescent="0.25">
      <c r="A1060" t="s">
        <v>1391</v>
      </c>
      <c r="B1060">
        <v>6</v>
      </c>
      <c r="C1060">
        <v>40</v>
      </c>
      <c r="D1060" t="s">
        <v>1395</v>
      </c>
      <c r="E1060" t="s">
        <v>1393</v>
      </c>
      <c r="F1060" t="s">
        <v>1587</v>
      </c>
      <c r="G1060">
        <v>2002847</v>
      </c>
      <c r="H1060">
        <f t="shared" si="33"/>
        <v>1112.98</v>
      </c>
      <c r="I1060" t="str">
        <f t="shared" si="34"/>
        <v>SECONDARY</v>
      </c>
      <c r="J1060">
        <v>25</v>
      </c>
    </row>
    <row r="1061" spans="1:10" x14ac:dyDescent="0.25">
      <c r="A1061" t="s">
        <v>1391</v>
      </c>
      <c r="B1061">
        <v>6</v>
      </c>
      <c r="C1061">
        <v>45</v>
      </c>
      <c r="D1061" t="s">
        <v>1395</v>
      </c>
      <c r="E1061" t="s">
        <v>1393</v>
      </c>
      <c r="F1061" t="s">
        <v>1587</v>
      </c>
      <c r="G1061">
        <v>2002859</v>
      </c>
      <c r="H1061">
        <f t="shared" si="33"/>
        <v>1478.66</v>
      </c>
      <c r="I1061" t="str">
        <f t="shared" si="34"/>
        <v>SECONDARY</v>
      </c>
      <c r="J1061">
        <v>3</v>
      </c>
    </row>
    <row r="1062" spans="1:10" x14ac:dyDescent="0.25">
      <c r="A1062" t="s">
        <v>1391</v>
      </c>
      <c r="B1062">
        <v>6</v>
      </c>
      <c r="C1062">
        <v>60</v>
      </c>
      <c r="D1062" t="s">
        <v>1395</v>
      </c>
      <c r="E1062" t="s">
        <v>1393</v>
      </c>
      <c r="F1062" t="s">
        <v>1587</v>
      </c>
      <c r="G1062" t="s">
        <v>1392</v>
      </c>
      <c r="H1062">
        <f t="shared" si="33"/>
        <v>0</v>
      </c>
      <c r="I1062" t="str">
        <f t="shared" si="34"/>
        <v>SECONDARY</v>
      </c>
      <c r="J1062">
        <v>1</v>
      </c>
    </row>
    <row r="1063" spans="1:10" x14ac:dyDescent="0.25">
      <c r="A1063" t="s">
        <v>1391</v>
      </c>
      <c r="B1063" t="s">
        <v>1403</v>
      </c>
      <c r="C1063">
        <v>40</v>
      </c>
      <c r="D1063" t="s">
        <v>1397</v>
      </c>
      <c r="E1063" t="s">
        <v>1393</v>
      </c>
      <c r="F1063" t="s">
        <v>1587</v>
      </c>
      <c r="G1063">
        <v>2131246</v>
      </c>
      <c r="H1063">
        <f t="shared" si="33"/>
        <v>3268.88</v>
      </c>
      <c r="I1063" t="str">
        <f t="shared" si="34"/>
        <v>SECONDARY</v>
      </c>
      <c r="J1063">
        <v>1</v>
      </c>
    </row>
    <row r="1064" spans="1:10" x14ac:dyDescent="0.25">
      <c r="A1064" t="s">
        <v>1391</v>
      </c>
      <c r="B1064" t="s">
        <v>1403</v>
      </c>
      <c r="C1064">
        <v>45</v>
      </c>
      <c r="D1064" t="s">
        <v>1397</v>
      </c>
      <c r="E1064" t="s">
        <v>1393</v>
      </c>
      <c r="F1064" t="s">
        <v>1587</v>
      </c>
      <c r="G1064">
        <v>2131245</v>
      </c>
      <c r="H1064">
        <f t="shared" si="33"/>
        <v>0</v>
      </c>
      <c r="I1064" t="str">
        <f t="shared" si="34"/>
        <v>SECONDARY</v>
      </c>
      <c r="J1064">
        <v>8</v>
      </c>
    </row>
    <row r="1065" spans="1:10" x14ac:dyDescent="0.25">
      <c r="A1065" t="s">
        <v>1391</v>
      </c>
      <c r="B1065" t="s">
        <v>1403</v>
      </c>
      <c r="C1065">
        <v>45</v>
      </c>
      <c r="D1065" t="s">
        <v>1401</v>
      </c>
      <c r="E1065" t="s">
        <v>1393</v>
      </c>
      <c r="F1065" t="s">
        <v>1587</v>
      </c>
      <c r="G1065">
        <v>2132798</v>
      </c>
      <c r="H1065">
        <f t="shared" si="33"/>
        <v>4456.6099999999997</v>
      </c>
      <c r="I1065" t="str">
        <f t="shared" si="34"/>
        <v>SECONDARY</v>
      </c>
      <c r="J1065">
        <v>5</v>
      </c>
    </row>
    <row r="1066" spans="1:10" x14ac:dyDescent="0.25">
      <c r="A1066" t="s">
        <v>1391</v>
      </c>
      <c r="B1066" t="s">
        <v>1403</v>
      </c>
      <c r="C1066">
        <v>50</v>
      </c>
      <c r="D1066" t="s">
        <v>1401</v>
      </c>
      <c r="E1066" t="s">
        <v>1393</v>
      </c>
      <c r="F1066" t="s">
        <v>1587</v>
      </c>
      <c r="G1066">
        <v>2124959</v>
      </c>
      <c r="H1066">
        <f t="shared" si="33"/>
        <v>4317.26</v>
      </c>
      <c r="I1066" t="str">
        <f t="shared" si="34"/>
        <v>SECONDARY</v>
      </c>
      <c r="J1066">
        <v>1</v>
      </c>
    </row>
    <row r="1067" spans="1:10" x14ac:dyDescent="0.25">
      <c r="A1067" t="s">
        <v>1391</v>
      </c>
      <c r="B1067" t="s">
        <v>1403</v>
      </c>
      <c r="C1067">
        <v>50</v>
      </c>
      <c r="D1067" t="s">
        <v>1395</v>
      </c>
      <c r="E1067" t="s">
        <v>1393</v>
      </c>
      <c r="F1067" t="s">
        <v>1587</v>
      </c>
      <c r="G1067">
        <v>2131275</v>
      </c>
      <c r="H1067">
        <f t="shared" si="33"/>
        <v>1665.53</v>
      </c>
      <c r="I1067" t="str">
        <f t="shared" si="34"/>
        <v>SECONDARY</v>
      </c>
      <c r="J1067">
        <v>1</v>
      </c>
    </row>
    <row r="1068" spans="1:10" x14ac:dyDescent="0.25">
      <c r="A1068" t="s">
        <v>1391</v>
      </c>
      <c r="B1068" t="s">
        <v>1403</v>
      </c>
      <c r="C1068">
        <v>70</v>
      </c>
      <c r="D1068" t="s">
        <v>1397</v>
      </c>
      <c r="E1068" t="s">
        <v>1393</v>
      </c>
      <c r="F1068" t="s">
        <v>1587</v>
      </c>
      <c r="G1068">
        <v>2002890</v>
      </c>
      <c r="H1068">
        <f t="shared" si="33"/>
        <v>0</v>
      </c>
      <c r="I1068" t="str">
        <f t="shared" si="34"/>
        <v>SECONDARY</v>
      </c>
      <c r="J1068">
        <v>1</v>
      </c>
    </row>
    <row r="1069" spans="1:10" x14ac:dyDescent="0.25">
      <c r="A1069" t="s">
        <v>1391</v>
      </c>
      <c r="B1069" t="s">
        <v>1392</v>
      </c>
      <c r="C1069" t="s">
        <v>1392</v>
      </c>
      <c r="D1069" t="s">
        <v>1392</v>
      </c>
      <c r="E1069" t="s">
        <v>1393</v>
      </c>
      <c r="F1069" t="s">
        <v>1588</v>
      </c>
      <c r="G1069" t="s">
        <v>1392</v>
      </c>
      <c r="H1069">
        <f t="shared" si="33"/>
        <v>0</v>
      </c>
      <c r="I1069" t="str">
        <f t="shared" si="34"/>
        <v>N/A</v>
      </c>
      <c r="J1069">
        <v>1</v>
      </c>
    </row>
    <row r="1070" spans="1:10" x14ac:dyDescent="0.25">
      <c r="A1070" t="s">
        <v>1391</v>
      </c>
      <c r="B1070">
        <v>1</v>
      </c>
      <c r="C1070">
        <v>50</v>
      </c>
      <c r="D1070" t="s">
        <v>1395</v>
      </c>
      <c r="E1070" t="s">
        <v>1393</v>
      </c>
      <c r="F1070" t="s">
        <v>1588</v>
      </c>
      <c r="G1070">
        <v>2002835</v>
      </c>
      <c r="H1070">
        <f t="shared" si="33"/>
        <v>1478.66</v>
      </c>
      <c r="I1070" t="str">
        <f t="shared" si="34"/>
        <v>N/A</v>
      </c>
      <c r="J1070">
        <v>1</v>
      </c>
    </row>
    <row r="1071" spans="1:10" x14ac:dyDescent="0.25">
      <c r="A1071" t="s">
        <v>1391</v>
      </c>
      <c r="B1071">
        <v>2</v>
      </c>
      <c r="C1071">
        <v>40</v>
      </c>
      <c r="D1071" t="s">
        <v>1395</v>
      </c>
      <c r="E1071" t="s">
        <v>1393</v>
      </c>
      <c r="F1071" t="s">
        <v>1588</v>
      </c>
      <c r="G1071">
        <v>2002857</v>
      </c>
      <c r="H1071">
        <f t="shared" si="33"/>
        <v>0</v>
      </c>
      <c r="I1071" t="str">
        <f t="shared" si="34"/>
        <v>N/A</v>
      </c>
      <c r="J1071">
        <v>4</v>
      </c>
    </row>
    <row r="1072" spans="1:10" x14ac:dyDescent="0.25">
      <c r="A1072" t="s">
        <v>1391</v>
      </c>
      <c r="B1072">
        <v>2</v>
      </c>
      <c r="C1072">
        <v>45</v>
      </c>
      <c r="D1072" t="s">
        <v>1395</v>
      </c>
      <c r="E1072" t="s">
        <v>1393</v>
      </c>
      <c r="F1072" t="s">
        <v>1588</v>
      </c>
      <c r="G1072">
        <v>2002858</v>
      </c>
      <c r="H1072">
        <f t="shared" si="33"/>
        <v>1344.79</v>
      </c>
      <c r="I1072" t="str">
        <f t="shared" si="34"/>
        <v>N/A</v>
      </c>
      <c r="J1072">
        <v>10</v>
      </c>
    </row>
    <row r="1073" spans="1:10" x14ac:dyDescent="0.25">
      <c r="A1073" t="s">
        <v>1391</v>
      </c>
      <c r="B1073">
        <v>4</v>
      </c>
      <c r="C1073">
        <v>35</v>
      </c>
      <c r="D1073" t="s">
        <v>1395</v>
      </c>
      <c r="E1073" t="s">
        <v>1393</v>
      </c>
      <c r="F1073" t="s">
        <v>1588</v>
      </c>
      <c r="G1073">
        <v>2002842</v>
      </c>
      <c r="H1073">
        <f t="shared" si="33"/>
        <v>0</v>
      </c>
      <c r="I1073" t="str">
        <f t="shared" si="34"/>
        <v>N/A</v>
      </c>
      <c r="J1073">
        <v>5</v>
      </c>
    </row>
    <row r="1074" spans="1:10" x14ac:dyDescent="0.25">
      <c r="A1074" t="s">
        <v>1391</v>
      </c>
      <c r="B1074">
        <v>6</v>
      </c>
      <c r="C1074">
        <v>30</v>
      </c>
      <c r="D1074" t="s">
        <v>1395</v>
      </c>
      <c r="E1074" t="s">
        <v>1393</v>
      </c>
      <c r="F1074" t="s">
        <v>1588</v>
      </c>
      <c r="G1074">
        <v>2002836</v>
      </c>
      <c r="H1074">
        <f t="shared" si="33"/>
        <v>807.52</v>
      </c>
      <c r="I1074" t="str">
        <f t="shared" si="34"/>
        <v>N/A</v>
      </c>
      <c r="J1074">
        <v>2</v>
      </c>
    </row>
    <row r="1075" spans="1:10" x14ac:dyDescent="0.25">
      <c r="A1075" t="s">
        <v>1391</v>
      </c>
      <c r="B1075">
        <v>6</v>
      </c>
      <c r="C1075">
        <v>30</v>
      </c>
      <c r="D1075" t="s">
        <v>1395</v>
      </c>
      <c r="F1075" t="s">
        <v>1588</v>
      </c>
      <c r="G1075">
        <v>2002836</v>
      </c>
      <c r="H1075">
        <f t="shared" si="33"/>
        <v>807.52</v>
      </c>
      <c r="I1075" t="str">
        <f t="shared" si="34"/>
        <v>N/A</v>
      </c>
      <c r="J1075">
        <v>1</v>
      </c>
    </row>
    <row r="1076" spans="1:10" x14ac:dyDescent="0.25">
      <c r="A1076" t="s">
        <v>1391</v>
      </c>
      <c r="B1076" t="s">
        <v>1403</v>
      </c>
      <c r="C1076">
        <v>45</v>
      </c>
      <c r="D1076" t="s">
        <v>1397</v>
      </c>
      <c r="E1076" t="s">
        <v>1393</v>
      </c>
      <c r="F1076" t="s">
        <v>1588</v>
      </c>
      <c r="G1076">
        <v>2131245</v>
      </c>
      <c r="H1076">
        <f t="shared" si="33"/>
        <v>0</v>
      </c>
      <c r="I1076" t="str">
        <f t="shared" si="34"/>
        <v>N/A</v>
      </c>
      <c r="J1076">
        <v>8</v>
      </c>
    </row>
    <row r="1077" spans="1:10" x14ac:dyDescent="0.25">
      <c r="A1077" t="s">
        <v>1391</v>
      </c>
      <c r="B1077" t="s">
        <v>1403</v>
      </c>
      <c r="C1077">
        <v>45</v>
      </c>
      <c r="D1077" t="s">
        <v>1395</v>
      </c>
      <c r="E1077" t="s">
        <v>1393</v>
      </c>
      <c r="F1077" t="s">
        <v>1588</v>
      </c>
      <c r="G1077">
        <v>2131214</v>
      </c>
      <c r="H1077">
        <f t="shared" si="33"/>
        <v>0</v>
      </c>
      <c r="I1077" t="str">
        <f t="shared" si="34"/>
        <v>N/A</v>
      </c>
      <c r="J1077">
        <v>1</v>
      </c>
    </row>
    <row r="1078" spans="1:10" x14ac:dyDescent="0.25">
      <c r="A1078" t="s">
        <v>1391</v>
      </c>
      <c r="B1078" t="s">
        <v>1403</v>
      </c>
      <c r="C1078">
        <v>50</v>
      </c>
      <c r="D1078" t="s">
        <v>1395</v>
      </c>
      <c r="E1078" t="s">
        <v>1393</v>
      </c>
      <c r="F1078" t="s">
        <v>1588</v>
      </c>
      <c r="G1078">
        <v>2131275</v>
      </c>
      <c r="H1078">
        <f t="shared" si="33"/>
        <v>1665.53</v>
      </c>
      <c r="I1078" t="str">
        <f t="shared" si="34"/>
        <v>N/A</v>
      </c>
      <c r="J1078">
        <v>1</v>
      </c>
    </row>
    <row r="1079" spans="1:10" x14ac:dyDescent="0.25">
      <c r="A1079" t="s">
        <v>1589</v>
      </c>
      <c r="B1079" t="s">
        <v>1392</v>
      </c>
      <c r="C1079" t="s">
        <v>1392</v>
      </c>
      <c r="D1079" t="s">
        <v>1392</v>
      </c>
      <c r="E1079" t="s">
        <v>1393</v>
      </c>
      <c r="F1079" t="s">
        <v>1590</v>
      </c>
      <c r="G1079" t="s">
        <v>1392</v>
      </c>
      <c r="H1079">
        <f t="shared" si="33"/>
        <v>0</v>
      </c>
      <c r="I1079" t="str">
        <f t="shared" si="34"/>
        <v>N/A</v>
      </c>
      <c r="J1079">
        <v>1</v>
      </c>
    </row>
    <row r="1080" spans="1:10" x14ac:dyDescent="0.25">
      <c r="A1080" t="s">
        <v>1391</v>
      </c>
      <c r="B1080" t="s">
        <v>1392</v>
      </c>
      <c r="C1080" t="s">
        <v>1392</v>
      </c>
      <c r="D1080" t="s">
        <v>1392</v>
      </c>
      <c r="E1080" t="s">
        <v>1393</v>
      </c>
      <c r="F1080" t="s">
        <v>1590</v>
      </c>
      <c r="G1080" t="s">
        <v>1392</v>
      </c>
      <c r="H1080">
        <f t="shared" si="33"/>
        <v>0</v>
      </c>
      <c r="I1080" t="str">
        <f t="shared" si="34"/>
        <v>N/A</v>
      </c>
      <c r="J1080">
        <v>1327</v>
      </c>
    </row>
    <row r="1081" spans="1:10" x14ac:dyDescent="0.25">
      <c r="B1081" t="s">
        <v>1392</v>
      </c>
      <c r="C1081" t="s">
        <v>1392</v>
      </c>
      <c r="D1081" t="s">
        <v>1392</v>
      </c>
      <c r="E1081" t="s">
        <v>1393</v>
      </c>
      <c r="F1081" t="s">
        <v>1590</v>
      </c>
      <c r="G1081" t="s">
        <v>1392</v>
      </c>
      <c r="H1081">
        <f t="shared" si="33"/>
        <v>0</v>
      </c>
      <c r="I1081" t="str">
        <f t="shared" si="34"/>
        <v>N/A</v>
      </c>
      <c r="J1081">
        <v>1</v>
      </c>
    </row>
    <row r="1082" spans="1:10" x14ac:dyDescent="0.25">
      <c r="A1082" t="s">
        <v>1391</v>
      </c>
      <c r="B1082" t="s">
        <v>1392</v>
      </c>
      <c r="C1082" t="s">
        <v>1392</v>
      </c>
      <c r="D1082" t="s">
        <v>1392</v>
      </c>
      <c r="E1082" t="s">
        <v>1237</v>
      </c>
      <c r="F1082" t="s">
        <v>1590</v>
      </c>
      <c r="G1082" t="s">
        <v>1392</v>
      </c>
      <c r="H1082">
        <f t="shared" si="33"/>
        <v>0</v>
      </c>
      <c r="I1082" t="str">
        <f t="shared" si="34"/>
        <v>N/A</v>
      </c>
      <c r="J1082">
        <v>4</v>
      </c>
    </row>
    <row r="1083" spans="1:10" x14ac:dyDescent="0.25">
      <c r="A1083" t="s">
        <v>1391</v>
      </c>
      <c r="B1083" t="s">
        <v>1392</v>
      </c>
      <c r="C1083" t="s">
        <v>1392</v>
      </c>
      <c r="D1083" t="s">
        <v>1392</v>
      </c>
      <c r="F1083" t="s">
        <v>1590</v>
      </c>
      <c r="G1083" t="s">
        <v>1392</v>
      </c>
      <c r="H1083">
        <f t="shared" si="33"/>
        <v>0</v>
      </c>
      <c r="I1083" t="str">
        <f t="shared" si="34"/>
        <v>N/A</v>
      </c>
      <c r="J1083">
        <v>3</v>
      </c>
    </row>
    <row r="1084" spans="1:10" x14ac:dyDescent="0.25">
      <c r="A1084" t="s">
        <v>1391</v>
      </c>
      <c r="B1084" t="s">
        <v>1392</v>
      </c>
      <c r="C1084" t="s">
        <v>1392</v>
      </c>
      <c r="E1084" t="s">
        <v>1393</v>
      </c>
      <c r="F1084" t="s">
        <v>1590</v>
      </c>
      <c r="G1084" t="s">
        <v>1392</v>
      </c>
      <c r="H1084">
        <f t="shared" si="33"/>
        <v>0</v>
      </c>
      <c r="I1084" t="str">
        <f t="shared" si="34"/>
        <v>N/A</v>
      </c>
      <c r="J1084">
        <v>3</v>
      </c>
    </row>
    <row r="1085" spans="1:10" x14ac:dyDescent="0.25">
      <c r="A1085" t="s">
        <v>1391</v>
      </c>
      <c r="B1085" t="s">
        <v>1392</v>
      </c>
      <c r="C1085">
        <v>120</v>
      </c>
      <c r="D1085" t="s">
        <v>1399</v>
      </c>
      <c r="E1085" t="s">
        <v>1393</v>
      </c>
      <c r="F1085" t="s">
        <v>1590</v>
      </c>
      <c r="G1085" t="s">
        <v>1392</v>
      </c>
      <c r="H1085">
        <f t="shared" si="33"/>
        <v>0</v>
      </c>
      <c r="I1085" t="str">
        <f t="shared" si="34"/>
        <v>N/A</v>
      </c>
      <c r="J1085">
        <v>1</v>
      </c>
    </row>
    <row r="1086" spans="1:10" x14ac:dyDescent="0.25">
      <c r="A1086" t="s">
        <v>1391</v>
      </c>
      <c r="B1086" t="s">
        <v>1392</v>
      </c>
      <c r="C1086">
        <v>16</v>
      </c>
      <c r="D1086" t="s">
        <v>1396</v>
      </c>
      <c r="E1086" t="s">
        <v>1393</v>
      </c>
      <c r="F1086" t="s">
        <v>1590</v>
      </c>
      <c r="G1086">
        <v>2005687</v>
      </c>
      <c r="H1086">
        <f t="shared" si="33"/>
        <v>0</v>
      </c>
      <c r="I1086" t="str">
        <f t="shared" si="34"/>
        <v>N/A</v>
      </c>
      <c r="J1086">
        <v>1</v>
      </c>
    </row>
    <row r="1087" spans="1:10" x14ac:dyDescent="0.25">
      <c r="A1087" t="s">
        <v>1391</v>
      </c>
      <c r="B1087" t="s">
        <v>1392</v>
      </c>
      <c r="C1087">
        <v>35</v>
      </c>
      <c r="D1087" t="s">
        <v>1397</v>
      </c>
      <c r="E1087" t="s">
        <v>1393</v>
      </c>
      <c r="F1087" t="s">
        <v>1590</v>
      </c>
      <c r="G1087" t="s">
        <v>1392</v>
      </c>
      <c r="H1087">
        <f t="shared" si="33"/>
        <v>0</v>
      </c>
      <c r="I1087" t="str">
        <f t="shared" si="34"/>
        <v>N/A</v>
      </c>
      <c r="J1087">
        <v>1</v>
      </c>
    </row>
    <row r="1088" spans="1:10" x14ac:dyDescent="0.25">
      <c r="A1088" t="s">
        <v>1391</v>
      </c>
      <c r="B1088" t="s">
        <v>1392</v>
      </c>
      <c r="C1088">
        <v>40</v>
      </c>
      <c r="E1088" t="s">
        <v>1393</v>
      </c>
      <c r="F1088" t="s">
        <v>1590</v>
      </c>
      <c r="G1088" t="s">
        <v>1392</v>
      </c>
      <c r="H1088">
        <f t="shared" si="33"/>
        <v>0</v>
      </c>
      <c r="I1088" t="str">
        <f t="shared" si="34"/>
        <v>N/A</v>
      </c>
      <c r="J1088">
        <v>1</v>
      </c>
    </row>
    <row r="1089" spans="1:10" x14ac:dyDescent="0.25">
      <c r="A1089" t="s">
        <v>1391</v>
      </c>
      <c r="B1089" t="s">
        <v>1392</v>
      </c>
      <c r="C1089">
        <v>45</v>
      </c>
      <c r="D1089" t="s">
        <v>1397</v>
      </c>
      <c r="E1089" t="s">
        <v>1393</v>
      </c>
      <c r="F1089" t="s">
        <v>1590</v>
      </c>
      <c r="G1089" t="s">
        <v>1392</v>
      </c>
      <c r="H1089">
        <f t="shared" si="33"/>
        <v>0</v>
      </c>
      <c r="I1089" t="str">
        <f t="shared" si="34"/>
        <v>N/A</v>
      </c>
      <c r="J1089">
        <v>2</v>
      </c>
    </row>
    <row r="1090" spans="1:10" x14ac:dyDescent="0.25">
      <c r="A1090" t="s">
        <v>1391</v>
      </c>
      <c r="B1090" t="s">
        <v>1392</v>
      </c>
      <c r="C1090">
        <v>45</v>
      </c>
      <c r="D1090" t="s">
        <v>1397</v>
      </c>
      <c r="E1090" t="s">
        <v>1393</v>
      </c>
      <c r="F1090" t="s">
        <v>1590</v>
      </c>
      <c r="G1090">
        <v>2128855</v>
      </c>
      <c r="H1090">
        <f t="shared" ref="H1090:H1153" si="35">+_xlfn.XLOOKUP(G1090,AF:AF,AG:AG,0)</f>
        <v>0</v>
      </c>
      <c r="I1090" t="str">
        <f t="shared" ref="I1090:I1153" si="36">+_xlfn.XLOOKUP(F1090,AI:AI,AJ:AJ,"N/A")</f>
        <v>N/A</v>
      </c>
      <c r="J1090">
        <v>1</v>
      </c>
    </row>
    <row r="1091" spans="1:10" x14ac:dyDescent="0.25">
      <c r="A1091" t="s">
        <v>1391</v>
      </c>
      <c r="B1091" t="s">
        <v>1392</v>
      </c>
      <c r="C1091">
        <v>50</v>
      </c>
      <c r="D1091" t="s">
        <v>1397</v>
      </c>
      <c r="E1091" t="s">
        <v>1393</v>
      </c>
      <c r="F1091" t="s">
        <v>1590</v>
      </c>
      <c r="G1091">
        <v>2002869</v>
      </c>
      <c r="H1091">
        <f t="shared" si="35"/>
        <v>1918.8</v>
      </c>
      <c r="I1091" t="str">
        <f t="shared" si="36"/>
        <v>N/A</v>
      </c>
      <c r="J1091">
        <v>1</v>
      </c>
    </row>
    <row r="1092" spans="1:10" x14ac:dyDescent="0.25">
      <c r="A1092" t="s">
        <v>1391</v>
      </c>
      <c r="B1092" t="s">
        <v>1392</v>
      </c>
      <c r="C1092">
        <v>55</v>
      </c>
      <c r="D1092" t="s">
        <v>1397</v>
      </c>
      <c r="E1092" t="s">
        <v>1393</v>
      </c>
      <c r="F1092" t="s">
        <v>1590</v>
      </c>
      <c r="G1092">
        <v>2002855</v>
      </c>
      <c r="H1092">
        <f t="shared" si="35"/>
        <v>0</v>
      </c>
      <c r="I1092" t="str">
        <f t="shared" si="36"/>
        <v>N/A</v>
      </c>
      <c r="J1092">
        <v>1</v>
      </c>
    </row>
    <row r="1093" spans="1:10" x14ac:dyDescent="0.25">
      <c r="A1093" t="s">
        <v>1391</v>
      </c>
      <c r="B1093" t="s">
        <v>1392</v>
      </c>
      <c r="C1093">
        <v>60</v>
      </c>
      <c r="D1093" t="s">
        <v>1397</v>
      </c>
      <c r="E1093" t="s">
        <v>1393</v>
      </c>
      <c r="F1093" t="s">
        <v>1590</v>
      </c>
      <c r="G1093">
        <v>2002875</v>
      </c>
      <c r="H1093">
        <f t="shared" si="35"/>
        <v>0</v>
      </c>
      <c r="I1093" t="str">
        <f t="shared" si="36"/>
        <v>N/A</v>
      </c>
      <c r="J1093">
        <v>1</v>
      </c>
    </row>
    <row r="1094" spans="1:10" x14ac:dyDescent="0.25">
      <c r="A1094" t="s">
        <v>1391</v>
      </c>
      <c r="B1094" t="s">
        <v>1392</v>
      </c>
      <c r="C1094">
        <v>75</v>
      </c>
      <c r="D1094" t="s">
        <v>1397</v>
      </c>
      <c r="E1094" t="s">
        <v>1393</v>
      </c>
      <c r="F1094" t="s">
        <v>1590</v>
      </c>
      <c r="G1094" t="s">
        <v>1392</v>
      </c>
      <c r="H1094">
        <f t="shared" si="35"/>
        <v>0</v>
      </c>
      <c r="I1094" t="str">
        <f t="shared" si="36"/>
        <v>N/A</v>
      </c>
      <c r="J1094">
        <v>1</v>
      </c>
    </row>
    <row r="1095" spans="1:10" x14ac:dyDescent="0.25">
      <c r="A1095" t="s">
        <v>1391</v>
      </c>
      <c r="B1095" t="s">
        <v>1392</v>
      </c>
      <c r="C1095">
        <v>80</v>
      </c>
      <c r="D1095" t="s">
        <v>1397</v>
      </c>
      <c r="E1095" t="s">
        <v>1393</v>
      </c>
      <c r="F1095" t="s">
        <v>1590</v>
      </c>
      <c r="G1095" t="s">
        <v>1392</v>
      </c>
      <c r="H1095">
        <f t="shared" si="35"/>
        <v>0</v>
      </c>
      <c r="I1095" t="str">
        <f t="shared" si="36"/>
        <v>N/A</v>
      </c>
      <c r="J1095">
        <v>1</v>
      </c>
    </row>
    <row r="1096" spans="1:10" x14ac:dyDescent="0.25">
      <c r="A1096" t="s">
        <v>1391</v>
      </c>
      <c r="B1096">
        <v>1</v>
      </c>
      <c r="C1096">
        <v>30</v>
      </c>
      <c r="D1096" t="s">
        <v>1397</v>
      </c>
      <c r="E1096" t="s">
        <v>1393</v>
      </c>
      <c r="F1096" t="s">
        <v>1590</v>
      </c>
      <c r="G1096">
        <v>2002838</v>
      </c>
      <c r="H1096">
        <f t="shared" si="35"/>
        <v>1062.32</v>
      </c>
      <c r="I1096" t="str">
        <f t="shared" si="36"/>
        <v>N/A</v>
      </c>
      <c r="J1096">
        <v>11</v>
      </c>
    </row>
    <row r="1097" spans="1:10" x14ac:dyDescent="0.25">
      <c r="A1097" t="s">
        <v>1391</v>
      </c>
      <c r="B1097">
        <v>1</v>
      </c>
      <c r="C1097">
        <v>30</v>
      </c>
      <c r="D1097" t="s">
        <v>1405</v>
      </c>
      <c r="E1097" t="s">
        <v>1393</v>
      </c>
      <c r="F1097" t="s">
        <v>1590</v>
      </c>
      <c r="G1097">
        <v>2002824</v>
      </c>
      <c r="H1097">
        <f t="shared" si="35"/>
        <v>0</v>
      </c>
      <c r="I1097" t="str">
        <f t="shared" si="36"/>
        <v>N/A</v>
      </c>
      <c r="J1097">
        <v>1</v>
      </c>
    </row>
    <row r="1098" spans="1:10" x14ac:dyDescent="0.25">
      <c r="A1098" t="s">
        <v>1391</v>
      </c>
      <c r="B1098">
        <v>1</v>
      </c>
      <c r="C1098">
        <v>35</v>
      </c>
      <c r="D1098" t="s">
        <v>1397</v>
      </c>
      <c r="E1098" t="s">
        <v>1393</v>
      </c>
      <c r="F1098" t="s">
        <v>1590</v>
      </c>
      <c r="G1098">
        <v>2002845</v>
      </c>
      <c r="H1098">
        <f t="shared" si="35"/>
        <v>0</v>
      </c>
      <c r="I1098" t="str">
        <f t="shared" si="36"/>
        <v>N/A</v>
      </c>
      <c r="J1098">
        <v>118</v>
      </c>
    </row>
    <row r="1099" spans="1:10" x14ac:dyDescent="0.25">
      <c r="A1099" t="s">
        <v>1391</v>
      </c>
      <c r="B1099">
        <v>1</v>
      </c>
      <c r="C1099">
        <v>35</v>
      </c>
      <c r="D1099" t="s">
        <v>1397</v>
      </c>
      <c r="E1099" t="s">
        <v>1393</v>
      </c>
      <c r="F1099" t="s">
        <v>1590</v>
      </c>
      <c r="H1099">
        <f t="shared" si="35"/>
        <v>0</v>
      </c>
      <c r="I1099" t="str">
        <f t="shared" si="36"/>
        <v>N/A</v>
      </c>
      <c r="J1099">
        <v>13</v>
      </c>
    </row>
    <row r="1100" spans="1:10" x14ac:dyDescent="0.25">
      <c r="A1100" t="s">
        <v>1391</v>
      </c>
      <c r="B1100">
        <v>1</v>
      </c>
      <c r="C1100">
        <v>35</v>
      </c>
      <c r="D1100" t="s">
        <v>1397</v>
      </c>
      <c r="E1100" t="s">
        <v>1237</v>
      </c>
      <c r="F1100" t="s">
        <v>1590</v>
      </c>
      <c r="G1100">
        <v>2002845</v>
      </c>
      <c r="H1100">
        <f t="shared" si="35"/>
        <v>0</v>
      </c>
      <c r="I1100" t="str">
        <f t="shared" si="36"/>
        <v>N/A</v>
      </c>
      <c r="J1100">
        <v>2</v>
      </c>
    </row>
    <row r="1101" spans="1:10" x14ac:dyDescent="0.25">
      <c r="A1101" t="s">
        <v>1391</v>
      </c>
      <c r="B1101">
        <v>1</v>
      </c>
      <c r="C1101">
        <v>35</v>
      </c>
      <c r="D1101" t="s">
        <v>1397</v>
      </c>
      <c r="F1101" t="s">
        <v>1590</v>
      </c>
      <c r="G1101">
        <v>2002845</v>
      </c>
      <c r="H1101">
        <f t="shared" si="35"/>
        <v>0</v>
      </c>
      <c r="I1101" t="str">
        <f t="shared" si="36"/>
        <v>N/A</v>
      </c>
      <c r="J1101">
        <v>2</v>
      </c>
    </row>
    <row r="1102" spans="1:10" x14ac:dyDescent="0.25">
      <c r="A1102" t="s">
        <v>1391</v>
      </c>
      <c r="B1102">
        <v>1</v>
      </c>
      <c r="C1102">
        <v>40</v>
      </c>
      <c r="D1102" t="s">
        <v>1401</v>
      </c>
      <c r="E1102" t="s">
        <v>1393</v>
      </c>
      <c r="F1102" t="s">
        <v>1590</v>
      </c>
      <c r="G1102">
        <v>2123490</v>
      </c>
      <c r="H1102">
        <f t="shared" si="35"/>
        <v>0</v>
      </c>
      <c r="I1102" t="str">
        <f t="shared" si="36"/>
        <v>N/A</v>
      </c>
      <c r="J1102">
        <v>35</v>
      </c>
    </row>
    <row r="1103" spans="1:10" x14ac:dyDescent="0.25">
      <c r="A1103" t="s">
        <v>1391</v>
      </c>
      <c r="B1103">
        <v>1</v>
      </c>
      <c r="C1103">
        <v>45</v>
      </c>
      <c r="D1103" t="s">
        <v>1401</v>
      </c>
      <c r="E1103" t="s">
        <v>1393</v>
      </c>
      <c r="F1103" t="s">
        <v>1590</v>
      </c>
      <c r="G1103">
        <v>2002858</v>
      </c>
      <c r="H1103">
        <f t="shared" si="35"/>
        <v>1344.79</v>
      </c>
      <c r="I1103" t="str">
        <f t="shared" si="36"/>
        <v>N/A</v>
      </c>
      <c r="J1103">
        <v>1</v>
      </c>
    </row>
    <row r="1104" spans="1:10" x14ac:dyDescent="0.25">
      <c r="A1104" t="s">
        <v>1391</v>
      </c>
      <c r="B1104">
        <v>1</v>
      </c>
      <c r="C1104">
        <v>45</v>
      </c>
      <c r="D1104" t="s">
        <v>1401</v>
      </c>
      <c r="E1104" t="s">
        <v>1393</v>
      </c>
      <c r="F1104" t="s">
        <v>1590</v>
      </c>
      <c r="G1104">
        <v>2112349</v>
      </c>
      <c r="H1104">
        <f t="shared" si="35"/>
        <v>3974.89</v>
      </c>
      <c r="I1104" t="str">
        <f t="shared" si="36"/>
        <v>N/A</v>
      </c>
      <c r="J1104">
        <v>57</v>
      </c>
    </row>
    <row r="1105" spans="1:10" x14ac:dyDescent="0.25">
      <c r="A1105" t="s">
        <v>1391</v>
      </c>
      <c r="B1105">
        <v>1</v>
      </c>
      <c r="C1105">
        <v>45</v>
      </c>
      <c r="D1105" t="s">
        <v>1395</v>
      </c>
      <c r="E1105" t="s">
        <v>1393</v>
      </c>
      <c r="F1105" t="s">
        <v>1590</v>
      </c>
      <c r="G1105">
        <v>2002834</v>
      </c>
      <c r="H1105">
        <f t="shared" si="35"/>
        <v>1433.09</v>
      </c>
      <c r="I1105" t="str">
        <f t="shared" si="36"/>
        <v>N/A</v>
      </c>
      <c r="J1105">
        <v>119</v>
      </c>
    </row>
    <row r="1106" spans="1:10" x14ac:dyDescent="0.25">
      <c r="A1106" t="s">
        <v>1391</v>
      </c>
      <c r="B1106">
        <v>1</v>
      </c>
      <c r="C1106">
        <v>45</v>
      </c>
      <c r="D1106" t="s">
        <v>1395</v>
      </c>
      <c r="E1106" t="s">
        <v>1393</v>
      </c>
      <c r="F1106" t="s">
        <v>1590</v>
      </c>
      <c r="G1106">
        <v>2002835</v>
      </c>
      <c r="H1106">
        <f t="shared" si="35"/>
        <v>1478.66</v>
      </c>
      <c r="I1106" t="str">
        <f t="shared" si="36"/>
        <v>N/A</v>
      </c>
      <c r="J1106">
        <v>3</v>
      </c>
    </row>
    <row r="1107" spans="1:10" x14ac:dyDescent="0.25">
      <c r="A1107" t="s">
        <v>1391</v>
      </c>
      <c r="B1107">
        <v>1</v>
      </c>
      <c r="C1107">
        <v>50</v>
      </c>
      <c r="D1107" t="s">
        <v>1397</v>
      </c>
      <c r="E1107" t="s">
        <v>1393</v>
      </c>
      <c r="F1107" t="s">
        <v>1590</v>
      </c>
      <c r="G1107">
        <v>2002869</v>
      </c>
      <c r="H1107">
        <f t="shared" si="35"/>
        <v>1918.8</v>
      </c>
      <c r="I1107" t="str">
        <f t="shared" si="36"/>
        <v>N/A</v>
      </c>
      <c r="J1107">
        <v>1</v>
      </c>
    </row>
    <row r="1108" spans="1:10" x14ac:dyDescent="0.25">
      <c r="A1108" t="s">
        <v>1391</v>
      </c>
      <c r="B1108">
        <v>1</v>
      </c>
      <c r="C1108">
        <v>50</v>
      </c>
      <c r="D1108" t="s">
        <v>1401</v>
      </c>
      <c r="E1108" t="s">
        <v>1393</v>
      </c>
      <c r="F1108" t="s">
        <v>1590</v>
      </c>
      <c r="G1108">
        <v>2112348</v>
      </c>
      <c r="H1108">
        <f t="shared" si="35"/>
        <v>4258.71</v>
      </c>
      <c r="I1108" t="str">
        <f t="shared" si="36"/>
        <v>N/A</v>
      </c>
      <c r="J1108">
        <v>8</v>
      </c>
    </row>
    <row r="1109" spans="1:10" x14ac:dyDescent="0.25">
      <c r="A1109" t="s">
        <v>1391</v>
      </c>
      <c r="B1109">
        <v>1</v>
      </c>
      <c r="C1109">
        <v>50</v>
      </c>
      <c r="D1109" t="s">
        <v>1395</v>
      </c>
      <c r="E1109" t="s">
        <v>1393</v>
      </c>
      <c r="F1109" t="s">
        <v>1590</v>
      </c>
      <c r="G1109">
        <v>2002835</v>
      </c>
      <c r="H1109">
        <f t="shared" si="35"/>
        <v>1478.66</v>
      </c>
      <c r="I1109" t="str">
        <f t="shared" si="36"/>
        <v>N/A</v>
      </c>
      <c r="J1109">
        <v>52</v>
      </c>
    </row>
    <row r="1110" spans="1:10" x14ac:dyDescent="0.25">
      <c r="A1110" t="s">
        <v>1391</v>
      </c>
      <c r="B1110">
        <v>1</v>
      </c>
      <c r="C1110">
        <v>50</v>
      </c>
      <c r="D1110" t="s">
        <v>1395</v>
      </c>
      <c r="E1110" t="s">
        <v>1393</v>
      </c>
      <c r="F1110" t="s">
        <v>1590</v>
      </c>
      <c r="G1110">
        <v>2002858</v>
      </c>
      <c r="H1110">
        <f t="shared" si="35"/>
        <v>1344.79</v>
      </c>
      <c r="I1110" t="str">
        <f t="shared" si="36"/>
        <v>N/A</v>
      </c>
      <c r="J1110">
        <v>1</v>
      </c>
    </row>
    <row r="1111" spans="1:10" x14ac:dyDescent="0.25">
      <c r="A1111" t="s">
        <v>1391</v>
      </c>
      <c r="B1111">
        <v>1</v>
      </c>
      <c r="C1111">
        <v>50</v>
      </c>
      <c r="D1111" t="s">
        <v>1395</v>
      </c>
      <c r="E1111" t="s">
        <v>1393</v>
      </c>
      <c r="F1111" t="s">
        <v>1590</v>
      </c>
      <c r="G1111">
        <v>2002863</v>
      </c>
      <c r="H1111">
        <f t="shared" si="35"/>
        <v>0</v>
      </c>
      <c r="I1111" t="str">
        <f t="shared" si="36"/>
        <v>N/A</v>
      </c>
      <c r="J1111">
        <v>42</v>
      </c>
    </row>
    <row r="1112" spans="1:10" x14ac:dyDescent="0.25">
      <c r="A1112" t="s">
        <v>1391</v>
      </c>
      <c r="B1112">
        <v>1</v>
      </c>
      <c r="C1112">
        <v>50</v>
      </c>
      <c r="D1112" t="s">
        <v>1395</v>
      </c>
      <c r="E1112" t="s">
        <v>1393</v>
      </c>
      <c r="F1112" t="s">
        <v>1590</v>
      </c>
      <c r="G1112">
        <v>2003117</v>
      </c>
      <c r="H1112">
        <f t="shared" si="35"/>
        <v>1638.74</v>
      </c>
      <c r="I1112" t="str">
        <f t="shared" si="36"/>
        <v>N/A</v>
      </c>
      <c r="J1112">
        <v>2</v>
      </c>
    </row>
    <row r="1113" spans="1:10" x14ac:dyDescent="0.25">
      <c r="A1113" t="s">
        <v>1391</v>
      </c>
      <c r="B1113">
        <v>1</v>
      </c>
      <c r="C1113">
        <v>50</v>
      </c>
      <c r="E1113" t="s">
        <v>1393</v>
      </c>
      <c r="F1113" t="s">
        <v>1590</v>
      </c>
      <c r="G1113">
        <v>2002835</v>
      </c>
      <c r="H1113">
        <f t="shared" si="35"/>
        <v>1478.66</v>
      </c>
      <c r="I1113" t="str">
        <f t="shared" si="36"/>
        <v>N/A</v>
      </c>
      <c r="J1113">
        <v>6</v>
      </c>
    </row>
    <row r="1114" spans="1:10" x14ac:dyDescent="0.25">
      <c r="A1114" t="s">
        <v>1391</v>
      </c>
      <c r="B1114">
        <v>1</v>
      </c>
      <c r="C1114">
        <v>50</v>
      </c>
      <c r="E1114" t="s">
        <v>1393</v>
      </c>
      <c r="F1114" t="s">
        <v>1590</v>
      </c>
      <c r="G1114">
        <v>2002863</v>
      </c>
      <c r="H1114">
        <f t="shared" si="35"/>
        <v>0</v>
      </c>
      <c r="I1114" t="str">
        <f t="shared" si="36"/>
        <v>N/A</v>
      </c>
      <c r="J1114">
        <v>4</v>
      </c>
    </row>
    <row r="1115" spans="1:10" x14ac:dyDescent="0.25">
      <c r="A1115" t="s">
        <v>1391</v>
      </c>
      <c r="B1115">
        <v>1</v>
      </c>
      <c r="C1115">
        <v>53</v>
      </c>
      <c r="D1115" t="s">
        <v>1401</v>
      </c>
      <c r="E1115" t="s">
        <v>1393</v>
      </c>
      <c r="F1115" t="s">
        <v>1590</v>
      </c>
      <c r="G1115">
        <v>2124960</v>
      </c>
      <c r="H1115">
        <f t="shared" si="35"/>
        <v>21548.86</v>
      </c>
      <c r="I1115" t="str">
        <f t="shared" si="36"/>
        <v>N/A</v>
      </c>
      <c r="J1115">
        <v>4</v>
      </c>
    </row>
    <row r="1116" spans="1:10" x14ac:dyDescent="0.25">
      <c r="A1116" t="s">
        <v>1391</v>
      </c>
      <c r="B1116">
        <v>1</v>
      </c>
      <c r="C1116">
        <v>55</v>
      </c>
      <c r="D1116" t="s">
        <v>1395</v>
      </c>
      <c r="E1116" t="s">
        <v>1393</v>
      </c>
      <c r="F1116" t="s">
        <v>1590</v>
      </c>
      <c r="G1116">
        <v>2002866</v>
      </c>
      <c r="H1116">
        <f t="shared" si="35"/>
        <v>0</v>
      </c>
      <c r="I1116" t="str">
        <f t="shared" si="36"/>
        <v>N/A</v>
      </c>
      <c r="J1116">
        <v>8</v>
      </c>
    </row>
    <row r="1117" spans="1:10" x14ac:dyDescent="0.25">
      <c r="A1117" t="s">
        <v>1391</v>
      </c>
      <c r="B1117">
        <v>1</v>
      </c>
      <c r="C1117">
        <v>55</v>
      </c>
      <c r="D1117" t="s">
        <v>1395</v>
      </c>
      <c r="E1117" t="s">
        <v>1393</v>
      </c>
      <c r="F1117" t="s">
        <v>1590</v>
      </c>
      <c r="G1117">
        <v>2003117</v>
      </c>
      <c r="H1117">
        <f t="shared" si="35"/>
        <v>1638.74</v>
      </c>
      <c r="I1117" t="str">
        <f t="shared" si="36"/>
        <v>N/A</v>
      </c>
      <c r="J1117">
        <v>10</v>
      </c>
    </row>
    <row r="1118" spans="1:10" x14ac:dyDescent="0.25">
      <c r="A1118" t="s">
        <v>1391</v>
      </c>
      <c r="B1118">
        <v>1</v>
      </c>
      <c r="C1118">
        <v>55</v>
      </c>
      <c r="E1118" t="s">
        <v>1393</v>
      </c>
      <c r="F1118" t="s">
        <v>1590</v>
      </c>
      <c r="G1118">
        <v>2002866</v>
      </c>
      <c r="H1118">
        <f t="shared" si="35"/>
        <v>0</v>
      </c>
      <c r="I1118" t="str">
        <f t="shared" si="36"/>
        <v>N/A</v>
      </c>
      <c r="J1118">
        <v>1</v>
      </c>
    </row>
    <row r="1119" spans="1:10" x14ac:dyDescent="0.25">
      <c r="A1119" t="s">
        <v>1391</v>
      </c>
      <c r="B1119">
        <v>1</v>
      </c>
      <c r="C1119">
        <v>55</v>
      </c>
      <c r="E1119" t="s">
        <v>1393</v>
      </c>
      <c r="F1119" t="s">
        <v>1590</v>
      </c>
      <c r="G1119">
        <v>2003117</v>
      </c>
      <c r="H1119">
        <f t="shared" si="35"/>
        <v>1638.74</v>
      </c>
      <c r="I1119" t="str">
        <f t="shared" si="36"/>
        <v>N/A</v>
      </c>
      <c r="J1119">
        <v>2</v>
      </c>
    </row>
    <row r="1120" spans="1:10" x14ac:dyDescent="0.25">
      <c r="A1120" t="s">
        <v>1391</v>
      </c>
      <c r="B1120">
        <v>1</v>
      </c>
      <c r="C1120">
        <v>60</v>
      </c>
      <c r="D1120" t="s">
        <v>1395</v>
      </c>
      <c r="E1120" t="s">
        <v>1393</v>
      </c>
      <c r="F1120" t="s">
        <v>1590</v>
      </c>
      <c r="G1120">
        <v>2002871</v>
      </c>
      <c r="H1120">
        <f t="shared" si="35"/>
        <v>3794.25</v>
      </c>
      <c r="I1120" t="str">
        <f t="shared" si="36"/>
        <v>N/A</v>
      </c>
      <c r="J1120">
        <v>2</v>
      </c>
    </row>
    <row r="1121" spans="1:10" x14ac:dyDescent="0.25">
      <c r="A1121" t="s">
        <v>1391</v>
      </c>
      <c r="B1121">
        <v>1</v>
      </c>
      <c r="C1121">
        <v>65</v>
      </c>
      <c r="D1121" t="s">
        <v>1395</v>
      </c>
      <c r="E1121" t="s">
        <v>1393</v>
      </c>
      <c r="F1121" t="s">
        <v>1590</v>
      </c>
      <c r="G1121">
        <v>2002881</v>
      </c>
      <c r="H1121">
        <f t="shared" si="35"/>
        <v>0</v>
      </c>
      <c r="I1121" t="str">
        <f t="shared" si="36"/>
        <v>N/A</v>
      </c>
      <c r="J1121">
        <v>1</v>
      </c>
    </row>
    <row r="1122" spans="1:10" x14ac:dyDescent="0.25">
      <c r="A1122" t="s">
        <v>1391</v>
      </c>
      <c r="B1122">
        <v>2</v>
      </c>
      <c r="C1122">
        <v>30</v>
      </c>
      <c r="D1122" t="s">
        <v>1405</v>
      </c>
      <c r="E1122" t="s">
        <v>1393</v>
      </c>
      <c r="F1122" t="s">
        <v>1590</v>
      </c>
      <c r="G1122">
        <v>2002825</v>
      </c>
      <c r="H1122">
        <f t="shared" si="35"/>
        <v>0</v>
      </c>
      <c r="I1122" t="str">
        <f t="shared" si="36"/>
        <v>N/A</v>
      </c>
      <c r="J1122">
        <v>1</v>
      </c>
    </row>
    <row r="1123" spans="1:10" x14ac:dyDescent="0.25">
      <c r="A1123" t="s">
        <v>1391</v>
      </c>
      <c r="B1123">
        <v>2</v>
      </c>
      <c r="C1123">
        <v>35</v>
      </c>
      <c r="D1123" t="s">
        <v>1397</v>
      </c>
      <c r="E1123" t="s">
        <v>1393</v>
      </c>
      <c r="F1123" t="s">
        <v>1590</v>
      </c>
      <c r="G1123" t="s">
        <v>1392</v>
      </c>
      <c r="H1123">
        <f t="shared" si="35"/>
        <v>0</v>
      </c>
      <c r="I1123" t="str">
        <f t="shared" si="36"/>
        <v>N/A</v>
      </c>
      <c r="J1123">
        <v>2</v>
      </c>
    </row>
    <row r="1124" spans="1:10" x14ac:dyDescent="0.25">
      <c r="A1124" t="s">
        <v>1391</v>
      </c>
      <c r="B1124">
        <v>2</v>
      </c>
      <c r="C1124">
        <v>35</v>
      </c>
      <c r="D1124" t="s">
        <v>1397</v>
      </c>
      <c r="E1124" t="s">
        <v>1393</v>
      </c>
      <c r="F1124" t="s">
        <v>1590</v>
      </c>
      <c r="G1124">
        <v>2002846</v>
      </c>
      <c r="H1124">
        <f t="shared" si="35"/>
        <v>0</v>
      </c>
      <c r="I1124" t="str">
        <f t="shared" si="36"/>
        <v>N/A</v>
      </c>
      <c r="J1124">
        <v>39</v>
      </c>
    </row>
    <row r="1125" spans="1:10" x14ac:dyDescent="0.25">
      <c r="A1125" t="s">
        <v>1391</v>
      </c>
      <c r="B1125">
        <v>2</v>
      </c>
      <c r="C1125">
        <v>35</v>
      </c>
      <c r="D1125" t="s">
        <v>1395</v>
      </c>
      <c r="E1125" t="s">
        <v>1393</v>
      </c>
      <c r="F1125" t="s">
        <v>1590</v>
      </c>
      <c r="G1125" t="s">
        <v>1392</v>
      </c>
      <c r="H1125">
        <f t="shared" si="35"/>
        <v>0</v>
      </c>
      <c r="I1125" t="str">
        <f t="shared" si="36"/>
        <v>N/A</v>
      </c>
      <c r="J1125">
        <v>1</v>
      </c>
    </row>
    <row r="1126" spans="1:10" x14ac:dyDescent="0.25">
      <c r="A1126" t="s">
        <v>1391</v>
      </c>
      <c r="B1126">
        <v>2</v>
      </c>
      <c r="C1126">
        <v>35</v>
      </c>
      <c r="D1126" t="s">
        <v>1395</v>
      </c>
      <c r="E1126" t="s">
        <v>1393</v>
      </c>
      <c r="F1126" t="s">
        <v>1590</v>
      </c>
      <c r="G1126">
        <v>2002857</v>
      </c>
      <c r="H1126">
        <f t="shared" si="35"/>
        <v>0</v>
      </c>
      <c r="I1126" t="str">
        <f t="shared" si="36"/>
        <v>N/A</v>
      </c>
      <c r="J1126">
        <v>5</v>
      </c>
    </row>
    <row r="1127" spans="1:10" x14ac:dyDescent="0.25">
      <c r="A1127" t="s">
        <v>1391</v>
      </c>
      <c r="B1127">
        <v>2</v>
      </c>
      <c r="C1127">
        <v>40</v>
      </c>
      <c r="D1127" t="s">
        <v>1395</v>
      </c>
      <c r="E1127" t="s">
        <v>1393</v>
      </c>
      <c r="F1127" t="s">
        <v>1590</v>
      </c>
      <c r="G1127">
        <v>2002826</v>
      </c>
      <c r="H1127">
        <f t="shared" si="35"/>
        <v>0</v>
      </c>
      <c r="I1127" t="str">
        <f t="shared" si="36"/>
        <v>N/A</v>
      </c>
      <c r="J1127">
        <v>1</v>
      </c>
    </row>
    <row r="1128" spans="1:10" x14ac:dyDescent="0.25">
      <c r="A1128" t="s">
        <v>1391</v>
      </c>
      <c r="B1128">
        <v>2</v>
      </c>
      <c r="C1128">
        <v>40</v>
      </c>
      <c r="D1128" t="s">
        <v>1395</v>
      </c>
      <c r="E1128" t="s">
        <v>1393</v>
      </c>
      <c r="F1128" t="s">
        <v>1590</v>
      </c>
      <c r="G1128">
        <v>2002828</v>
      </c>
      <c r="H1128">
        <f t="shared" si="35"/>
        <v>0</v>
      </c>
      <c r="I1128" t="str">
        <f t="shared" si="36"/>
        <v>N/A</v>
      </c>
      <c r="J1128">
        <v>10</v>
      </c>
    </row>
    <row r="1129" spans="1:10" x14ac:dyDescent="0.25">
      <c r="A1129" t="s">
        <v>1391</v>
      </c>
      <c r="B1129">
        <v>2</v>
      </c>
      <c r="C1129">
        <v>40</v>
      </c>
      <c r="D1129" t="s">
        <v>1395</v>
      </c>
      <c r="E1129" t="s">
        <v>1393</v>
      </c>
      <c r="F1129" t="s">
        <v>1590</v>
      </c>
      <c r="G1129">
        <v>2002857</v>
      </c>
      <c r="H1129">
        <f t="shared" si="35"/>
        <v>0</v>
      </c>
      <c r="I1129" t="str">
        <f t="shared" si="36"/>
        <v>N/A</v>
      </c>
      <c r="J1129">
        <v>986</v>
      </c>
    </row>
    <row r="1130" spans="1:10" x14ac:dyDescent="0.25">
      <c r="A1130" t="s">
        <v>1391</v>
      </c>
      <c r="B1130">
        <v>2</v>
      </c>
      <c r="C1130">
        <v>40</v>
      </c>
      <c r="D1130" t="s">
        <v>1395</v>
      </c>
      <c r="E1130" t="s">
        <v>1393</v>
      </c>
      <c r="F1130" t="s">
        <v>1590</v>
      </c>
      <c r="G1130">
        <v>2002858</v>
      </c>
      <c r="H1130">
        <f t="shared" si="35"/>
        <v>1344.79</v>
      </c>
      <c r="I1130" t="str">
        <f t="shared" si="36"/>
        <v>N/A</v>
      </c>
      <c r="J1130">
        <v>3</v>
      </c>
    </row>
    <row r="1131" spans="1:10" x14ac:dyDescent="0.25">
      <c r="B1131">
        <v>2</v>
      </c>
      <c r="C1131">
        <v>40</v>
      </c>
      <c r="D1131" t="s">
        <v>1395</v>
      </c>
      <c r="E1131" t="s">
        <v>1393</v>
      </c>
      <c r="F1131" t="s">
        <v>1590</v>
      </c>
      <c r="G1131">
        <v>2002857</v>
      </c>
      <c r="H1131">
        <f t="shared" si="35"/>
        <v>0</v>
      </c>
      <c r="I1131" t="str">
        <f t="shared" si="36"/>
        <v>N/A</v>
      </c>
      <c r="J1131">
        <v>1</v>
      </c>
    </row>
    <row r="1132" spans="1:10" x14ac:dyDescent="0.25">
      <c r="A1132" t="s">
        <v>1391</v>
      </c>
      <c r="B1132">
        <v>2</v>
      </c>
      <c r="C1132">
        <v>40</v>
      </c>
      <c r="D1132" t="s">
        <v>1395</v>
      </c>
      <c r="F1132" t="s">
        <v>1590</v>
      </c>
      <c r="G1132">
        <v>2002828</v>
      </c>
      <c r="H1132">
        <f t="shared" si="35"/>
        <v>0</v>
      </c>
      <c r="I1132" t="str">
        <f t="shared" si="36"/>
        <v>N/A</v>
      </c>
      <c r="J1132">
        <v>1</v>
      </c>
    </row>
    <row r="1133" spans="1:10" x14ac:dyDescent="0.25">
      <c r="A1133" t="s">
        <v>1391</v>
      </c>
      <c r="B1133">
        <v>2</v>
      </c>
      <c r="C1133">
        <v>40</v>
      </c>
      <c r="E1133" t="s">
        <v>1393</v>
      </c>
      <c r="F1133" t="s">
        <v>1590</v>
      </c>
      <c r="G1133">
        <v>2002857</v>
      </c>
      <c r="H1133">
        <f t="shared" si="35"/>
        <v>0</v>
      </c>
      <c r="I1133" t="str">
        <f t="shared" si="36"/>
        <v>N/A</v>
      </c>
      <c r="J1133">
        <v>9</v>
      </c>
    </row>
    <row r="1134" spans="1:10" x14ac:dyDescent="0.25">
      <c r="A1134" t="s">
        <v>1391</v>
      </c>
      <c r="B1134">
        <v>2</v>
      </c>
      <c r="C1134">
        <v>40</v>
      </c>
      <c r="F1134" t="s">
        <v>1590</v>
      </c>
      <c r="G1134">
        <v>2002857</v>
      </c>
      <c r="H1134">
        <f t="shared" si="35"/>
        <v>0</v>
      </c>
      <c r="I1134" t="str">
        <f t="shared" si="36"/>
        <v>N/A</v>
      </c>
      <c r="J1134">
        <v>1</v>
      </c>
    </row>
    <row r="1135" spans="1:10" x14ac:dyDescent="0.25">
      <c r="A1135" t="s">
        <v>1391</v>
      </c>
      <c r="B1135">
        <v>2</v>
      </c>
      <c r="C1135">
        <v>45</v>
      </c>
      <c r="D1135" t="s">
        <v>1397</v>
      </c>
      <c r="E1135" t="s">
        <v>1393</v>
      </c>
      <c r="F1135" t="s">
        <v>1590</v>
      </c>
      <c r="G1135">
        <v>2002895</v>
      </c>
      <c r="H1135">
        <f t="shared" si="35"/>
        <v>0</v>
      </c>
      <c r="I1135" t="str">
        <f t="shared" si="36"/>
        <v>N/A</v>
      </c>
      <c r="J1135">
        <v>4</v>
      </c>
    </row>
    <row r="1136" spans="1:10" x14ac:dyDescent="0.25">
      <c r="A1136" t="s">
        <v>1391</v>
      </c>
      <c r="B1136">
        <v>2</v>
      </c>
      <c r="C1136">
        <v>45</v>
      </c>
      <c r="D1136" t="s">
        <v>1395</v>
      </c>
      <c r="E1136" t="s">
        <v>1393</v>
      </c>
      <c r="F1136" t="s">
        <v>1590</v>
      </c>
      <c r="G1136">
        <v>2002858</v>
      </c>
      <c r="H1136">
        <f t="shared" si="35"/>
        <v>1344.79</v>
      </c>
      <c r="I1136" t="str">
        <f t="shared" si="36"/>
        <v>N/A</v>
      </c>
      <c r="J1136">
        <v>355</v>
      </c>
    </row>
    <row r="1137" spans="1:10" x14ac:dyDescent="0.25">
      <c r="A1137" t="s">
        <v>1391</v>
      </c>
      <c r="B1137">
        <v>2</v>
      </c>
      <c r="C1137">
        <v>45</v>
      </c>
      <c r="D1137" t="s">
        <v>1395</v>
      </c>
      <c r="E1137" t="s">
        <v>1393</v>
      </c>
      <c r="F1137" t="s">
        <v>1590</v>
      </c>
      <c r="G1137">
        <v>2002860</v>
      </c>
      <c r="H1137">
        <f t="shared" si="35"/>
        <v>0</v>
      </c>
      <c r="I1137" t="str">
        <f t="shared" si="36"/>
        <v>N/A</v>
      </c>
      <c r="J1137">
        <v>1</v>
      </c>
    </row>
    <row r="1138" spans="1:10" x14ac:dyDescent="0.25">
      <c r="A1138" t="s">
        <v>1391</v>
      </c>
      <c r="B1138">
        <v>2</v>
      </c>
      <c r="C1138">
        <v>45</v>
      </c>
      <c r="D1138" t="s">
        <v>1395</v>
      </c>
      <c r="F1138" t="s">
        <v>1590</v>
      </c>
      <c r="G1138">
        <v>2002858</v>
      </c>
      <c r="H1138">
        <f t="shared" si="35"/>
        <v>1344.79</v>
      </c>
      <c r="I1138" t="str">
        <f t="shared" si="36"/>
        <v>N/A</v>
      </c>
      <c r="J1138">
        <v>1</v>
      </c>
    </row>
    <row r="1139" spans="1:10" x14ac:dyDescent="0.25">
      <c r="A1139" t="s">
        <v>1391</v>
      </c>
      <c r="B1139">
        <v>2</v>
      </c>
      <c r="C1139">
        <v>45</v>
      </c>
      <c r="E1139" t="s">
        <v>1393</v>
      </c>
      <c r="F1139" t="s">
        <v>1590</v>
      </c>
      <c r="G1139">
        <v>2002858</v>
      </c>
      <c r="H1139">
        <f t="shared" si="35"/>
        <v>1344.79</v>
      </c>
      <c r="I1139" t="str">
        <f t="shared" si="36"/>
        <v>N/A</v>
      </c>
      <c r="J1139">
        <v>16</v>
      </c>
    </row>
    <row r="1140" spans="1:10" x14ac:dyDescent="0.25">
      <c r="A1140" t="s">
        <v>1391</v>
      </c>
      <c r="B1140">
        <v>3</v>
      </c>
      <c r="C1140">
        <v>35</v>
      </c>
      <c r="D1140" t="s">
        <v>1397</v>
      </c>
      <c r="E1140" t="s">
        <v>1393</v>
      </c>
      <c r="F1140" t="s">
        <v>1590</v>
      </c>
      <c r="G1140" t="s">
        <v>1392</v>
      </c>
      <c r="H1140">
        <f t="shared" si="35"/>
        <v>0</v>
      </c>
      <c r="I1140" t="str">
        <f t="shared" si="36"/>
        <v>N/A</v>
      </c>
      <c r="J1140">
        <v>1</v>
      </c>
    </row>
    <row r="1141" spans="1:10" x14ac:dyDescent="0.25">
      <c r="A1141" t="s">
        <v>1391</v>
      </c>
      <c r="B1141">
        <v>3</v>
      </c>
      <c r="C1141">
        <v>35</v>
      </c>
      <c r="D1141" t="s">
        <v>1395</v>
      </c>
      <c r="E1141" t="s">
        <v>1393</v>
      </c>
      <c r="F1141" t="s">
        <v>1590</v>
      </c>
      <c r="G1141" t="s">
        <v>1392</v>
      </c>
      <c r="H1141">
        <f t="shared" si="35"/>
        <v>0</v>
      </c>
      <c r="I1141" t="str">
        <f t="shared" si="36"/>
        <v>N/A</v>
      </c>
      <c r="J1141">
        <v>1</v>
      </c>
    </row>
    <row r="1142" spans="1:10" x14ac:dyDescent="0.25">
      <c r="A1142" t="s">
        <v>1391</v>
      </c>
      <c r="B1142">
        <v>3</v>
      </c>
      <c r="C1142">
        <v>40</v>
      </c>
      <c r="D1142" t="s">
        <v>1397</v>
      </c>
      <c r="E1142" t="s">
        <v>1393</v>
      </c>
      <c r="F1142" t="s">
        <v>1590</v>
      </c>
      <c r="G1142" t="s">
        <v>1392</v>
      </c>
      <c r="H1142">
        <f t="shared" si="35"/>
        <v>0</v>
      </c>
      <c r="I1142" t="str">
        <f t="shared" si="36"/>
        <v>N/A</v>
      </c>
      <c r="J1142">
        <v>1</v>
      </c>
    </row>
    <row r="1143" spans="1:10" x14ac:dyDescent="0.25">
      <c r="A1143" t="s">
        <v>1391</v>
      </c>
      <c r="B1143">
        <v>3</v>
      </c>
      <c r="C1143">
        <v>40</v>
      </c>
      <c r="D1143" t="s">
        <v>1397</v>
      </c>
      <c r="E1143" t="s">
        <v>1393</v>
      </c>
      <c r="F1143" t="s">
        <v>1590</v>
      </c>
      <c r="G1143">
        <v>2002849</v>
      </c>
      <c r="H1143">
        <f t="shared" si="35"/>
        <v>1543.75</v>
      </c>
      <c r="I1143" t="str">
        <f t="shared" si="36"/>
        <v>N/A</v>
      </c>
      <c r="J1143">
        <v>11</v>
      </c>
    </row>
    <row r="1144" spans="1:10" x14ac:dyDescent="0.25">
      <c r="A1144" t="s">
        <v>1391</v>
      </c>
      <c r="B1144">
        <v>3</v>
      </c>
      <c r="C1144">
        <v>40</v>
      </c>
      <c r="D1144" t="s">
        <v>1395</v>
      </c>
      <c r="E1144" t="s">
        <v>1393</v>
      </c>
      <c r="F1144" t="s">
        <v>1590</v>
      </c>
      <c r="G1144">
        <v>2002860</v>
      </c>
      <c r="H1144">
        <f t="shared" si="35"/>
        <v>0</v>
      </c>
      <c r="I1144" t="str">
        <f t="shared" si="36"/>
        <v>N/A</v>
      </c>
      <c r="J1144">
        <v>1</v>
      </c>
    </row>
    <row r="1145" spans="1:10" x14ac:dyDescent="0.25">
      <c r="A1145" t="s">
        <v>1391</v>
      </c>
      <c r="B1145">
        <v>3</v>
      </c>
      <c r="C1145">
        <v>45</v>
      </c>
      <c r="D1145" t="s">
        <v>1397</v>
      </c>
      <c r="E1145" t="s">
        <v>1393</v>
      </c>
      <c r="F1145" t="s">
        <v>1590</v>
      </c>
      <c r="G1145">
        <v>2002862</v>
      </c>
      <c r="H1145">
        <f t="shared" si="35"/>
        <v>0</v>
      </c>
      <c r="I1145" t="str">
        <f t="shared" si="36"/>
        <v>N/A</v>
      </c>
      <c r="J1145">
        <v>3</v>
      </c>
    </row>
    <row r="1146" spans="1:10" x14ac:dyDescent="0.25">
      <c r="A1146" t="s">
        <v>1391</v>
      </c>
      <c r="B1146">
        <v>3</v>
      </c>
      <c r="C1146">
        <v>45</v>
      </c>
      <c r="D1146" t="s">
        <v>1397</v>
      </c>
      <c r="E1146" t="s">
        <v>1393</v>
      </c>
      <c r="F1146" t="s">
        <v>1590</v>
      </c>
      <c r="G1146">
        <v>2113986</v>
      </c>
      <c r="H1146">
        <f t="shared" si="35"/>
        <v>0</v>
      </c>
      <c r="I1146" t="str">
        <f t="shared" si="36"/>
        <v>N/A</v>
      </c>
      <c r="J1146">
        <v>17</v>
      </c>
    </row>
    <row r="1147" spans="1:10" x14ac:dyDescent="0.25">
      <c r="A1147" t="s">
        <v>1391</v>
      </c>
      <c r="B1147">
        <v>3</v>
      </c>
      <c r="C1147">
        <v>45</v>
      </c>
      <c r="D1147" t="s">
        <v>1397</v>
      </c>
      <c r="E1147" t="s">
        <v>1393</v>
      </c>
      <c r="F1147" t="s">
        <v>1590</v>
      </c>
      <c r="H1147">
        <f t="shared" si="35"/>
        <v>0</v>
      </c>
      <c r="I1147" t="str">
        <f t="shared" si="36"/>
        <v>N/A</v>
      </c>
      <c r="J1147">
        <v>2</v>
      </c>
    </row>
    <row r="1148" spans="1:10" x14ac:dyDescent="0.25">
      <c r="A1148" t="s">
        <v>1391</v>
      </c>
      <c r="B1148">
        <v>3</v>
      </c>
      <c r="C1148">
        <v>45</v>
      </c>
      <c r="D1148" t="s">
        <v>1395</v>
      </c>
      <c r="E1148" t="s">
        <v>1393</v>
      </c>
      <c r="F1148" t="s">
        <v>1590</v>
      </c>
      <c r="G1148">
        <v>2002860</v>
      </c>
      <c r="H1148">
        <f t="shared" si="35"/>
        <v>0</v>
      </c>
      <c r="I1148" t="str">
        <f t="shared" si="36"/>
        <v>N/A</v>
      </c>
      <c r="J1148">
        <v>231</v>
      </c>
    </row>
    <row r="1149" spans="1:10" x14ac:dyDescent="0.25">
      <c r="A1149" t="s">
        <v>1391</v>
      </c>
      <c r="B1149">
        <v>3</v>
      </c>
      <c r="C1149">
        <v>45</v>
      </c>
      <c r="E1149" t="s">
        <v>1393</v>
      </c>
      <c r="F1149" t="s">
        <v>1590</v>
      </c>
      <c r="G1149">
        <v>2002860</v>
      </c>
      <c r="H1149">
        <f t="shared" si="35"/>
        <v>0</v>
      </c>
      <c r="I1149" t="str">
        <f t="shared" si="36"/>
        <v>N/A</v>
      </c>
      <c r="J1149">
        <v>6</v>
      </c>
    </row>
    <row r="1150" spans="1:10" x14ac:dyDescent="0.25">
      <c r="A1150" t="s">
        <v>1391</v>
      </c>
      <c r="B1150">
        <v>3</v>
      </c>
      <c r="C1150">
        <v>45</v>
      </c>
      <c r="E1150" t="s">
        <v>1393</v>
      </c>
      <c r="F1150" t="s">
        <v>1590</v>
      </c>
      <c r="G1150">
        <v>2002862</v>
      </c>
      <c r="H1150">
        <f t="shared" si="35"/>
        <v>0</v>
      </c>
      <c r="I1150" t="str">
        <f t="shared" si="36"/>
        <v>N/A</v>
      </c>
      <c r="J1150">
        <v>2</v>
      </c>
    </row>
    <row r="1151" spans="1:10" x14ac:dyDescent="0.25">
      <c r="A1151" t="s">
        <v>1391</v>
      </c>
      <c r="B1151">
        <v>3</v>
      </c>
      <c r="C1151">
        <v>50</v>
      </c>
      <c r="D1151" t="s">
        <v>1397</v>
      </c>
      <c r="E1151" t="s">
        <v>1393</v>
      </c>
      <c r="F1151" t="s">
        <v>1590</v>
      </c>
      <c r="G1151">
        <v>2002869</v>
      </c>
      <c r="H1151">
        <f t="shared" si="35"/>
        <v>1918.8</v>
      </c>
      <c r="I1151" t="str">
        <f t="shared" si="36"/>
        <v>N/A</v>
      </c>
      <c r="J1151">
        <v>3</v>
      </c>
    </row>
    <row r="1152" spans="1:10" x14ac:dyDescent="0.25">
      <c r="A1152" t="s">
        <v>1391</v>
      </c>
      <c r="B1152">
        <v>4</v>
      </c>
      <c r="C1152">
        <v>30</v>
      </c>
      <c r="D1152" t="s">
        <v>1395</v>
      </c>
      <c r="E1152" t="s">
        <v>1393</v>
      </c>
      <c r="F1152" t="s">
        <v>1590</v>
      </c>
      <c r="G1152">
        <v>2002823</v>
      </c>
      <c r="H1152">
        <f t="shared" si="35"/>
        <v>0</v>
      </c>
      <c r="I1152" t="str">
        <f t="shared" si="36"/>
        <v>N/A</v>
      </c>
      <c r="J1152">
        <v>1</v>
      </c>
    </row>
    <row r="1153" spans="1:10" x14ac:dyDescent="0.25">
      <c r="A1153" t="s">
        <v>1391</v>
      </c>
      <c r="B1153">
        <v>4</v>
      </c>
      <c r="C1153">
        <v>30</v>
      </c>
      <c r="D1153" t="s">
        <v>1395</v>
      </c>
      <c r="E1153" t="s">
        <v>1393</v>
      </c>
      <c r="F1153" t="s">
        <v>1590</v>
      </c>
      <c r="G1153">
        <v>2002836</v>
      </c>
      <c r="H1153">
        <f t="shared" si="35"/>
        <v>807.52</v>
      </c>
      <c r="I1153" t="str">
        <f t="shared" si="36"/>
        <v>N/A</v>
      </c>
      <c r="J1153">
        <v>21</v>
      </c>
    </row>
    <row r="1154" spans="1:10" x14ac:dyDescent="0.25">
      <c r="A1154" t="s">
        <v>1391</v>
      </c>
      <c r="B1154">
        <v>4</v>
      </c>
      <c r="C1154">
        <v>30</v>
      </c>
      <c r="D1154" t="s">
        <v>1395</v>
      </c>
      <c r="E1154" t="s">
        <v>1393</v>
      </c>
      <c r="F1154" t="s">
        <v>1590</v>
      </c>
      <c r="G1154">
        <v>2002837</v>
      </c>
      <c r="H1154">
        <f t="shared" ref="H1154:H1217" si="37">+_xlfn.XLOOKUP(G1154,AF:AF,AG:AG,0)</f>
        <v>0</v>
      </c>
      <c r="I1154" t="str">
        <f t="shared" ref="I1154:I1217" si="38">+_xlfn.XLOOKUP(F1154,AI:AI,AJ:AJ,"N/A")</f>
        <v>N/A</v>
      </c>
      <c r="J1154">
        <v>499</v>
      </c>
    </row>
    <row r="1155" spans="1:10" x14ac:dyDescent="0.25">
      <c r="A1155" t="s">
        <v>1391</v>
      </c>
      <c r="B1155">
        <v>4</v>
      </c>
      <c r="C1155">
        <v>30</v>
      </c>
      <c r="D1155" t="s">
        <v>1395</v>
      </c>
      <c r="E1155" t="s">
        <v>1393</v>
      </c>
      <c r="F1155" t="s">
        <v>1590</v>
      </c>
      <c r="G1155">
        <v>2002842</v>
      </c>
      <c r="H1155">
        <f t="shared" si="37"/>
        <v>0</v>
      </c>
      <c r="I1155" t="str">
        <f t="shared" si="38"/>
        <v>N/A</v>
      </c>
      <c r="J1155">
        <v>7</v>
      </c>
    </row>
    <row r="1156" spans="1:10" x14ac:dyDescent="0.25">
      <c r="B1156">
        <v>4</v>
      </c>
      <c r="C1156">
        <v>30</v>
      </c>
      <c r="D1156" t="s">
        <v>1395</v>
      </c>
      <c r="E1156" t="s">
        <v>1393</v>
      </c>
      <c r="F1156" t="s">
        <v>1590</v>
      </c>
      <c r="G1156">
        <v>2002837</v>
      </c>
      <c r="H1156">
        <f t="shared" si="37"/>
        <v>0</v>
      </c>
      <c r="I1156" t="str">
        <f t="shared" si="38"/>
        <v>N/A</v>
      </c>
      <c r="J1156">
        <v>1</v>
      </c>
    </row>
    <row r="1157" spans="1:10" x14ac:dyDescent="0.25">
      <c r="A1157" t="s">
        <v>1391</v>
      </c>
      <c r="B1157">
        <v>4</v>
      </c>
      <c r="C1157">
        <v>30</v>
      </c>
      <c r="D1157" t="s">
        <v>1395</v>
      </c>
      <c r="E1157" t="s">
        <v>1237</v>
      </c>
      <c r="F1157" t="s">
        <v>1590</v>
      </c>
      <c r="G1157">
        <v>2002837</v>
      </c>
      <c r="H1157">
        <f t="shared" si="37"/>
        <v>0</v>
      </c>
      <c r="I1157" t="str">
        <f t="shared" si="38"/>
        <v>N/A</v>
      </c>
      <c r="J1157">
        <v>2</v>
      </c>
    </row>
    <row r="1158" spans="1:10" x14ac:dyDescent="0.25">
      <c r="A1158" t="s">
        <v>1391</v>
      </c>
      <c r="B1158">
        <v>4</v>
      </c>
      <c r="C1158">
        <v>30</v>
      </c>
      <c r="D1158" t="s">
        <v>1395</v>
      </c>
      <c r="F1158" t="s">
        <v>1590</v>
      </c>
      <c r="G1158">
        <v>2002837</v>
      </c>
      <c r="H1158">
        <f t="shared" si="37"/>
        <v>0</v>
      </c>
      <c r="I1158" t="str">
        <f t="shared" si="38"/>
        <v>N/A</v>
      </c>
      <c r="J1158">
        <v>3</v>
      </c>
    </row>
    <row r="1159" spans="1:10" x14ac:dyDescent="0.25">
      <c r="A1159" t="s">
        <v>1391</v>
      </c>
      <c r="B1159">
        <v>4</v>
      </c>
      <c r="C1159">
        <v>30</v>
      </c>
      <c r="D1159" t="s">
        <v>1395</v>
      </c>
      <c r="F1159" t="s">
        <v>1590</v>
      </c>
      <c r="G1159">
        <v>2002842</v>
      </c>
      <c r="H1159">
        <f t="shared" si="37"/>
        <v>0</v>
      </c>
      <c r="I1159" t="str">
        <f t="shared" si="38"/>
        <v>N/A</v>
      </c>
      <c r="J1159">
        <v>1</v>
      </c>
    </row>
    <row r="1160" spans="1:10" x14ac:dyDescent="0.25">
      <c r="A1160" t="s">
        <v>1391</v>
      </c>
      <c r="B1160">
        <v>4</v>
      </c>
      <c r="C1160">
        <v>30</v>
      </c>
      <c r="E1160" t="s">
        <v>1393</v>
      </c>
      <c r="F1160" t="s">
        <v>1590</v>
      </c>
      <c r="G1160">
        <v>2002837</v>
      </c>
      <c r="H1160">
        <f t="shared" si="37"/>
        <v>0</v>
      </c>
      <c r="I1160" t="str">
        <f t="shared" si="38"/>
        <v>N/A</v>
      </c>
      <c r="J1160">
        <v>2</v>
      </c>
    </row>
    <row r="1161" spans="1:10" x14ac:dyDescent="0.25">
      <c r="A1161" t="s">
        <v>1391</v>
      </c>
      <c r="B1161">
        <v>4</v>
      </c>
      <c r="C1161">
        <v>35</v>
      </c>
      <c r="D1161" t="s">
        <v>1392</v>
      </c>
      <c r="E1161" t="s">
        <v>1393</v>
      </c>
      <c r="F1161" t="s">
        <v>1590</v>
      </c>
      <c r="G1161">
        <v>2002842</v>
      </c>
      <c r="H1161">
        <f t="shared" si="37"/>
        <v>0</v>
      </c>
      <c r="I1161" t="str">
        <f t="shared" si="38"/>
        <v>N/A</v>
      </c>
      <c r="J1161">
        <v>3</v>
      </c>
    </row>
    <row r="1162" spans="1:10" x14ac:dyDescent="0.25">
      <c r="A1162" t="s">
        <v>1391</v>
      </c>
      <c r="B1162">
        <v>4</v>
      </c>
      <c r="C1162">
        <v>35</v>
      </c>
      <c r="D1162" t="s">
        <v>1397</v>
      </c>
      <c r="E1162" t="s">
        <v>1393</v>
      </c>
      <c r="F1162" t="s">
        <v>1590</v>
      </c>
      <c r="G1162">
        <v>2002839</v>
      </c>
      <c r="H1162">
        <f t="shared" si="37"/>
        <v>0</v>
      </c>
      <c r="I1162" t="str">
        <f t="shared" si="38"/>
        <v>N/A</v>
      </c>
      <c r="J1162">
        <v>16</v>
      </c>
    </row>
    <row r="1163" spans="1:10" x14ac:dyDescent="0.25">
      <c r="A1163" t="s">
        <v>1391</v>
      </c>
      <c r="B1163">
        <v>4</v>
      </c>
      <c r="C1163">
        <v>35</v>
      </c>
      <c r="D1163" t="s">
        <v>1405</v>
      </c>
      <c r="E1163" t="s">
        <v>1393</v>
      </c>
      <c r="F1163" t="s">
        <v>1590</v>
      </c>
      <c r="G1163">
        <v>2002829</v>
      </c>
      <c r="H1163">
        <f t="shared" si="37"/>
        <v>0</v>
      </c>
      <c r="I1163" t="str">
        <f t="shared" si="38"/>
        <v>N/A</v>
      </c>
      <c r="J1163">
        <v>1</v>
      </c>
    </row>
    <row r="1164" spans="1:10" x14ac:dyDescent="0.25">
      <c r="A1164" t="s">
        <v>1391</v>
      </c>
      <c r="B1164">
        <v>4</v>
      </c>
      <c r="C1164">
        <v>35</v>
      </c>
      <c r="D1164" t="s">
        <v>1395</v>
      </c>
      <c r="E1164" t="s">
        <v>1393</v>
      </c>
      <c r="F1164" t="s">
        <v>1590</v>
      </c>
      <c r="G1164">
        <v>2002823</v>
      </c>
      <c r="H1164">
        <f t="shared" si="37"/>
        <v>0</v>
      </c>
      <c r="I1164" t="str">
        <f t="shared" si="38"/>
        <v>N/A</v>
      </c>
      <c r="J1164">
        <v>132</v>
      </c>
    </row>
    <row r="1165" spans="1:10" x14ac:dyDescent="0.25">
      <c r="A1165" t="s">
        <v>1391</v>
      </c>
      <c r="B1165">
        <v>4</v>
      </c>
      <c r="C1165">
        <v>35</v>
      </c>
      <c r="D1165" t="s">
        <v>1395</v>
      </c>
      <c r="E1165" t="s">
        <v>1393</v>
      </c>
      <c r="F1165" t="s">
        <v>1590</v>
      </c>
      <c r="G1165">
        <v>2002836</v>
      </c>
      <c r="H1165">
        <f t="shared" si="37"/>
        <v>807.52</v>
      </c>
      <c r="I1165" t="str">
        <f t="shared" si="38"/>
        <v>N/A</v>
      </c>
      <c r="J1165">
        <v>1</v>
      </c>
    </row>
    <row r="1166" spans="1:10" x14ac:dyDescent="0.25">
      <c r="A1166" t="s">
        <v>1391</v>
      </c>
      <c r="B1166">
        <v>4</v>
      </c>
      <c r="C1166">
        <v>35</v>
      </c>
      <c r="D1166" t="s">
        <v>1395</v>
      </c>
      <c r="E1166" t="s">
        <v>1393</v>
      </c>
      <c r="F1166" t="s">
        <v>1590</v>
      </c>
      <c r="G1166">
        <v>2002842</v>
      </c>
      <c r="H1166">
        <f t="shared" si="37"/>
        <v>0</v>
      </c>
      <c r="I1166" t="str">
        <f t="shared" si="38"/>
        <v>N/A</v>
      </c>
      <c r="J1166">
        <v>9684</v>
      </c>
    </row>
    <row r="1167" spans="1:10" x14ac:dyDescent="0.25">
      <c r="A1167" t="s">
        <v>1391</v>
      </c>
      <c r="B1167">
        <v>4</v>
      </c>
      <c r="C1167">
        <v>35</v>
      </c>
      <c r="D1167" t="s">
        <v>1395</v>
      </c>
      <c r="E1167" t="s">
        <v>1393</v>
      </c>
      <c r="F1167" t="s">
        <v>1590</v>
      </c>
      <c r="G1167">
        <v>2002847</v>
      </c>
      <c r="H1167">
        <f t="shared" si="37"/>
        <v>1112.98</v>
      </c>
      <c r="I1167" t="str">
        <f t="shared" si="38"/>
        <v>N/A</v>
      </c>
      <c r="J1167">
        <v>6</v>
      </c>
    </row>
    <row r="1168" spans="1:10" x14ac:dyDescent="0.25">
      <c r="A1168" t="s">
        <v>1391</v>
      </c>
      <c r="B1168">
        <v>4</v>
      </c>
      <c r="C1168">
        <v>35</v>
      </c>
      <c r="D1168" t="s">
        <v>1395</v>
      </c>
      <c r="E1168" t="s">
        <v>1393</v>
      </c>
      <c r="F1168" t="s">
        <v>1590</v>
      </c>
      <c r="G1168">
        <v>2002857</v>
      </c>
      <c r="H1168">
        <f t="shared" si="37"/>
        <v>0</v>
      </c>
      <c r="I1168" t="str">
        <f t="shared" si="38"/>
        <v>N/A</v>
      </c>
      <c r="J1168">
        <v>1</v>
      </c>
    </row>
    <row r="1169" spans="1:10" x14ac:dyDescent="0.25">
      <c r="A1169" t="s">
        <v>1391</v>
      </c>
      <c r="B1169">
        <v>4</v>
      </c>
      <c r="C1169">
        <v>35</v>
      </c>
      <c r="D1169" t="s">
        <v>1395</v>
      </c>
      <c r="E1169" t="s">
        <v>1393</v>
      </c>
      <c r="F1169" t="s">
        <v>1590</v>
      </c>
      <c r="G1169">
        <v>2002858</v>
      </c>
      <c r="H1169">
        <f t="shared" si="37"/>
        <v>1344.79</v>
      </c>
      <c r="I1169" t="str">
        <f t="shared" si="38"/>
        <v>N/A</v>
      </c>
      <c r="J1169">
        <v>1</v>
      </c>
    </row>
    <row r="1170" spans="1:10" x14ac:dyDescent="0.25">
      <c r="A1170" t="s">
        <v>1391</v>
      </c>
      <c r="B1170">
        <v>4</v>
      </c>
      <c r="C1170">
        <v>35</v>
      </c>
      <c r="D1170" t="s">
        <v>1395</v>
      </c>
      <c r="E1170" t="s">
        <v>1393</v>
      </c>
      <c r="F1170" t="s">
        <v>1590</v>
      </c>
      <c r="H1170">
        <f t="shared" si="37"/>
        <v>0</v>
      </c>
      <c r="I1170" t="str">
        <f t="shared" si="38"/>
        <v>N/A</v>
      </c>
      <c r="J1170">
        <v>3</v>
      </c>
    </row>
    <row r="1171" spans="1:10" x14ac:dyDescent="0.25">
      <c r="B1171">
        <v>4</v>
      </c>
      <c r="C1171">
        <v>35</v>
      </c>
      <c r="D1171" t="s">
        <v>1395</v>
      </c>
      <c r="E1171" t="s">
        <v>1393</v>
      </c>
      <c r="F1171" t="s">
        <v>1590</v>
      </c>
      <c r="G1171">
        <v>2002842</v>
      </c>
      <c r="H1171">
        <f t="shared" si="37"/>
        <v>0</v>
      </c>
      <c r="I1171" t="str">
        <f t="shared" si="38"/>
        <v>N/A</v>
      </c>
      <c r="J1171">
        <v>4</v>
      </c>
    </row>
    <row r="1172" spans="1:10" x14ac:dyDescent="0.25">
      <c r="A1172" t="s">
        <v>1391</v>
      </c>
      <c r="B1172">
        <v>4</v>
      </c>
      <c r="C1172">
        <v>35</v>
      </c>
      <c r="D1172" t="s">
        <v>1395</v>
      </c>
      <c r="E1172" t="s">
        <v>1237</v>
      </c>
      <c r="F1172" t="s">
        <v>1590</v>
      </c>
      <c r="G1172">
        <v>2002842</v>
      </c>
      <c r="H1172">
        <f t="shared" si="37"/>
        <v>0</v>
      </c>
      <c r="I1172" t="str">
        <f t="shared" si="38"/>
        <v>N/A</v>
      </c>
      <c r="J1172">
        <v>7</v>
      </c>
    </row>
    <row r="1173" spans="1:10" x14ac:dyDescent="0.25">
      <c r="A1173" t="s">
        <v>1391</v>
      </c>
      <c r="B1173">
        <v>4</v>
      </c>
      <c r="C1173">
        <v>35</v>
      </c>
      <c r="D1173" t="s">
        <v>1395</v>
      </c>
      <c r="F1173" t="s">
        <v>1590</v>
      </c>
      <c r="G1173">
        <v>2002842</v>
      </c>
      <c r="H1173">
        <f t="shared" si="37"/>
        <v>0</v>
      </c>
      <c r="I1173" t="str">
        <f t="shared" si="38"/>
        <v>N/A</v>
      </c>
      <c r="J1173">
        <v>33</v>
      </c>
    </row>
    <row r="1174" spans="1:10" x14ac:dyDescent="0.25">
      <c r="A1174" t="s">
        <v>1391</v>
      </c>
      <c r="B1174">
        <v>4</v>
      </c>
      <c r="C1174">
        <v>35</v>
      </c>
      <c r="E1174" t="s">
        <v>1393</v>
      </c>
      <c r="F1174" t="s">
        <v>1590</v>
      </c>
      <c r="G1174">
        <v>2002823</v>
      </c>
      <c r="H1174">
        <f t="shared" si="37"/>
        <v>0</v>
      </c>
      <c r="I1174" t="str">
        <f t="shared" si="38"/>
        <v>N/A</v>
      </c>
      <c r="J1174">
        <v>1</v>
      </c>
    </row>
    <row r="1175" spans="1:10" x14ac:dyDescent="0.25">
      <c r="A1175" t="s">
        <v>1391</v>
      </c>
      <c r="B1175">
        <v>4</v>
      </c>
      <c r="C1175">
        <v>35</v>
      </c>
      <c r="E1175" t="s">
        <v>1393</v>
      </c>
      <c r="F1175" t="s">
        <v>1590</v>
      </c>
      <c r="G1175">
        <v>2002842</v>
      </c>
      <c r="H1175">
        <f t="shared" si="37"/>
        <v>0</v>
      </c>
      <c r="I1175" t="str">
        <f t="shared" si="38"/>
        <v>N/A</v>
      </c>
      <c r="J1175">
        <v>285</v>
      </c>
    </row>
    <row r="1176" spans="1:10" x14ac:dyDescent="0.25">
      <c r="A1176" t="s">
        <v>1391</v>
      </c>
      <c r="B1176">
        <v>4</v>
      </c>
      <c r="C1176">
        <v>35</v>
      </c>
      <c r="F1176" t="s">
        <v>1590</v>
      </c>
      <c r="G1176">
        <v>2002842</v>
      </c>
      <c r="H1176">
        <f t="shared" si="37"/>
        <v>0</v>
      </c>
      <c r="I1176" t="str">
        <f t="shared" si="38"/>
        <v>N/A</v>
      </c>
      <c r="J1176">
        <v>1</v>
      </c>
    </row>
    <row r="1177" spans="1:10" x14ac:dyDescent="0.25">
      <c r="A1177" t="s">
        <v>1391</v>
      </c>
      <c r="B1177">
        <v>4</v>
      </c>
      <c r="C1177">
        <v>40</v>
      </c>
      <c r="D1177" t="s">
        <v>1392</v>
      </c>
      <c r="E1177" t="s">
        <v>1393</v>
      </c>
      <c r="F1177" t="s">
        <v>1590</v>
      </c>
      <c r="G1177">
        <v>2002847</v>
      </c>
      <c r="H1177">
        <f t="shared" si="37"/>
        <v>1112.98</v>
      </c>
      <c r="I1177" t="str">
        <f t="shared" si="38"/>
        <v>N/A</v>
      </c>
      <c r="J1177">
        <v>3</v>
      </c>
    </row>
    <row r="1178" spans="1:10" x14ac:dyDescent="0.25">
      <c r="A1178" t="s">
        <v>1391</v>
      </c>
      <c r="B1178">
        <v>4</v>
      </c>
      <c r="C1178">
        <v>40</v>
      </c>
      <c r="D1178" t="s">
        <v>1395</v>
      </c>
      <c r="E1178" t="s">
        <v>1393</v>
      </c>
      <c r="F1178" t="s">
        <v>1590</v>
      </c>
      <c r="G1178">
        <v>2002826</v>
      </c>
      <c r="H1178">
        <f t="shared" si="37"/>
        <v>0</v>
      </c>
      <c r="I1178" t="str">
        <f t="shared" si="38"/>
        <v>N/A</v>
      </c>
      <c r="J1178">
        <v>22</v>
      </c>
    </row>
    <row r="1179" spans="1:10" x14ac:dyDescent="0.25">
      <c r="A1179" t="s">
        <v>1391</v>
      </c>
      <c r="B1179">
        <v>4</v>
      </c>
      <c r="C1179">
        <v>40</v>
      </c>
      <c r="D1179" t="s">
        <v>1395</v>
      </c>
      <c r="E1179" t="s">
        <v>1393</v>
      </c>
      <c r="F1179" t="s">
        <v>1590</v>
      </c>
      <c r="G1179">
        <v>2002847</v>
      </c>
      <c r="H1179">
        <f t="shared" si="37"/>
        <v>1112.98</v>
      </c>
      <c r="I1179" t="str">
        <f t="shared" si="38"/>
        <v>N/A</v>
      </c>
      <c r="J1179">
        <v>970</v>
      </c>
    </row>
    <row r="1180" spans="1:10" x14ac:dyDescent="0.25">
      <c r="A1180" t="s">
        <v>1391</v>
      </c>
      <c r="B1180">
        <v>4</v>
      </c>
      <c r="C1180">
        <v>40</v>
      </c>
      <c r="D1180" t="s">
        <v>1395</v>
      </c>
      <c r="E1180" t="s">
        <v>1237</v>
      </c>
      <c r="F1180" t="s">
        <v>1590</v>
      </c>
      <c r="G1180">
        <v>2002847</v>
      </c>
      <c r="H1180">
        <f t="shared" si="37"/>
        <v>1112.98</v>
      </c>
      <c r="I1180" t="str">
        <f t="shared" si="38"/>
        <v>N/A</v>
      </c>
      <c r="J1180">
        <v>2</v>
      </c>
    </row>
    <row r="1181" spans="1:10" x14ac:dyDescent="0.25">
      <c r="A1181" t="s">
        <v>1391</v>
      </c>
      <c r="B1181">
        <v>4</v>
      </c>
      <c r="C1181">
        <v>40</v>
      </c>
      <c r="D1181" t="s">
        <v>1395</v>
      </c>
      <c r="F1181" t="s">
        <v>1590</v>
      </c>
      <c r="G1181">
        <v>2002847</v>
      </c>
      <c r="H1181">
        <f t="shared" si="37"/>
        <v>1112.98</v>
      </c>
      <c r="I1181" t="str">
        <f t="shared" si="38"/>
        <v>N/A</v>
      </c>
      <c r="J1181">
        <v>3</v>
      </c>
    </row>
    <row r="1182" spans="1:10" x14ac:dyDescent="0.25">
      <c r="A1182" t="s">
        <v>1391</v>
      </c>
      <c r="B1182">
        <v>4</v>
      </c>
      <c r="C1182">
        <v>40</v>
      </c>
      <c r="E1182" t="s">
        <v>1393</v>
      </c>
      <c r="F1182" t="s">
        <v>1590</v>
      </c>
      <c r="G1182">
        <v>2002847</v>
      </c>
      <c r="H1182">
        <f t="shared" si="37"/>
        <v>1112.98</v>
      </c>
      <c r="I1182" t="str">
        <f t="shared" si="38"/>
        <v>N/A</v>
      </c>
      <c r="J1182">
        <v>217</v>
      </c>
    </row>
    <row r="1183" spans="1:10" x14ac:dyDescent="0.25">
      <c r="A1183" t="s">
        <v>1391</v>
      </c>
      <c r="B1183">
        <v>4</v>
      </c>
      <c r="C1183">
        <v>45</v>
      </c>
      <c r="D1183" t="s">
        <v>1395</v>
      </c>
      <c r="E1183" t="s">
        <v>1393</v>
      </c>
      <c r="F1183" t="s">
        <v>1590</v>
      </c>
      <c r="G1183">
        <v>2002859</v>
      </c>
      <c r="H1183">
        <f t="shared" si="37"/>
        <v>1478.66</v>
      </c>
      <c r="I1183" t="str">
        <f t="shared" si="38"/>
        <v>N/A</v>
      </c>
      <c r="J1183">
        <v>122</v>
      </c>
    </row>
    <row r="1184" spans="1:10" x14ac:dyDescent="0.25">
      <c r="A1184" t="s">
        <v>1391</v>
      </c>
      <c r="B1184">
        <v>4</v>
      </c>
      <c r="C1184">
        <v>45</v>
      </c>
      <c r="E1184" t="s">
        <v>1393</v>
      </c>
      <c r="F1184" t="s">
        <v>1590</v>
      </c>
      <c r="G1184">
        <v>2002859</v>
      </c>
      <c r="H1184">
        <f t="shared" si="37"/>
        <v>1478.66</v>
      </c>
      <c r="I1184" t="str">
        <f t="shared" si="38"/>
        <v>N/A</v>
      </c>
      <c r="J1184">
        <v>8</v>
      </c>
    </row>
    <row r="1185" spans="1:10" x14ac:dyDescent="0.25">
      <c r="A1185" t="s">
        <v>1391</v>
      </c>
      <c r="B1185">
        <v>4</v>
      </c>
      <c r="C1185">
        <v>85</v>
      </c>
      <c r="D1185" t="s">
        <v>1395</v>
      </c>
      <c r="E1185" t="s">
        <v>1393</v>
      </c>
      <c r="F1185" t="s">
        <v>1590</v>
      </c>
      <c r="G1185" t="s">
        <v>1392</v>
      </c>
      <c r="H1185">
        <f t="shared" si="37"/>
        <v>0</v>
      </c>
      <c r="I1185" t="str">
        <f t="shared" si="38"/>
        <v>N/A</v>
      </c>
      <c r="J1185">
        <v>1</v>
      </c>
    </row>
    <row r="1186" spans="1:10" x14ac:dyDescent="0.25">
      <c r="A1186" t="s">
        <v>1391</v>
      </c>
      <c r="B1186">
        <v>5</v>
      </c>
      <c r="C1186">
        <v>30</v>
      </c>
      <c r="D1186" t="s">
        <v>1395</v>
      </c>
      <c r="E1186" t="s">
        <v>1393</v>
      </c>
      <c r="F1186" t="s">
        <v>1590</v>
      </c>
      <c r="G1186">
        <v>2002836</v>
      </c>
      <c r="H1186">
        <f t="shared" si="37"/>
        <v>807.52</v>
      </c>
      <c r="I1186" t="str">
        <f t="shared" si="38"/>
        <v>N/A</v>
      </c>
      <c r="J1186">
        <v>3</v>
      </c>
    </row>
    <row r="1187" spans="1:10" x14ac:dyDescent="0.25">
      <c r="A1187" t="s">
        <v>1391</v>
      </c>
      <c r="B1187">
        <v>5</v>
      </c>
      <c r="C1187">
        <v>35</v>
      </c>
      <c r="D1187" t="s">
        <v>1395</v>
      </c>
      <c r="E1187" t="s">
        <v>1393</v>
      </c>
      <c r="F1187" t="s">
        <v>1590</v>
      </c>
      <c r="G1187" t="s">
        <v>1392</v>
      </c>
      <c r="H1187">
        <f t="shared" si="37"/>
        <v>0</v>
      </c>
      <c r="I1187" t="str">
        <f t="shared" si="38"/>
        <v>N/A</v>
      </c>
      <c r="J1187">
        <v>3</v>
      </c>
    </row>
    <row r="1188" spans="1:10" x14ac:dyDescent="0.25">
      <c r="A1188" t="s">
        <v>1391</v>
      </c>
      <c r="B1188">
        <v>5</v>
      </c>
      <c r="C1188">
        <v>40</v>
      </c>
      <c r="D1188" t="s">
        <v>1395</v>
      </c>
      <c r="E1188" t="s">
        <v>1393</v>
      </c>
      <c r="F1188" t="s">
        <v>1590</v>
      </c>
      <c r="G1188">
        <v>2002847</v>
      </c>
      <c r="H1188">
        <f t="shared" si="37"/>
        <v>1112.98</v>
      </c>
      <c r="I1188" t="str">
        <f t="shared" si="38"/>
        <v>N/A</v>
      </c>
      <c r="J1188">
        <v>1</v>
      </c>
    </row>
    <row r="1189" spans="1:10" x14ac:dyDescent="0.25">
      <c r="A1189" t="s">
        <v>1391</v>
      </c>
      <c r="B1189">
        <v>6</v>
      </c>
      <c r="C1189">
        <v>30</v>
      </c>
      <c r="D1189" t="s">
        <v>1392</v>
      </c>
      <c r="E1189" t="s">
        <v>1393</v>
      </c>
      <c r="F1189" t="s">
        <v>1590</v>
      </c>
      <c r="G1189">
        <v>2002836</v>
      </c>
      <c r="H1189">
        <f t="shared" si="37"/>
        <v>807.52</v>
      </c>
      <c r="I1189" t="str">
        <f t="shared" si="38"/>
        <v>N/A</v>
      </c>
      <c r="J1189">
        <v>1</v>
      </c>
    </row>
    <row r="1190" spans="1:10" x14ac:dyDescent="0.25">
      <c r="A1190" t="s">
        <v>1589</v>
      </c>
      <c r="B1190">
        <v>6</v>
      </c>
      <c r="C1190">
        <v>30</v>
      </c>
      <c r="D1190" t="s">
        <v>1395</v>
      </c>
      <c r="E1190" t="s">
        <v>1393</v>
      </c>
      <c r="F1190" t="s">
        <v>1590</v>
      </c>
      <c r="G1190">
        <v>2002836</v>
      </c>
      <c r="H1190">
        <f t="shared" si="37"/>
        <v>807.52</v>
      </c>
      <c r="I1190" t="str">
        <f t="shared" si="38"/>
        <v>N/A</v>
      </c>
      <c r="J1190">
        <v>1</v>
      </c>
    </row>
    <row r="1191" spans="1:10" x14ac:dyDescent="0.25">
      <c r="A1191" t="s">
        <v>1391</v>
      </c>
      <c r="B1191">
        <v>6</v>
      </c>
      <c r="C1191">
        <v>30</v>
      </c>
      <c r="D1191" t="s">
        <v>1395</v>
      </c>
      <c r="E1191" t="s">
        <v>1393</v>
      </c>
      <c r="F1191" t="s">
        <v>1590</v>
      </c>
      <c r="G1191" t="s">
        <v>1392</v>
      </c>
      <c r="H1191">
        <f t="shared" si="37"/>
        <v>0</v>
      </c>
      <c r="I1191" t="str">
        <f t="shared" si="38"/>
        <v>N/A</v>
      </c>
      <c r="J1191">
        <v>1</v>
      </c>
    </row>
    <row r="1192" spans="1:10" x14ac:dyDescent="0.25">
      <c r="A1192" t="s">
        <v>1391</v>
      </c>
      <c r="B1192">
        <v>6</v>
      </c>
      <c r="C1192">
        <v>30</v>
      </c>
      <c r="D1192" t="s">
        <v>1395</v>
      </c>
      <c r="E1192" t="s">
        <v>1393</v>
      </c>
      <c r="F1192" t="s">
        <v>1590</v>
      </c>
      <c r="G1192">
        <v>2002830</v>
      </c>
      <c r="H1192">
        <f t="shared" si="37"/>
        <v>0</v>
      </c>
      <c r="I1192" t="str">
        <f t="shared" si="38"/>
        <v>N/A</v>
      </c>
      <c r="J1192">
        <v>58</v>
      </c>
    </row>
    <row r="1193" spans="1:10" x14ac:dyDescent="0.25">
      <c r="A1193" t="s">
        <v>1391</v>
      </c>
      <c r="B1193">
        <v>6</v>
      </c>
      <c r="C1193">
        <v>30</v>
      </c>
      <c r="D1193" t="s">
        <v>1395</v>
      </c>
      <c r="E1193" t="s">
        <v>1393</v>
      </c>
      <c r="F1193" t="s">
        <v>1590</v>
      </c>
      <c r="G1193">
        <v>2002836</v>
      </c>
      <c r="H1193">
        <f t="shared" si="37"/>
        <v>807.52</v>
      </c>
      <c r="I1193" t="str">
        <f t="shared" si="38"/>
        <v>N/A</v>
      </c>
      <c r="J1193">
        <v>4414</v>
      </c>
    </row>
    <row r="1194" spans="1:10" x14ac:dyDescent="0.25">
      <c r="A1194" t="s">
        <v>1391</v>
      </c>
      <c r="B1194">
        <v>6</v>
      </c>
      <c r="C1194">
        <v>30</v>
      </c>
      <c r="D1194" t="s">
        <v>1395</v>
      </c>
      <c r="E1194" t="s">
        <v>1393</v>
      </c>
      <c r="F1194" t="s">
        <v>1590</v>
      </c>
      <c r="H1194">
        <f t="shared" si="37"/>
        <v>0</v>
      </c>
      <c r="I1194" t="str">
        <f t="shared" si="38"/>
        <v>N/A</v>
      </c>
      <c r="J1194">
        <v>1</v>
      </c>
    </row>
    <row r="1195" spans="1:10" x14ac:dyDescent="0.25">
      <c r="B1195">
        <v>6</v>
      </c>
      <c r="C1195">
        <v>30</v>
      </c>
      <c r="D1195" t="s">
        <v>1395</v>
      </c>
      <c r="E1195" t="s">
        <v>1393</v>
      </c>
      <c r="F1195" t="s">
        <v>1590</v>
      </c>
      <c r="G1195">
        <v>2002830</v>
      </c>
      <c r="H1195">
        <f t="shared" si="37"/>
        <v>0</v>
      </c>
      <c r="I1195" t="str">
        <f t="shared" si="38"/>
        <v>N/A</v>
      </c>
      <c r="J1195">
        <v>1</v>
      </c>
    </row>
    <row r="1196" spans="1:10" x14ac:dyDescent="0.25">
      <c r="A1196" t="s">
        <v>1391</v>
      </c>
      <c r="B1196">
        <v>6</v>
      </c>
      <c r="C1196">
        <v>30</v>
      </c>
      <c r="D1196" t="s">
        <v>1395</v>
      </c>
      <c r="E1196" t="s">
        <v>1237</v>
      </c>
      <c r="F1196" t="s">
        <v>1590</v>
      </c>
      <c r="G1196">
        <v>2002836</v>
      </c>
      <c r="H1196">
        <f t="shared" si="37"/>
        <v>807.52</v>
      </c>
      <c r="I1196" t="str">
        <f t="shared" si="38"/>
        <v>N/A</v>
      </c>
      <c r="J1196">
        <v>24</v>
      </c>
    </row>
    <row r="1197" spans="1:10" x14ac:dyDescent="0.25">
      <c r="A1197" t="s">
        <v>1391</v>
      </c>
      <c r="B1197">
        <v>6</v>
      </c>
      <c r="C1197">
        <v>30</v>
      </c>
      <c r="D1197" t="s">
        <v>1395</v>
      </c>
      <c r="F1197" t="s">
        <v>1590</v>
      </c>
      <c r="G1197">
        <v>2002836</v>
      </c>
      <c r="H1197">
        <f t="shared" si="37"/>
        <v>807.52</v>
      </c>
      <c r="I1197" t="str">
        <f t="shared" si="38"/>
        <v>N/A</v>
      </c>
      <c r="J1197">
        <v>16</v>
      </c>
    </row>
    <row r="1198" spans="1:10" x14ac:dyDescent="0.25">
      <c r="A1198" t="s">
        <v>1391</v>
      </c>
      <c r="B1198">
        <v>6</v>
      </c>
      <c r="C1198">
        <v>30</v>
      </c>
      <c r="E1198" t="s">
        <v>1393</v>
      </c>
      <c r="F1198" t="s">
        <v>1590</v>
      </c>
      <c r="G1198">
        <v>2002830</v>
      </c>
      <c r="H1198">
        <f t="shared" si="37"/>
        <v>0</v>
      </c>
      <c r="I1198" t="str">
        <f t="shared" si="38"/>
        <v>N/A</v>
      </c>
      <c r="J1198">
        <v>2</v>
      </c>
    </row>
    <row r="1199" spans="1:10" x14ac:dyDescent="0.25">
      <c r="A1199" t="s">
        <v>1391</v>
      </c>
      <c r="B1199">
        <v>6</v>
      </c>
      <c r="C1199">
        <v>30</v>
      </c>
      <c r="E1199" t="s">
        <v>1393</v>
      </c>
      <c r="F1199" t="s">
        <v>1590</v>
      </c>
      <c r="G1199">
        <v>2002836</v>
      </c>
      <c r="H1199">
        <f t="shared" si="37"/>
        <v>807.52</v>
      </c>
      <c r="I1199" t="str">
        <f t="shared" si="38"/>
        <v>N/A</v>
      </c>
      <c r="J1199">
        <v>34</v>
      </c>
    </row>
    <row r="1200" spans="1:10" x14ac:dyDescent="0.25">
      <c r="A1200" t="s">
        <v>1391</v>
      </c>
      <c r="B1200">
        <v>6</v>
      </c>
      <c r="C1200">
        <v>35</v>
      </c>
      <c r="D1200" t="s">
        <v>1395</v>
      </c>
      <c r="E1200" t="s">
        <v>1393</v>
      </c>
      <c r="F1200" t="s">
        <v>1590</v>
      </c>
      <c r="G1200">
        <v>2002821</v>
      </c>
      <c r="H1200">
        <f t="shared" si="37"/>
        <v>0</v>
      </c>
      <c r="I1200" t="str">
        <f t="shared" si="38"/>
        <v>N/A</v>
      </c>
      <c r="J1200">
        <v>6</v>
      </c>
    </row>
    <row r="1201" spans="1:10" x14ac:dyDescent="0.25">
      <c r="A1201" t="s">
        <v>1391</v>
      </c>
      <c r="B1201">
        <v>6</v>
      </c>
      <c r="C1201">
        <v>35</v>
      </c>
      <c r="D1201" t="s">
        <v>1395</v>
      </c>
      <c r="E1201" t="s">
        <v>1393</v>
      </c>
      <c r="F1201" t="s">
        <v>1590</v>
      </c>
      <c r="G1201">
        <v>2002843</v>
      </c>
      <c r="H1201">
        <f t="shared" si="37"/>
        <v>0</v>
      </c>
      <c r="I1201" t="str">
        <f t="shared" si="38"/>
        <v>N/A</v>
      </c>
      <c r="J1201">
        <v>1014</v>
      </c>
    </row>
    <row r="1202" spans="1:10" x14ac:dyDescent="0.25">
      <c r="A1202" t="s">
        <v>1391</v>
      </c>
      <c r="B1202">
        <v>6</v>
      </c>
      <c r="C1202">
        <v>35</v>
      </c>
      <c r="D1202" t="s">
        <v>1395</v>
      </c>
      <c r="E1202" t="s">
        <v>1237</v>
      </c>
      <c r="F1202" t="s">
        <v>1590</v>
      </c>
      <c r="G1202">
        <v>2002843</v>
      </c>
      <c r="H1202">
        <f t="shared" si="37"/>
        <v>0</v>
      </c>
      <c r="I1202" t="str">
        <f t="shared" si="38"/>
        <v>N/A</v>
      </c>
      <c r="J1202">
        <v>7</v>
      </c>
    </row>
    <row r="1203" spans="1:10" x14ac:dyDescent="0.25">
      <c r="A1203" t="s">
        <v>1391</v>
      </c>
      <c r="B1203">
        <v>6</v>
      </c>
      <c r="C1203">
        <v>35</v>
      </c>
      <c r="D1203" t="s">
        <v>1395</v>
      </c>
      <c r="F1203" t="s">
        <v>1590</v>
      </c>
      <c r="G1203">
        <v>2002843</v>
      </c>
      <c r="H1203">
        <f t="shared" si="37"/>
        <v>0</v>
      </c>
      <c r="I1203" t="str">
        <f t="shared" si="38"/>
        <v>N/A</v>
      </c>
      <c r="J1203">
        <v>5</v>
      </c>
    </row>
    <row r="1204" spans="1:10" x14ac:dyDescent="0.25">
      <c r="A1204" t="s">
        <v>1391</v>
      </c>
      <c r="B1204">
        <v>6</v>
      </c>
      <c r="C1204">
        <v>35</v>
      </c>
      <c r="E1204" t="s">
        <v>1393</v>
      </c>
      <c r="F1204" t="s">
        <v>1590</v>
      </c>
      <c r="G1204">
        <v>2002843</v>
      </c>
      <c r="H1204">
        <f t="shared" si="37"/>
        <v>0</v>
      </c>
      <c r="I1204" t="str">
        <f t="shared" si="38"/>
        <v>N/A</v>
      </c>
      <c r="J1204">
        <v>5</v>
      </c>
    </row>
    <row r="1205" spans="1:10" x14ac:dyDescent="0.25">
      <c r="A1205" t="s">
        <v>1391</v>
      </c>
      <c r="B1205">
        <v>6</v>
      </c>
      <c r="C1205">
        <v>40</v>
      </c>
      <c r="D1205" t="s">
        <v>1395</v>
      </c>
      <c r="E1205" t="s">
        <v>1393</v>
      </c>
      <c r="F1205" t="s">
        <v>1590</v>
      </c>
      <c r="G1205">
        <v>2002843</v>
      </c>
      <c r="H1205">
        <f t="shared" si="37"/>
        <v>0</v>
      </c>
      <c r="I1205" t="str">
        <f t="shared" si="38"/>
        <v>N/A</v>
      </c>
      <c r="J1205">
        <v>1</v>
      </c>
    </row>
    <row r="1206" spans="1:10" x14ac:dyDescent="0.25">
      <c r="A1206" t="s">
        <v>1391</v>
      </c>
      <c r="B1206" t="s">
        <v>1403</v>
      </c>
      <c r="C1206">
        <v>40</v>
      </c>
      <c r="D1206" t="s">
        <v>1397</v>
      </c>
      <c r="E1206" t="s">
        <v>1393</v>
      </c>
      <c r="F1206" t="s">
        <v>1590</v>
      </c>
      <c r="G1206">
        <v>2131246</v>
      </c>
      <c r="H1206">
        <f t="shared" si="37"/>
        <v>3268.88</v>
      </c>
      <c r="I1206" t="str">
        <f t="shared" si="38"/>
        <v>N/A</v>
      </c>
      <c r="J1206">
        <v>2</v>
      </c>
    </row>
    <row r="1207" spans="1:10" x14ac:dyDescent="0.25">
      <c r="A1207" t="s">
        <v>1391</v>
      </c>
      <c r="B1207" t="s">
        <v>1403</v>
      </c>
      <c r="C1207">
        <v>45</v>
      </c>
      <c r="D1207" t="s">
        <v>1397</v>
      </c>
      <c r="E1207" t="s">
        <v>1393</v>
      </c>
      <c r="F1207" t="s">
        <v>1590</v>
      </c>
      <c r="G1207">
        <v>2131245</v>
      </c>
      <c r="H1207">
        <f t="shared" si="37"/>
        <v>0</v>
      </c>
      <c r="I1207" t="str">
        <f t="shared" si="38"/>
        <v>N/A</v>
      </c>
      <c r="J1207">
        <v>20</v>
      </c>
    </row>
    <row r="1208" spans="1:10" x14ac:dyDescent="0.25">
      <c r="A1208" t="s">
        <v>1391</v>
      </c>
      <c r="B1208" t="s">
        <v>1403</v>
      </c>
      <c r="C1208">
        <v>45</v>
      </c>
      <c r="D1208" t="s">
        <v>1395</v>
      </c>
      <c r="E1208" t="s">
        <v>1393</v>
      </c>
      <c r="F1208" t="s">
        <v>1590</v>
      </c>
      <c r="G1208">
        <v>2131214</v>
      </c>
      <c r="H1208">
        <f t="shared" si="37"/>
        <v>0</v>
      </c>
      <c r="I1208" t="str">
        <f t="shared" si="38"/>
        <v>N/A</v>
      </c>
      <c r="J1208">
        <v>3</v>
      </c>
    </row>
    <row r="1209" spans="1:10" x14ac:dyDescent="0.25">
      <c r="A1209" t="s">
        <v>1391</v>
      </c>
      <c r="B1209" t="s">
        <v>1403</v>
      </c>
      <c r="C1209">
        <v>50</v>
      </c>
      <c r="D1209" t="s">
        <v>1401</v>
      </c>
      <c r="E1209" t="s">
        <v>1393</v>
      </c>
      <c r="F1209" t="s">
        <v>1590</v>
      </c>
      <c r="G1209">
        <v>2124959</v>
      </c>
      <c r="H1209">
        <f t="shared" si="37"/>
        <v>4317.26</v>
      </c>
      <c r="I1209" t="str">
        <f t="shared" si="38"/>
        <v>N/A</v>
      </c>
      <c r="J1209">
        <v>15</v>
      </c>
    </row>
    <row r="1210" spans="1:10" x14ac:dyDescent="0.25">
      <c r="A1210" t="s">
        <v>1391</v>
      </c>
      <c r="B1210" t="s">
        <v>1408</v>
      </c>
      <c r="C1210">
        <v>50</v>
      </c>
      <c r="D1210" t="s">
        <v>1405</v>
      </c>
      <c r="E1210" t="s">
        <v>1393</v>
      </c>
      <c r="F1210" t="s">
        <v>1590</v>
      </c>
      <c r="G1210">
        <v>2002820</v>
      </c>
      <c r="H1210">
        <f t="shared" si="37"/>
        <v>4587.24</v>
      </c>
      <c r="I1210" t="str">
        <f t="shared" si="38"/>
        <v>N/A</v>
      </c>
      <c r="J1210">
        <v>1</v>
      </c>
    </row>
    <row r="1211" spans="1:10" x14ac:dyDescent="0.25">
      <c r="A1211" t="s">
        <v>1391</v>
      </c>
      <c r="B1211" t="s">
        <v>1392</v>
      </c>
      <c r="C1211" t="s">
        <v>1392</v>
      </c>
      <c r="D1211" t="s">
        <v>1392</v>
      </c>
      <c r="E1211" t="s">
        <v>1393</v>
      </c>
      <c r="F1211" t="s">
        <v>1591</v>
      </c>
      <c r="G1211" t="s">
        <v>1392</v>
      </c>
      <c r="H1211">
        <f t="shared" si="37"/>
        <v>0</v>
      </c>
      <c r="I1211" t="str">
        <f t="shared" si="38"/>
        <v>N/A</v>
      </c>
      <c r="J1211">
        <v>3</v>
      </c>
    </row>
    <row r="1212" spans="1:10" x14ac:dyDescent="0.25">
      <c r="A1212" t="s">
        <v>1391</v>
      </c>
      <c r="B1212">
        <v>1</v>
      </c>
      <c r="C1212">
        <v>30</v>
      </c>
      <c r="D1212" t="s">
        <v>1397</v>
      </c>
      <c r="E1212" t="s">
        <v>1393</v>
      </c>
      <c r="F1212" t="s">
        <v>1591</v>
      </c>
      <c r="G1212">
        <v>2002838</v>
      </c>
      <c r="H1212">
        <f t="shared" si="37"/>
        <v>1062.32</v>
      </c>
      <c r="I1212" t="str">
        <f t="shared" si="38"/>
        <v>N/A</v>
      </c>
      <c r="J1212">
        <v>1</v>
      </c>
    </row>
    <row r="1213" spans="1:10" x14ac:dyDescent="0.25">
      <c r="A1213" t="s">
        <v>1391</v>
      </c>
      <c r="B1213">
        <v>1</v>
      </c>
      <c r="C1213">
        <v>35</v>
      </c>
      <c r="D1213" t="s">
        <v>1397</v>
      </c>
      <c r="E1213" t="s">
        <v>1393</v>
      </c>
      <c r="F1213" t="s">
        <v>1591</v>
      </c>
      <c r="G1213">
        <v>2002845</v>
      </c>
      <c r="H1213">
        <f t="shared" si="37"/>
        <v>0</v>
      </c>
      <c r="I1213" t="str">
        <f t="shared" si="38"/>
        <v>N/A</v>
      </c>
      <c r="J1213">
        <v>5</v>
      </c>
    </row>
    <row r="1214" spans="1:10" x14ac:dyDescent="0.25">
      <c r="A1214" t="s">
        <v>1391</v>
      </c>
      <c r="B1214">
        <v>1</v>
      </c>
      <c r="C1214">
        <v>50</v>
      </c>
      <c r="D1214" t="s">
        <v>1401</v>
      </c>
      <c r="E1214" t="s">
        <v>1393</v>
      </c>
      <c r="F1214" t="s">
        <v>1591</v>
      </c>
      <c r="G1214">
        <v>2112348</v>
      </c>
      <c r="H1214">
        <f t="shared" si="37"/>
        <v>4258.71</v>
      </c>
      <c r="I1214" t="str">
        <f t="shared" si="38"/>
        <v>N/A</v>
      </c>
      <c r="J1214">
        <v>1</v>
      </c>
    </row>
    <row r="1215" spans="1:10" x14ac:dyDescent="0.25">
      <c r="A1215" t="s">
        <v>1391</v>
      </c>
      <c r="B1215">
        <v>1</v>
      </c>
      <c r="C1215">
        <v>50</v>
      </c>
      <c r="D1215" t="s">
        <v>1395</v>
      </c>
      <c r="E1215" t="s">
        <v>1393</v>
      </c>
      <c r="F1215" t="s">
        <v>1591</v>
      </c>
      <c r="G1215">
        <v>2002835</v>
      </c>
      <c r="H1215">
        <f t="shared" si="37"/>
        <v>1478.66</v>
      </c>
      <c r="I1215" t="str">
        <f t="shared" si="38"/>
        <v>N/A</v>
      </c>
      <c r="J1215">
        <v>1</v>
      </c>
    </row>
    <row r="1216" spans="1:10" x14ac:dyDescent="0.25">
      <c r="A1216" t="s">
        <v>1391</v>
      </c>
      <c r="B1216">
        <v>1</v>
      </c>
      <c r="C1216">
        <v>50</v>
      </c>
      <c r="D1216" t="s">
        <v>1395</v>
      </c>
      <c r="E1216" t="s">
        <v>1393</v>
      </c>
      <c r="F1216" t="s">
        <v>1591</v>
      </c>
      <c r="G1216">
        <v>2002863</v>
      </c>
      <c r="H1216">
        <f t="shared" si="37"/>
        <v>0</v>
      </c>
      <c r="I1216" t="str">
        <f t="shared" si="38"/>
        <v>N/A</v>
      </c>
      <c r="J1216">
        <v>1</v>
      </c>
    </row>
    <row r="1217" spans="1:10" x14ac:dyDescent="0.25">
      <c r="A1217" t="s">
        <v>1391</v>
      </c>
      <c r="B1217">
        <v>2</v>
      </c>
      <c r="C1217">
        <v>40</v>
      </c>
      <c r="D1217" t="s">
        <v>1395</v>
      </c>
      <c r="E1217" t="s">
        <v>1393</v>
      </c>
      <c r="F1217" t="s">
        <v>1591</v>
      </c>
      <c r="G1217">
        <v>2002828</v>
      </c>
      <c r="H1217">
        <f t="shared" si="37"/>
        <v>0</v>
      </c>
      <c r="I1217" t="str">
        <f t="shared" si="38"/>
        <v>N/A</v>
      </c>
      <c r="J1217">
        <v>1</v>
      </c>
    </row>
    <row r="1218" spans="1:10" x14ac:dyDescent="0.25">
      <c r="A1218" t="s">
        <v>1391</v>
      </c>
      <c r="B1218">
        <v>2</v>
      </c>
      <c r="C1218">
        <v>40</v>
      </c>
      <c r="D1218" t="s">
        <v>1395</v>
      </c>
      <c r="E1218" t="s">
        <v>1393</v>
      </c>
      <c r="F1218" t="s">
        <v>1591</v>
      </c>
      <c r="G1218">
        <v>2002857</v>
      </c>
      <c r="H1218">
        <f t="shared" ref="H1218:H1281" si="39">+_xlfn.XLOOKUP(G1218,AF:AF,AG:AG,0)</f>
        <v>0</v>
      </c>
      <c r="I1218" t="str">
        <f t="shared" ref="I1218:I1281" si="40">+_xlfn.XLOOKUP(F1218,AI:AI,AJ:AJ,"N/A")</f>
        <v>N/A</v>
      </c>
      <c r="J1218">
        <v>1</v>
      </c>
    </row>
    <row r="1219" spans="1:10" x14ac:dyDescent="0.25">
      <c r="A1219" t="s">
        <v>1391</v>
      </c>
      <c r="B1219">
        <v>3</v>
      </c>
      <c r="C1219">
        <v>45</v>
      </c>
      <c r="D1219" t="s">
        <v>1397</v>
      </c>
      <c r="E1219" t="s">
        <v>1393</v>
      </c>
      <c r="F1219" t="s">
        <v>1591</v>
      </c>
      <c r="G1219">
        <v>2113986</v>
      </c>
      <c r="H1219">
        <f t="shared" si="39"/>
        <v>0</v>
      </c>
      <c r="I1219" t="str">
        <f t="shared" si="40"/>
        <v>N/A</v>
      </c>
      <c r="J1219">
        <v>12</v>
      </c>
    </row>
    <row r="1220" spans="1:10" x14ac:dyDescent="0.25">
      <c r="A1220" t="s">
        <v>1391</v>
      </c>
      <c r="B1220">
        <v>3</v>
      </c>
      <c r="C1220">
        <v>45</v>
      </c>
      <c r="D1220" t="s">
        <v>1395</v>
      </c>
      <c r="E1220" t="s">
        <v>1393</v>
      </c>
      <c r="F1220" t="s">
        <v>1591</v>
      </c>
      <c r="G1220">
        <v>2002860</v>
      </c>
      <c r="H1220">
        <f t="shared" si="39"/>
        <v>0</v>
      </c>
      <c r="I1220" t="str">
        <f t="shared" si="40"/>
        <v>N/A</v>
      </c>
      <c r="J1220">
        <v>1</v>
      </c>
    </row>
    <row r="1221" spans="1:10" x14ac:dyDescent="0.25">
      <c r="A1221" t="s">
        <v>1391</v>
      </c>
      <c r="B1221">
        <v>4</v>
      </c>
      <c r="C1221">
        <v>30</v>
      </c>
      <c r="D1221" t="s">
        <v>1395</v>
      </c>
      <c r="E1221" t="s">
        <v>1393</v>
      </c>
      <c r="F1221" t="s">
        <v>1591</v>
      </c>
      <c r="G1221">
        <v>2002837</v>
      </c>
      <c r="H1221">
        <f t="shared" si="39"/>
        <v>0</v>
      </c>
      <c r="I1221" t="str">
        <f t="shared" si="40"/>
        <v>N/A</v>
      </c>
      <c r="J1221">
        <v>2</v>
      </c>
    </row>
    <row r="1222" spans="1:10" x14ac:dyDescent="0.25">
      <c r="A1222" t="s">
        <v>1391</v>
      </c>
      <c r="B1222">
        <v>4</v>
      </c>
      <c r="C1222">
        <v>35</v>
      </c>
      <c r="D1222" t="s">
        <v>1395</v>
      </c>
      <c r="E1222" t="s">
        <v>1393</v>
      </c>
      <c r="F1222" t="s">
        <v>1591</v>
      </c>
      <c r="G1222">
        <v>2002842</v>
      </c>
      <c r="H1222">
        <f t="shared" si="39"/>
        <v>0</v>
      </c>
      <c r="I1222" t="str">
        <f t="shared" si="40"/>
        <v>N/A</v>
      </c>
      <c r="J1222">
        <v>6</v>
      </c>
    </row>
    <row r="1223" spans="1:10" x14ac:dyDescent="0.25">
      <c r="A1223" t="s">
        <v>1391</v>
      </c>
      <c r="B1223">
        <v>4</v>
      </c>
      <c r="C1223">
        <v>40</v>
      </c>
      <c r="D1223" t="s">
        <v>1395</v>
      </c>
      <c r="E1223" t="s">
        <v>1393</v>
      </c>
      <c r="F1223" t="s">
        <v>1591</v>
      </c>
      <c r="G1223">
        <v>2002847</v>
      </c>
      <c r="H1223">
        <f t="shared" si="39"/>
        <v>1112.98</v>
      </c>
      <c r="I1223" t="str">
        <f t="shared" si="40"/>
        <v>N/A</v>
      </c>
      <c r="J1223">
        <v>3</v>
      </c>
    </row>
    <row r="1224" spans="1:10" x14ac:dyDescent="0.25">
      <c r="A1224" t="s">
        <v>1391</v>
      </c>
      <c r="B1224">
        <v>4</v>
      </c>
      <c r="C1224">
        <v>45</v>
      </c>
      <c r="D1224" t="s">
        <v>1395</v>
      </c>
      <c r="E1224" t="s">
        <v>1393</v>
      </c>
      <c r="F1224" t="s">
        <v>1591</v>
      </c>
      <c r="G1224">
        <v>2002859</v>
      </c>
      <c r="H1224">
        <f t="shared" si="39"/>
        <v>1478.66</v>
      </c>
      <c r="I1224" t="str">
        <f t="shared" si="40"/>
        <v>N/A</v>
      </c>
      <c r="J1224">
        <v>1</v>
      </c>
    </row>
    <row r="1225" spans="1:10" x14ac:dyDescent="0.25">
      <c r="A1225" t="s">
        <v>1391</v>
      </c>
      <c r="B1225">
        <v>6</v>
      </c>
      <c r="C1225">
        <v>30</v>
      </c>
      <c r="D1225" t="s">
        <v>1395</v>
      </c>
      <c r="E1225" t="s">
        <v>1393</v>
      </c>
      <c r="F1225" t="s">
        <v>1591</v>
      </c>
      <c r="G1225">
        <v>2002830</v>
      </c>
      <c r="H1225">
        <f t="shared" si="39"/>
        <v>0</v>
      </c>
      <c r="I1225" t="str">
        <f t="shared" si="40"/>
        <v>N/A</v>
      </c>
      <c r="J1225">
        <v>1</v>
      </c>
    </row>
    <row r="1226" spans="1:10" x14ac:dyDescent="0.25">
      <c r="A1226" t="s">
        <v>1391</v>
      </c>
      <c r="B1226">
        <v>6</v>
      </c>
      <c r="C1226">
        <v>30</v>
      </c>
      <c r="D1226" t="s">
        <v>1395</v>
      </c>
      <c r="E1226" t="s">
        <v>1393</v>
      </c>
      <c r="F1226" t="s">
        <v>1591</v>
      </c>
      <c r="G1226">
        <v>2002836</v>
      </c>
      <c r="H1226">
        <f t="shared" si="39"/>
        <v>807.52</v>
      </c>
      <c r="I1226" t="str">
        <f t="shared" si="40"/>
        <v>N/A</v>
      </c>
      <c r="J1226">
        <v>9</v>
      </c>
    </row>
    <row r="1227" spans="1:10" x14ac:dyDescent="0.25">
      <c r="A1227" t="s">
        <v>1391</v>
      </c>
      <c r="B1227" t="s">
        <v>1403</v>
      </c>
      <c r="C1227">
        <v>50</v>
      </c>
      <c r="D1227" t="s">
        <v>1397</v>
      </c>
      <c r="E1227" t="s">
        <v>1393</v>
      </c>
      <c r="F1227" t="s">
        <v>1591</v>
      </c>
      <c r="G1227">
        <v>2131698</v>
      </c>
      <c r="H1227">
        <f t="shared" si="39"/>
        <v>9288.26</v>
      </c>
      <c r="I1227" t="str">
        <f t="shared" si="40"/>
        <v>N/A</v>
      </c>
      <c r="J1227">
        <v>1</v>
      </c>
    </row>
    <row r="1228" spans="1:10" x14ac:dyDescent="0.25">
      <c r="A1228" t="s">
        <v>1391</v>
      </c>
      <c r="B1228" t="s">
        <v>1392</v>
      </c>
      <c r="C1228">
        <v>70</v>
      </c>
      <c r="D1228" t="s">
        <v>1397</v>
      </c>
      <c r="E1228" t="s">
        <v>1393</v>
      </c>
      <c r="F1228" t="s">
        <v>1592</v>
      </c>
      <c r="G1228" t="s">
        <v>1392</v>
      </c>
      <c r="H1228">
        <f t="shared" si="39"/>
        <v>0</v>
      </c>
      <c r="I1228" t="str">
        <f t="shared" si="40"/>
        <v>N/A</v>
      </c>
      <c r="J1228">
        <v>1</v>
      </c>
    </row>
    <row r="1229" spans="1:10" x14ac:dyDescent="0.25">
      <c r="A1229" t="s">
        <v>1391</v>
      </c>
      <c r="B1229" t="s">
        <v>1392</v>
      </c>
      <c r="C1229">
        <v>75</v>
      </c>
      <c r="D1229" t="s">
        <v>1399</v>
      </c>
      <c r="E1229" t="s">
        <v>1393</v>
      </c>
      <c r="F1229" t="s">
        <v>1592</v>
      </c>
      <c r="G1229" t="s">
        <v>1392</v>
      </c>
      <c r="H1229">
        <f t="shared" si="39"/>
        <v>0</v>
      </c>
      <c r="I1229" t="str">
        <f t="shared" si="40"/>
        <v>N/A</v>
      </c>
      <c r="J1229">
        <v>1</v>
      </c>
    </row>
    <row r="1230" spans="1:10" x14ac:dyDescent="0.25">
      <c r="A1230" t="s">
        <v>1391</v>
      </c>
      <c r="B1230">
        <v>4</v>
      </c>
      <c r="C1230">
        <v>80</v>
      </c>
      <c r="D1230" t="s">
        <v>1395</v>
      </c>
      <c r="E1230" t="s">
        <v>1393</v>
      </c>
      <c r="F1230" t="s">
        <v>1592</v>
      </c>
      <c r="G1230" t="s">
        <v>1392</v>
      </c>
      <c r="H1230">
        <f t="shared" si="39"/>
        <v>0</v>
      </c>
      <c r="I1230" t="str">
        <f t="shared" si="40"/>
        <v>N/A</v>
      </c>
      <c r="J1230">
        <v>1</v>
      </c>
    </row>
    <row r="1231" spans="1:10" x14ac:dyDescent="0.25">
      <c r="A1231" t="s">
        <v>1391</v>
      </c>
      <c r="B1231" t="s">
        <v>1392</v>
      </c>
      <c r="C1231">
        <v>62</v>
      </c>
      <c r="D1231" t="s">
        <v>1392</v>
      </c>
      <c r="E1231" t="s">
        <v>1393</v>
      </c>
      <c r="F1231" t="s">
        <v>1593</v>
      </c>
      <c r="G1231" t="s">
        <v>1392</v>
      </c>
      <c r="H1231">
        <f t="shared" si="39"/>
        <v>0</v>
      </c>
      <c r="I1231" t="str">
        <f t="shared" si="40"/>
        <v>N/A</v>
      </c>
      <c r="J1231">
        <v>1</v>
      </c>
    </row>
    <row r="1232" spans="1:10" x14ac:dyDescent="0.25">
      <c r="A1232" t="s">
        <v>1391</v>
      </c>
      <c r="B1232" t="s">
        <v>1392</v>
      </c>
      <c r="C1232">
        <v>70</v>
      </c>
      <c r="D1232" t="s">
        <v>1399</v>
      </c>
      <c r="E1232" t="s">
        <v>1393</v>
      </c>
      <c r="F1232" t="s">
        <v>1593</v>
      </c>
      <c r="G1232" t="s">
        <v>1392</v>
      </c>
      <c r="H1232">
        <f t="shared" si="39"/>
        <v>0</v>
      </c>
      <c r="I1232" t="str">
        <f t="shared" si="40"/>
        <v>N/A</v>
      </c>
      <c r="J1232">
        <v>1</v>
      </c>
    </row>
    <row r="1233" spans="1:10" x14ac:dyDescent="0.25">
      <c r="A1233" t="s">
        <v>1391</v>
      </c>
      <c r="B1233" t="s">
        <v>1392</v>
      </c>
      <c r="C1233">
        <v>85</v>
      </c>
      <c r="D1233" t="s">
        <v>1397</v>
      </c>
      <c r="E1233" t="s">
        <v>1393</v>
      </c>
      <c r="F1233" t="s">
        <v>1593</v>
      </c>
      <c r="G1233" t="s">
        <v>1392</v>
      </c>
      <c r="H1233">
        <f t="shared" si="39"/>
        <v>0</v>
      </c>
      <c r="I1233" t="str">
        <f t="shared" si="40"/>
        <v>N/A</v>
      </c>
      <c r="J1233">
        <v>2</v>
      </c>
    </row>
    <row r="1234" spans="1:10" x14ac:dyDescent="0.25">
      <c r="A1234" t="s">
        <v>1391</v>
      </c>
      <c r="B1234" t="s">
        <v>1392</v>
      </c>
      <c r="C1234">
        <v>85</v>
      </c>
      <c r="D1234" t="s">
        <v>1395</v>
      </c>
      <c r="E1234" t="s">
        <v>1393</v>
      </c>
      <c r="F1234" t="s">
        <v>1593</v>
      </c>
      <c r="G1234" t="s">
        <v>1392</v>
      </c>
      <c r="H1234">
        <f t="shared" si="39"/>
        <v>0</v>
      </c>
      <c r="I1234" t="str">
        <f t="shared" si="40"/>
        <v>N/A</v>
      </c>
      <c r="J1234">
        <v>1</v>
      </c>
    </row>
    <row r="1235" spans="1:10" x14ac:dyDescent="0.25">
      <c r="A1235" t="s">
        <v>1391</v>
      </c>
      <c r="B1235">
        <v>4</v>
      </c>
      <c r="C1235">
        <v>40</v>
      </c>
      <c r="D1235" t="s">
        <v>1395</v>
      </c>
      <c r="E1235" t="s">
        <v>1393</v>
      </c>
      <c r="F1235" t="s">
        <v>1593</v>
      </c>
      <c r="G1235">
        <v>2002847</v>
      </c>
      <c r="H1235">
        <f t="shared" si="39"/>
        <v>1112.98</v>
      </c>
      <c r="I1235" t="str">
        <f t="shared" si="40"/>
        <v>N/A</v>
      </c>
      <c r="J1235">
        <v>1</v>
      </c>
    </row>
    <row r="1236" spans="1:10" x14ac:dyDescent="0.25">
      <c r="A1236" t="s">
        <v>1391</v>
      </c>
      <c r="B1236" t="s">
        <v>1392</v>
      </c>
      <c r="C1236" t="s">
        <v>1392</v>
      </c>
      <c r="D1236" t="s">
        <v>1392</v>
      </c>
      <c r="E1236" t="s">
        <v>1393</v>
      </c>
      <c r="G1236" t="s">
        <v>1392</v>
      </c>
      <c r="H1236">
        <f t="shared" si="39"/>
        <v>0</v>
      </c>
      <c r="I1236" t="str">
        <f t="shared" si="40"/>
        <v>N/A</v>
      </c>
      <c r="J1236">
        <v>3</v>
      </c>
    </row>
    <row r="1237" spans="1:10" x14ac:dyDescent="0.25">
      <c r="A1237" t="s">
        <v>1391</v>
      </c>
      <c r="B1237" t="s">
        <v>1392</v>
      </c>
      <c r="C1237" t="s">
        <v>1392</v>
      </c>
      <c r="D1237" t="s">
        <v>1392</v>
      </c>
      <c r="G1237" t="s">
        <v>1392</v>
      </c>
      <c r="H1237">
        <f t="shared" si="39"/>
        <v>0</v>
      </c>
      <c r="I1237" t="str">
        <f t="shared" si="40"/>
        <v>N/A</v>
      </c>
      <c r="J1237">
        <v>2</v>
      </c>
    </row>
    <row r="1238" spans="1:10" x14ac:dyDescent="0.25">
      <c r="A1238" t="s">
        <v>1391</v>
      </c>
      <c r="B1238" t="s">
        <v>1392</v>
      </c>
      <c r="C1238" t="s">
        <v>1392</v>
      </c>
      <c r="D1238" t="s">
        <v>1397</v>
      </c>
      <c r="E1238" t="s">
        <v>1393</v>
      </c>
      <c r="G1238" t="s">
        <v>1392</v>
      </c>
      <c r="H1238">
        <f t="shared" si="39"/>
        <v>0</v>
      </c>
      <c r="I1238" t="str">
        <f t="shared" si="40"/>
        <v>N/A</v>
      </c>
      <c r="J1238">
        <v>2</v>
      </c>
    </row>
    <row r="1239" spans="1:10" x14ac:dyDescent="0.25">
      <c r="A1239" t="s">
        <v>1391</v>
      </c>
      <c r="B1239" t="s">
        <v>1392</v>
      </c>
      <c r="C1239" t="s">
        <v>1392</v>
      </c>
      <c r="D1239" t="s">
        <v>1395</v>
      </c>
      <c r="E1239" t="s">
        <v>1393</v>
      </c>
      <c r="G1239" t="s">
        <v>1392</v>
      </c>
      <c r="H1239">
        <f t="shared" si="39"/>
        <v>0</v>
      </c>
      <c r="I1239" t="str">
        <f t="shared" si="40"/>
        <v>N/A</v>
      </c>
      <c r="J1239">
        <v>5</v>
      </c>
    </row>
    <row r="1240" spans="1:10" x14ac:dyDescent="0.25">
      <c r="A1240" t="s">
        <v>1391</v>
      </c>
      <c r="B1240" t="s">
        <v>1392</v>
      </c>
      <c r="C1240">
        <v>112</v>
      </c>
      <c r="D1240" t="s">
        <v>1399</v>
      </c>
      <c r="E1240" t="s">
        <v>1393</v>
      </c>
      <c r="G1240" t="s">
        <v>1392</v>
      </c>
      <c r="H1240">
        <f t="shared" si="39"/>
        <v>0</v>
      </c>
      <c r="I1240" t="str">
        <f t="shared" si="40"/>
        <v>N/A</v>
      </c>
      <c r="J1240">
        <v>1</v>
      </c>
    </row>
    <row r="1241" spans="1:10" x14ac:dyDescent="0.25">
      <c r="A1241" t="s">
        <v>1391</v>
      </c>
      <c r="B1241" t="s">
        <v>1392</v>
      </c>
      <c r="C1241">
        <v>120</v>
      </c>
      <c r="D1241" t="s">
        <v>1399</v>
      </c>
      <c r="E1241" t="s">
        <v>1393</v>
      </c>
      <c r="G1241" t="s">
        <v>1392</v>
      </c>
      <c r="H1241">
        <f t="shared" si="39"/>
        <v>0</v>
      </c>
      <c r="I1241" t="str">
        <f t="shared" si="40"/>
        <v>N/A</v>
      </c>
      <c r="J1241">
        <v>2</v>
      </c>
    </row>
    <row r="1242" spans="1:10" x14ac:dyDescent="0.25">
      <c r="A1242" t="s">
        <v>1391</v>
      </c>
      <c r="B1242" t="s">
        <v>1392</v>
      </c>
      <c r="C1242">
        <v>2</v>
      </c>
      <c r="D1242" t="s">
        <v>1395</v>
      </c>
      <c r="E1242" t="s">
        <v>1393</v>
      </c>
      <c r="G1242" t="s">
        <v>1392</v>
      </c>
      <c r="H1242">
        <f t="shared" si="39"/>
        <v>0</v>
      </c>
      <c r="I1242" t="str">
        <f t="shared" si="40"/>
        <v>N/A</v>
      </c>
      <c r="J1242">
        <v>1</v>
      </c>
    </row>
    <row r="1243" spans="1:10" x14ac:dyDescent="0.25">
      <c r="A1243" t="s">
        <v>1391</v>
      </c>
      <c r="B1243" t="s">
        <v>1392</v>
      </c>
      <c r="C1243">
        <v>30</v>
      </c>
      <c r="D1243" t="s">
        <v>1397</v>
      </c>
      <c r="E1243" t="s">
        <v>1393</v>
      </c>
      <c r="G1243" t="s">
        <v>1392</v>
      </c>
      <c r="H1243">
        <f t="shared" si="39"/>
        <v>0</v>
      </c>
      <c r="I1243" t="str">
        <f t="shared" si="40"/>
        <v>N/A</v>
      </c>
      <c r="J1243">
        <v>3</v>
      </c>
    </row>
    <row r="1244" spans="1:10" x14ac:dyDescent="0.25">
      <c r="A1244" t="s">
        <v>1391</v>
      </c>
      <c r="B1244" t="s">
        <v>1392</v>
      </c>
      <c r="C1244">
        <v>35</v>
      </c>
      <c r="D1244" t="s">
        <v>1397</v>
      </c>
      <c r="E1244" t="s">
        <v>1393</v>
      </c>
      <c r="G1244" t="s">
        <v>1392</v>
      </c>
      <c r="H1244">
        <f t="shared" si="39"/>
        <v>0</v>
      </c>
      <c r="I1244" t="str">
        <f t="shared" si="40"/>
        <v>N/A</v>
      </c>
      <c r="J1244">
        <v>12</v>
      </c>
    </row>
    <row r="1245" spans="1:10" x14ac:dyDescent="0.25">
      <c r="A1245" t="s">
        <v>1391</v>
      </c>
      <c r="B1245" t="s">
        <v>1392</v>
      </c>
      <c r="C1245">
        <v>40</v>
      </c>
      <c r="D1245" t="s">
        <v>1397</v>
      </c>
      <c r="E1245" t="s">
        <v>1393</v>
      </c>
      <c r="G1245" t="s">
        <v>1392</v>
      </c>
      <c r="H1245">
        <f t="shared" si="39"/>
        <v>0</v>
      </c>
      <c r="I1245" t="str">
        <f t="shared" si="40"/>
        <v>N/A</v>
      </c>
      <c r="J1245">
        <v>1</v>
      </c>
    </row>
    <row r="1246" spans="1:10" x14ac:dyDescent="0.25">
      <c r="A1246" t="s">
        <v>1391</v>
      </c>
      <c r="B1246" t="s">
        <v>1392</v>
      </c>
      <c r="C1246">
        <v>40</v>
      </c>
      <c r="D1246" t="s">
        <v>1395</v>
      </c>
      <c r="E1246" t="s">
        <v>1393</v>
      </c>
      <c r="G1246" t="s">
        <v>1392</v>
      </c>
      <c r="H1246">
        <f t="shared" si="39"/>
        <v>0</v>
      </c>
      <c r="I1246" t="str">
        <f t="shared" si="40"/>
        <v>N/A</v>
      </c>
      <c r="J1246">
        <v>1</v>
      </c>
    </row>
    <row r="1247" spans="1:10" x14ac:dyDescent="0.25">
      <c r="A1247" t="s">
        <v>1391</v>
      </c>
      <c r="B1247" t="s">
        <v>1392</v>
      </c>
      <c r="C1247">
        <v>45</v>
      </c>
      <c r="D1247" t="s">
        <v>1397</v>
      </c>
      <c r="E1247" t="s">
        <v>1393</v>
      </c>
      <c r="G1247" t="s">
        <v>1392</v>
      </c>
      <c r="H1247">
        <f t="shared" si="39"/>
        <v>0</v>
      </c>
      <c r="I1247" t="str">
        <f t="shared" si="40"/>
        <v>N/A</v>
      </c>
      <c r="J1247">
        <v>4</v>
      </c>
    </row>
    <row r="1248" spans="1:10" x14ac:dyDescent="0.25">
      <c r="A1248" t="s">
        <v>1391</v>
      </c>
      <c r="B1248" t="s">
        <v>1392</v>
      </c>
      <c r="C1248">
        <v>45</v>
      </c>
      <c r="D1248" t="s">
        <v>1395</v>
      </c>
      <c r="E1248" t="s">
        <v>1393</v>
      </c>
      <c r="G1248" t="s">
        <v>1392</v>
      </c>
      <c r="H1248">
        <f t="shared" si="39"/>
        <v>0</v>
      </c>
      <c r="I1248" t="str">
        <f t="shared" si="40"/>
        <v>N/A</v>
      </c>
      <c r="J1248">
        <v>2</v>
      </c>
    </row>
    <row r="1249" spans="1:10" x14ac:dyDescent="0.25">
      <c r="A1249" t="s">
        <v>1391</v>
      </c>
      <c r="B1249" t="s">
        <v>1392</v>
      </c>
      <c r="C1249">
        <v>55</v>
      </c>
      <c r="D1249" t="s">
        <v>1397</v>
      </c>
      <c r="E1249" t="s">
        <v>1393</v>
      </c>
      <c r="G1249" t="s">
        <v>1392</v>
      </c>
      <c r="H1249">
        <f t="shared" si="39"/>
        <v>0</v>
      </c>
      <c r="I1249" t="str">
        <f t="shared" si="40"/>
        <v>N/A</v>
      </c>
      <c r="J1249">
        <v>2</v>
      </c>
    </row>
    <row r="1250" spans="1:10" x14ac:dyDescent="0.25">
      <c r="A1250" t="s">
        <v>1391</v>
      </c>
      <c r="B1250" t="s">
        <v>1392</v>
      </c>
      <c r="C1250">
        <v>70</v>
      </c>
      <c r="D1250" t="s">
        <v>1397</v>
      </c>
      <c r="E1250" t="s">
        <v>1393</v>
      </c>
      <c r="G1250" t="s">
        <v>1392</v>
      </c>
      <c r="H1250">
        <f t="shared" si="39"/>
        <v>0</v>
      </c>
      <c r="I1250" t="str">
        <f t="shared" si="40"/>
        <v>N/A</v>
      </c>
      <c r="J1250">
        <v>12</v>
      </c>
    </row>
    <row r="1251" spans="1:10" x14ac:dyDescent="0.25">
      <c r="A1251" t="s">
        <v>1391</v>
      </c>
      <c r="B1251" t="s">
        <v>1392</v>
      </c>
      <c r="C1251">
        <v>70</v>
      </c>
      <c r="D1251" t="s">
        <v>1399</v>
      </c>
      <c r="E1251" t="s">
        <v>1393</v>
      </c>
      <c r="G1251" t="s">
        <v>1392</v>
      </c>
      <c r="H1251">
        <f t="shared" si="39"/>
        <v>0</v>
      </c>
      <c r="I1251" t="str">
        <f t="shared" si="40"/>
        <v>N/A</v>
      </c>
      <c r="J1251">
        <v>2</v>
      </c>
    </row>
    <row r="1252" spans="1:10" x14ac:dyDescent="0.25">
      <c r="A1252" t="s">
        <v>1391</v>
      </c>
      <c r="B1252" t="s">
        <v>1392</v>
      </c>
      <c r="C1252">
        <v>75</v>
      </c>
      <c r="D1252" t="s">
        <v>1397</v>
      </c>
      <c r="E1252" t="s">
        <v>1393</v>
      </c>
      <c r="G1252" t="s">
        <v>1392</v>
      </c>
      <c r="H1252">
        <f t="shared" si="39"/>
        <v>0</v>
      </c>
      <c r="I1252" t="str">
        <f t="shared" si="40"/>
        <v>N/A</v>
      </c>
      <c r="J1252">
        <v>1</v>
      </c>
    </row>
    <row r="1253" spans="1:10" x14ac:dyDescent="0.25">
      <c r="A1253" t="s">
        <v>1391</v>
      </c>
      <c r="B1253" t="s">
        <v>1392</v>
      </c>
      <c r="C1253">
        <v>75</v>
      </c>
      <c r="D1253" t="s">
        <v>1399</v>
      </c>
      <c r="E1253" t="s">
        <v>1393</v>
      </c>
      <c r="G1253" t="s">
        <v>1392</v>
      </c>
      <c r="H1253">
        <f t="shared" si="39"/>
        <v>0</v>
      </c>
      <c r="I1253" t="str">
        <f t="shared" si="40"/>
        <v>N/A</v>
      </c>
      <c r="J1253">
        <v>1</v>
      </c>
    </row>
    <row r="1254" spans="1:10" x14ac:dyDescent="0.25">
      <c r="A1254" t="s">
        <v>1391</v>
      </c>
      <c r="B1254" t="s">
        <v>1392</v>
      </c>
      <c r="C1254">
        <v>75</v>
      </c>
      <c r="D1254" t="s">
        <v>1395</v>
      </c>
      <c r="E1254" t="s">
        <v>1393</v>
      </c>
      <c r="G1254" t="s">
        <v>1392</v>
      </c>
      <c r="H1254">
        <f t="shared" si="39"/>
        <v>0</v>
      </c>
      <c r="I1254" t="str">
        <f t="shared" si="40"/>
        <v>N/A</v>
      </c>
      <c r="J1254">
        <v>2</v>
      </c>
    </row>
    <row r="1255" spans="1:10" x14ac:dyDescent="0.25">
      <c r="A1255" t="s">
        <v>1391</v>
      </c>
      <c r="B1255" t="s">
        <v>1392</v>
      </c>
      <c r="C1255">
        <v>80</v>
      </c>
      <c r="D1255" t="s">
        <v>1397</v>
      </c>
      <c r="E1255" t="s">
        <v>1393</v>
      </c>
      <c r="G1255" t="s">
        <v>1392</v>
      </c>
      <c r="H1255">
        <f t="shared" si="39"/>
        <v>0</v>
      </c>
      <c r="I1255" t="str">
        <f t="shared" si="40"/>
        <v>N/A</v>
      </c>
      <c r="J1255">
        <v>3</v>
      </c>
    </row>
    <row r="1256" spans="1:10" x14ac:dyDescent="0.25">
      <c r="A1256" t="s">
        <v>1391</v>
      </c>
      <c r="B1256" t="s">
        <v>1392</v>
      </c>
      <c r="C1256">
        <v>80</v>
      </c>
      <c r="D1256" t="s">
        <v>1395</v>
      </c>
      <c r="E1256" t="s">
        <v>1393</v>
      </c>
      <c r="G1256" t="s">
        <v>1392</v>
      </c>
      <c r="H1256">
        <f t="shared" si="39"/>
        <v>0</v>
      </c>
      <c r="I1256" t="str">
        <f t="shared" si="40"/>
        <v>N/A</v>
      </c>
      <c r="J1256">
        <v>1</v>
      </c>
    </row>
    <row r="1257" spans="1:10" x14ac:dyDescent="0.25">
      <c r="A1257" t="s">
        <v>1391</v>
      </c>
      <c r="B1257" t="s">
        <v>1392</v>
      </c>
      <c r="C1257">
        <v>85</v>
      </c>
      <c r="D1257" t="s">
        <v>1392</v>
      </c>
      <c r="E1257" t="s">
        <v>1393</v>
      </c>
      <c r="G1257" t="s">
        <v>1392</v>
      </c>
      <c r="H1257">
        <f t="shared" si="39"/>
        <v>0</v>
      </c>
      <c r="I1257" t="str">
        <f t="shared" si="40"/>
        <v>N/A</v>
      </c>
      <c r="J1257">
        <v>1</v>
      </c>
    </row>
    <row r="1258" spans="1:10" x14ac:dyDescent="0.25">
      <c r="A1258" t="s">
        <v>1391</v>
      </c>
      <c r="B1258" t="s">
        <v>1392</v>
      </c>
      <c r="C1258">
        <v>85</v>
      </c>
      <c r="D1258" t="s">
        <v>1397</v>
      </c>
      <c r="E1258" t="s">
        <v>1393</v>
      </c>
      <c r="G1258" t="s">
        <v>1392</v>
      </c>
      <c r="H1258">
        <f t="shared" si="39"/>
        <v>0</v>
      </c>
      <c r="I1258" t="str">
        <f t="shared" si="40"/>
        <v>N/A</v>
      </c>
      <c r="J1258">
        <v>4</v>
      </c>
    </row>
    <row r="1259" spans="1:10" x14ac:dyDescent="0.25">
      <c r="A1259" t="s">
        <v>1391</v>
      </c>
      <c r="B1259">
        <v>1</v>
      </c>
      <c r="C1259">
        <v>30</v>
      </c>
      <c r="D1259" t="s">
        <v>1397</v>
      </c>
      <c r="E1259" t="s">
        <v>1393</v>
      </c>
      <c r="G1259" t="s">
        <v>1392</v>
      </c>
      <c r="H1259">
        <f t="shared" si="39"/>
        <v>0</v>
      </c>
      <c r="I1259" t="str">
        <f t="shared" si="40"/>
        <v>N/A</v>
      </c>
      <c r="J1259">
        <v>1</v>
      </c>
    </row>
    <row r="1260" spans="1:10" x14ac:dyDescent="0.25">
      <c r="A1260" t="s">
        <v>1391</v>
      </c>
      <c r="B1260">
        <v>1</v>
      </c>
      <c r="C1260">
        <v>35</v>
      </c>
      <c r="D1260" t="s">
        <v>1397</v>
      </c>
      <c r="E1260" t="s">
        <v>1393</v>
      </c>
      <c r="H1260">
        <f t="shared" si="39"/>
        <v>0</v>
      </c>
      <c r="I1260" t="str">
        <f t="shared" si="40"/>
        <v>N/A</v>
      </c>
      <c r="J1260">
        <v>12</v>
      </c>
    </row>
    <row r="1261" spans="1:10" x14ac:dyDescent="0.25">
      <c r="A1261" t="s">
        <v>1391</v>
      </c>
      <c r="B1261">
        <v>1</v>
      </c>
      <c r="C1261">
        <v>35</v>
      </c>
      <c r="D1261" t="s">
        <v>1399</v>
      </c>
      <c r="E1261" t="s">
        <v>1393</v>
      </c>
      <c r="G1261" t="s">
        <v>1392</v>
      </c>
      <c r="H1261">
        <f t="shared" si="39"/>
        <v>0</v>
      </c>
      <c r="I1261" t="str">
        <f t="shared" si="40"/>
        <v>N/A</v>
      </c>
      <c r="J1261">
        <v>1</v>
      </c>
    </row>
    <row r="1262" spans="1:10" x14ac:dyDescent="0.25">
      <c r="A1262" t="s">
        <v>1391</v>
      </c>
      <c r="B1262">
        <v>1</v>
      </c>
      <c r="C1262">
        <v>45</v>
      </c>
      <c r="D1262" t="s">
        <v>1397</v>
      </c>
      <c r="E1262" t="s">
        <v>1393</v>
      </c>
      <c r="G1262" t="s">
        <v>1392</v>
      </c>
      <c r="H1262">
        <f t="shared" si="39"/>
        <v>0</v>
      </c>
      <c r="I1262" t="str">
        <f t="shared" si="40"/>
        <v>N/A</v>
      </c>
      <c r="J1262">
        <v>1</v>
      </c>
    </row>
    <row r="1263" spans="1:10" x14ac:dyDescent="0.25">
      <c r="A1263" t="s">
        <v>1391</v>
      </c>
      <c r="B1263">
        <v>1</v>
      </c>
      <c r="C1263">
        <v>45</v>
      </c>
      <c r="D1263" t="s">
        <v>1395</v>
      </c>
      <c r="E1263" t="s">
        <v>1393</v>
      </c>
      <c r="G1263" t="s">
        <v>1392</v>
      </c>
      <c r="H1263">
        <f t="shared" si="39"/>
        <v>0</v>
      </c>
      <c r="I1263" t="str">
        <f t="shared" si="40"/>
        <v>N/A</v>
      </c>
      <c r="J1263">
        <v>2</v>
      </c>
    </row>
    <row r="1264" spans="1:10" x14ac:dyDescent="0.25">
      <c r="A1264" t="s">
        <v>1391</v>
      </c>
      <c r="B1264">
        <v>1</v>
      </c>
      <c r="C1264">
        <v>50</v>
      </c>
      <c r="D1264" t="s">
        <v>1397</v>
      </c>
      <c r="E1264" t="s">
        <v>1393</v>
      </c>
      <c r="G1264">
        <v>2002869</v>
      </c>
      <c r="H1264">
        <f t="shared" si="39"/>
        <v>1918.8</v>
      </c>
      <c r="I1264" t="str">
        <f t="shared" si="40"/>
        <v>N/A</v>
      </c>
      <c r="J1264">
        <v>5</v>
      </c>
    </row>
    <row r="1265" spans="1:10" x14ac:dyDescent="0.25">
      <c r="A1265" t="s">
        <v>1391</v>
      </c>
      <c r="B1265">
        <v>1</v>
      </c>
      <c r="C1265">
        <v>50</v>
      </c>
      <c r="D1265" t="s">
        <v>1395</v>
      </c>
      <c r="E1265" t="s">
        <v>1393</v>
      </c>
      <c r="G1265">
        <v>2002863</v>
      </c>
      <c r="H1265">
        <f t="shared" si="39"/>
        <v>0</v>
      </c>
      <c r="I1265" t="str">
        <f t="shared" si="40"/>
        <v>N/A</v>
      </c>
      <c r="J1265">
        <v>25</v>
      </c>
    </row>
    <row r="1266" spans="1:10" x14ac:dyDescent="0.25">
      <c r="A1266" t="s">
        <v>1391</v>
      </c>
      <c r="B1266">
        <v>1</v>
      </c>
      <c r="C1266">
        <v>55</v>
      </c>
      <c r="D1266" t="s">
        <v>1397</v>
      </c>
      <c r="E1266" t="s">
        <v>1393</v>
      </c>
      <c r="G1266" t="s">
        <v>1392</v>
      </c>
      <c r="H1266">
        <f t="shared" si="39"/>
        <v>0</v>
      </c>
      <c r="I1266" t="str">
        <f t="shared" si="40"/>
        <v>N/A</v>
      </c>
      <c r="J1266">
        <v>1</v>
      </c>
    </row>
    <row r="1267" spans="1:10" x14ac:dyDescent="0.25">
      <c r="A1267" t="s">
        <v>1391</v>
      </c>
      <c r="B1267">
        <v>1</v>
      </c>
      <c r="C1267">
        <v>55</v>
      </c>
      <c r="D1267" t="s">
        <v>1395</v>
      </c>
      <c r="E1267" t="s">
        <v>1393</v>
      </c>
      <c r="G1267">
        <v>2002866</v>
      </c>
      <c r="H1267">
        <f t="shared" si="39"/>
        <v>0</v>
      </c>
      <c r="I1267" t="str">
        <f t="shared" si="40"/>
        <v>N/A</v>
      </c>
      <c r="J1267">
        <v>6</v>
      </c>
    </row>
    <row r="1268" spans="1:10" x14ac:dyDescent="0.25">
      <c r="A1268" t="s">
        <v>1391</v>
      </c>
      <c r="B1268">
        <v>1</v>
      </c>
      <c r="C1268">
        <v>65</v>
      </c>
      <c r="D1268" t="s">
        <v>1397</v>
      </c>
      <c r="E1268" t="s">
        <v>1393</v>
      </c>
      <c r="G1268" t="s">
        <v>1392</v>
      </c>
      <c r="H1268">
        <f t="shared" si="39"/>
        <v>0</v>
      </c>
      <c r="I1268" t="str">
        <f t="shared" si="40"/>
        <v>N/A</v>
      </c>
      <c r="J1268">
        <v>1</v>
      </c>
    </row>
    <row r="1269" spans="1:10" x14ac:dyDescent="0.25">
      <c r="A1269" t="s">
        <v>1391</v>
      </c>
      <c r="B1269">
        <v>1</v>
      </c>
      <c r="C1269">
        <v>70</v>
      </c>
      <c r="D1269" t="s">
        <v>1397</v>
      </c>
      <c r="E1269" t="s">
        <v>1393</v>
      </c>
      <c r="G1269" t="s">
        <v>1392</v>
      </c>
      <c r="H1269">
        <f t="shared" si="39"/>
        <v>0</v>
      </c>
      <c r="I1269" t="str">
        <f t="shared" si="40"/>
        <v>N/A</v>
      </c>
      <c r="J1269">
        <v>2</v>
      </c>
    </row>
    <row r="1270" spans="1:10" x14ac:dyDescent="0.25">
      <c r="A1270" t="s">
        <v>1391</v>
      </c>
      <c r="B1270">
        <v>1</v>
      </c>
      <c r="C1270">
        <v>75</v>
      </c>
      <c r="D1270" t="s">
        <v>1399</v>
      </c>
      <c r="E1270" t="s">
        <v>1393</v>
      </c>
      <c r="G1270" t="s">
        <v>1392</v>
      </c>
      <c r="H1270">
        <f t="shared" si="39"/>
        <v>0</v>
      </c>
      <c r="I1270" t="str">
        <f t="shared" si="40"/>
        <v>N/A</v>
      </c>
      <c r="J1270">
        <v>1</v>
      </c>
    </row>
    <row r="1271" spans="1:10" x14ac:dyDescent="0.25">
      <c r="A1271" t="s">
        <v>1391</v>
      </c>
      <c r="B1271">
        <v>1</v>
      </c>
      <c r="C1271">
        <v>85</v>
      </c>
      <c r="D1271" t="s">
        <v>1397</v>
      </c>
      <c r="E1271" t="s">
        <v>1393</v>
      </c>
      <c r="G1271" t="s">
        <v>1392</v>
      </c>
      <c r="H1271">
        <f t="shared" si="39"/>
        <v>0</v>
      </c>
      <c r="I1271" t="str">
        <f t="shared" si="40"/>
        <v>N/A</v>
      </c>
      <c r="J1271">
        <v>5</v>
      </c>
    </row>
    <row r="1272" spans="1:10" x14ac:dyDescent="0.25">
      <c r="A1272" t="s">
        <v>1391</v>
      </c>
      <c r="B1272">
        <v>1</v>
      </c>
      <c r="C1272">
        <v>90</v>
      </c>
      <c r="D1272" t="s">
        <v>1397</v>
      </c>
      <c r="E1272" t="s">
        <v>1393</v>
      </c>
      <c r="G1272" t="s">
        <v>1392</v>
      </c>
      <c r="H1272">
        <f t="shared" si="39"/>
        <v>0</v>
      </c>
      <c r="I1272" t="str">
        <f t="shared" si="40"/>
        <v>N/A</v>
      </c>
      <c r="J1272">
        <v>1</v>
      </c>
    </row>
    <row r="1273" spans="1:10" x14ac:dyDescent="0.25">
      <c r="A1273" t="s">
        <v>1391</v>
      </c>
      <c r="B1273">
        <v>2</v>
      </c>
      <c r="C1273">
        <v>30</v>
      </c>
      <c r="D1273" t="s">
        <v>1398</v>
      </c>
      <c r="E1273" t="s">
        <v>1393</v>
      </c>
      <c r="G1273" t="s">
        <v>1392</v>
      </c>
      <c r="H1273">
        <f t="shared" si="39"/>
        <v>0</v>
      </c>
      <c r="I1273" t="str">
        <f t="shared" si="40"/>
        <v>N/A</v>
      </c>
      <c r="J1273">
        <v>1</v>
      </c>
    </row>
    <row r="1274" spans="1:10" x14ac:dyDescent="0.25">
      <c r="A1274" t="s">
        <v>1391</v>
      </c>
      <c r="B1274">
        <v>2</v>
      </c>
      <c r="C1274">
        <v>35</v>
      </c>
      <c r="D1274" t="s">
        <v>1395</v>
      </c>
      <c r="E1274" t="s">
        <v>1393</v>
      </c>
      <c r="G1274" t="s">
        <v>1392</v>
      </c>
      <c r="H1274">
        <f t="shared" si="39"/>
        <v>0</v>
      </c>
      <c r="I1274" t="str">
        <f t="shared" si="40"/>
        <v>N/A</v>
      </c>
      <c r="J1274">
        <v>1</v>
      </c>
    </row>
    <row r="1275" spans="1:10" x14ac:dyDescent="0.25">
      <c r="A1275" t="s">
        <v>1391</v>
      </c>
      <c r="B1275">
        <v>2</v>
      </c>
      <c r="C1275">
        <v>40</v>
      </c>
      <c r="D1275" t="s">
        <v>1395</v>
      </c>
      <c r="E1275" t="s">
        <v>1393</v>
      </c>
      <c r="G1275">
        <v>2002847</v>
      </c>
      <c r="H1275">
        <f t="shared" si="39"/>
        <v>1112.98</v>
      </c>
      <c r="I1275" t="str">
        <f t="shared" si="40"/>
        <v>N/A</v>
      </c>
      <c r="J1275">
        <v>3</v>
      </c>
    </row>
    <row r="1276" spans="1:10" x14ac:dyDescent="0.25">
      <c r="A1276" t="s">
        <v>1391</v>
      </c>
      <c r="B1276">
        <v>2</v>
      </c>
      <c r="C1276">
        <v>45</v>
      </c>
      <c r="D1276" t="s">
        <v>1397</v>
      </c>
      <c r="E1276" t="s">
        <v>1393</v>
      </c>
      <c r="G1276">
        <v>2002895</v>
      </c>
      <c r="H1276">
        <f t="shared" si="39"/>
        <v>0</v>
      </c>
      <c r="I1276" t="str">
        <f t="shared" si="40"/>
        <v>N/A</v>
      </c>
      <c r="J1276">
        <v>3</v>
      </c>
    </row>
    <row r="1277" spans="1:10" x14ac:dyDescent="0.25">
      <c r="A1277" t="s">
        <v>1391</v>
      </c>
      <c r="B1277">
        <v>2</v>
      </c>
      <c r="C1277">
        <v>45</v>
      </c>
      <c r="D1277" t="s">
        <v>1395</v>
      </c>
      <c r="E1277" t="s">
        <v>1393</v>
      </c>
      <c r="G1277">
        <v>2002858</v>
      </c>
      <c r="H1277">
        <f t="shared" si="39"/>
        <v>1344.79</v>
      </c>
      <c r="I1277" t="str">
        <f t="shared" si="40"/>
        <v>N/A</v>
      </c>
      <c r="J1277">
        <v>88</v>
      </c>
    </row>
    <row r="1278" spans="1:10" x14ac:dyDescent="0.25">
      <c r="A1278" t="s">
        <v>1391</v>
      </c>
      <c r="B1278">
        <v>2</v>
      </c>
      <c r="C1278">
        <v>50</v>
      </c>
      <c r="D1278" t="s">
        <v>1395</v>
      </c>
      <c r="E1278" t="s">
        <v>1393</v>
      </c>
      <c r="G1278">
        <v>2002863</v>
      </c>
      <c r="H1278">
        <f t="shared" si="39"/>
        <v>0</v>
      </c>
      <c r="I1278" t="str">
        <f t="shared" si="40"/>
        <v>N/A</v>
      </c>
      <c r="J1278">
        <v>2</v>
      </c>
    </row>
    <row r="1279" spans="1:10" x14ac:dyDescent="0.25">
      <c r="A1279" t="s">
        <v>1391</v>
      </c>
      <c r="B1279">
        <v>2</v>
      </c>
      <c r="C1279">
        <v>65</v>
      </c>
      <c r="D1279" t="s">
        <v>1395</v>
      </c>
      <c r="E1279" t="s">
        <v>1393</v>
      </c>
      <c r="G1279" t="s">
        <v>1392</v>
      </c>
      <c r="H1279">
        <f t="shared" si="39"/>
        <v>0</v>
      </c>
      <c r="I1279" t="str">
        <f t="shared" si="40"/>
        <v>N/A</v>
      </c>
      <c r="J1279">
        <v>1</v>
      </c>
    </row>
    <row r="1280" spans="1:10" x14ac:dyDescent="0.25">
      <c r="A1280" t="s">
        <v>1391</v>
      </c>
      <c r="B1280">
        <v>3</v>
      </c>
      <c r="C1280">
        <v>40</v>
      </c>
      <c r="D1280" t="s">
        <v>1397</v>
      </c>
      <c r="E1280" t="s">
        <v>1393</v>
      </c>
      <c r="G1280" t="s">
        <v>1392</v>
      </c>
      <c r="H1280">
        <f t="shared" si="39"/>
        <v>0</v>
      </c>
      <c r="I1280" t="str">
        <f t="shared" si="40"/>
        <v>N/A</v>
      </c>
      <c r="J1280">
        <v>19</v>
      </c>
    </row>
    <row r="1281" spans="1:10" x14ac:dyDescent="0.25">
      <c r="A1281" t="s">
        <v>1391</v>
      </c>
      <c r="B1281">
        <v>3</v>
      </c>
      <c r="C1281">
        <v>45</v>
      </c>
      <c r="D1281" t="s">
        <v>1397</v>
      </c>
      <c r="E1281" t="s">
        <v>1393</v>
      </c>
      <c r="H1281">
        <f t="shared" si="39"/>
        <v>0</v>
      </c>
      <c r="I1281" t="str">
        <f t="shared" si="40"/>
        <v>N/A</v>
      </c>
      <c r="J1281">
        <v>52</v>
      </c>
    </row>
    <row r="1282" spans="1:10" x14ac:dyDescent="0.25">
      <c r="A1282" t="s">
        <v>1391</v>
      </c>
      <c r="B1282">
        <v>3</v>
      </c>
      <c r="C1282">
        <v>45</v>
      </c>
      <c r="D1282" t="s">
        <v>1399</v>
      </c>
      <c r="E1282" t="s">
        <v>1393</v>
      </c>
      <c r="G1282" t="s">
        <v>1392</v>
      </c>
      <c r="H1282">
        <f t="shared" ref="H1282:H1307" si="41">+_xlfn.XLOOKUP(G1282,AF:AF,AG:AG,0)</f>
        <v>0</v>
      </c>
      <c r="I1282" t="str">
        <f t="shared" ref="I1282:I1307" si="42">+_xlfn.XLOOKUP(F1282,AI:AI,AJ:AJ,"N/A")</f>
        <v>N/A</v>
      </c>
      <c r="J1282">
        <v>1</v>
      </c>
    </row>
    <row r="1283" spans="1:10" x14ac:dyDescent="0.25">
      <c r="A1283" t="s">
        <v>1391</v>
      </c>
      <c r="B1283">
        <v>3</v>
      </c>
      <c r="C1283">
        <v>45</v>
      </c>
      <c r="D1283" t="s">
        <v>1395</v>
      </c>
      <c r="E1283" t="s">
        <v>1393</v>
      </c>
      <c r="G1283">
        <v>2002860</v>
      </c>
      <c r="H1283">
        <f t="shared" si="41"/>
        <v>0</v>
      </c>
      <c r="I1283" t="str">
        <f t="shared" si="42"/>
        <v>N/A</v>
      </c>
      <c r="J1283">
        <v>35</v>
      </c>
    </row>
    <row r="1284" spans="1:10" x14ac:dyDescent="0.25">
      <c r="A1284" t="s">
        <v>1391</v>
      </c>
      <c r="B1284">
        <v>3</v>
      </c>
      <c r="C1284">
        <v>50</v>
      </c>
      <c r="D1284" t="s">
        <v>1397</v>
      </c>
      <c r="E1284" t="s">
        <v>1393</v>
      </c>
      <c r="G1284" t="s">
        <v>1392</v>
      </c>
      <c r="H1284">
        <f t="shared" si="41"/>
        <v>0</v>
      </c>
      <c r="I1284" t="str">
        <f t="shared" si="42"/>
        <v>N/A</v>
      </c>
      <c r="J1284">
        <v>12</v>
      </c>
    </row>
    <row r="1285" spans="1:10" x14ac:dyDescent="0.25">
      <c r="A1285" t="s">
        <v>1391</v>
      </c>
      <c r="B1285">
        <v>3</v>
      </c>
      <c r="C1285">
        <v>70</v>
      </c>
      <c r="D1285" t="s">
        <v>1397</v>
      </c>
      <c r="E1285" t="s">
        <v>1393</v>
      </c>
      <c r="G1285" t="s">
        <v>1392</v>
      </c>
      <c r="H1285">
        <f t="shared" si="41"/>
        <v>0</v>
      </c>
      <c r="I1285" t="str">
        <f t="shared" si="42"/>
        <v>N/A</v>
      </c>
      <c r="J1285">
        <v>1</v>
      </c>
    </row>
    <row r="1286" spans="1:10" x14ac:dyDescent="0.25">
      <c r="A1286" t="s">
        <v>1391</v>
      </c>
      <c r="B1286">
        <v>4</v>
      </c>
      <c r="C1286" t="s">
        <v>1392</v>
      </c>
      <c r="D1286" t="s">
        <v>1395</v>
      </c>
      <c r="E1286" t="s">
        <v>1393</v>
      </c>
      <c r="G1286" t="s">
        <v>1392</v>
      </c>
      <c r="H1286">
        <f t="shared" si="41"/>
        <v>0</v>
      </c>
      <c r="I1286" t="str">
        <f t="shared" si="42"/>
        <v>N/A</v>
      </c>
      <c r="J1286">
        <v>1</v>
      </c>
    </row>
    <row r="1287" spans="1:10" x14ac:dyDescent="0.25">
      <c r="A1287" t="s">
        <v>1391</v>
      </c>
      <c r="B1287">
        <v>4</v>
      </c>
      <c r="C1287">
        <v>30</v>
      </c>
      <c r="D1287" t="s">
        <v>1402</v>
      </c>
      <c r="E1287" t="s">
        <v>1393</v>
      </c>
      <c r="G1287" t="s">
        <v>1392</v>
      </c>
      <c r="H1287">
        <f t="shared" si="41"/>
        <v>0</v>
      </c>
      <c r="I1287" t="str">
        <f t="shared" si="42"/>
        <v>N/A</v>
      </c>
      <c r="J1287">
        <v>1</v>
      </c>
    </row>
    <row r="1288" spans="1:10" x14ac:dyDescent="0.25">
      <c r="A1288" t="s">
        <v>1391</v>
      </c>
      <c r="B1288">
        <v>4</v>
      </c>
      <c r="C1288">
        <v>30</v>
      </c>
      <c r="D1288" t="s">
        <v>1395</v>
      </c>
      <c r="E1288" t="s">
        <v>1393</v>
      </c>
      <c r="G1288">
        <v>2002836</v>
      </c>
      <c r="H1288">
        <f t="shared" si="41"/>
        <v>807.52</v>
      </c>
      <c r="I1288" t="str">
        <f t="shared" si="42"/>
        <v>N/A</v>
      </c>
      <c r="J1288">
        <v>6</v>
      </c>
    </row>
    <row r="1289" spans="1:10" x14ac:dyDescent="0.25">
      <c r="A1289" t="s">
        <v>1391</v>
      </c>
      <c r="B1289">
        <v>4</v>
      </c>
      <c r="C1289">
        <v>30</v>
      </c>
      <c r="D1289" t="s">
        <v>1395</v>
      </c>
      <c r="G1289">
        <v>2002837</v>
      </c>
      <c r="H1289">
        <f t="shared" si="41"/>
        <v>0</v>
      </c>
      <c r="I1289" t="str">
        <f t="shared" si="42"/>
        <v>N/A</v>
      </c>
      <c r="J1289">
        <v>1</v>
      </c>
    </row>
    <row r="1290" spans="1:10" x14ac:dyDescent="0.25">
      <c r="A1290" t="s">
        <v>1391</v>
      </c>
      <c r="B1290">
        <v>4</v>
      </c>
      <c r="C1290">
        <v>35</v>
      </c>
      <c r="D1290" t="s">
        <v>1395</v>
      </c>
      <c r="E1290" t="s">
        <v>1393</v>
      </c>
      <c r="G1290">
        <v>2002842</v>
      </c>
      <c r="H1290">
        <f t="shared" si="41"/>
        <v>0</v>
      </c>
      <c r="I1290" t="str">
        <f t="shared" si="42"/>
        <v>N/A</v>
      </c>
      <c r="J1290">
        <v>298</v>
      </c>
    </row>
    <row r="1291" spans="1:10" x14ac:dyDescent="0.25">
      <c r="A1291" t="s">
        <v>1391</v>
      </c>
      <c r="B1291">
        <v>4</v>
      </c>
      <c r="C1291">
        <v>35</v>
      </c>
      <c r="D1291" t="s">
        <v>1395</v>
      </c>
      <c r="G1291">
        <v>2002842</v>
      </c>
      <c r="H1291">
        <f t="shared" si="41"/>
        <v>0</v>
      </c>
      <c r="I1291" t="str">
        <f t="shared" si="42"/>
        <v>N/A</v>
      </c>
      <c r="J1291">
        <v>6</v>
      </c>
    </row>
    <row r="1292" spans="1:10" x14ac:dyDescent="0.25">
      <c r="A1292" t="s">
        <v>1391</v>
      </c>
      <c r="B1292">
        <v>4</v>
      </c>
      <c r="C1292">
        <v>35</v>
      </c>
      <c r="G1292">
        <v>2002842</v>
      </c>
      <c r="H1292">
        <f t="shared" si="41"/>
        <v>0</v>
      </c>
      <c r="I1292" t="str">
        <f t="shared" si="42"/>
        <v>N/A</v>
      </c>
      <c r="J1292">
        <v>1</v>
      </c>
    </row>
    <row r="1293" spans="1:10" x14ac:dyDescent="0.25">
      <c r="A1293" t="s">
        <v>1391</v>
      </c>
      <c r="B1293">
        <v>4</v>
      </c>
      <c r="C1293">
        <v>40</v>
      </c>
      <c r="D1293" t="s">
        <v>1397</v>
      </c>
      <c r="E1293" t="s">
        <v>1393</v>
      </c>
      <c r="G1293">
        <v>2002849</v>
      </c>
      <c r="H1293">
        <f t="shared" si="41"/>
        <v>1543.75</v>
      </c>
      <c r="I1293" t="str">
        <f t="shared" si="42"/>
        <v>N/A</v>
      </c>
      <c r="J1293">
        <v>1</v>
      </c>
    </row>
    <row r="1294" spans="1:10" x14ac:dyDescent="0.25">
      <c r="A1294" t="s">
        <v>1391</v>
      </c>
      <c r="B1294">
        <v>4</v>
      </c>
      <c r="C1294">
        <v>40</v>
      </c>
      <c r="D1294" t="s">
        <v>1395</v>
      </c>
      <c r="E1294" t="s">
        <v>1393</v>
      </c>
      <c r="G1294">
        <v>2002847</v>
      </c>
      <c r="H1294">
        <f t="shared" si="41"/>
        <v>1112.98</v>
      </c>
      <c r="I1294" t="str">
        <f t="shared" si="42"/>
        <v>N/A</v>
      </c>
      <c r="J1294">
        <v>1171</v>
      </c>
    </row>
    <row r="1295" spans="1:10" x14ac:dyDescent="0.25">
      <c r="A1295" t="s">
        <v>1391</v>
      </c>
      <c r="B1295">
        <v>4</v>
      </c>
      <c r="C1295">
        <v>45</v>
      </c>
      <c r="D1295" t="s">
        <v>1397</v>
      </c>
      <c r="E1295" t="s">
        <v>1393</v>
      </c>
      <c r="H1295">
        <f t="shared" si="41"/>
        <v>0</v>
      </c>
      <c r="I1295" t="str">
        <f t="shared" si="42"/>
        <v>N/A</v>
      </c>
      <c r="J1295">
        <v>1</v>
      </c>
    </row>
    <row r="1296" spans="1:10" x14ac:dyDescent="0.25">
      <c r="A1296" t="s">
        <v>1391</v>
      </c>
      <c r="B1296">
        <v>4</v>
      </c>
      <c r="C1296">
        <v>45</v>
      </c>
      <c r="D1296" t="s">
        <v>1395</v>
      </c>
      <c r="E1296" t="s">
        <v>1393</v>
      </c>
      <c r="G1296">
        <v>2002859</v>
      </c>
      <c r="H1296">
        <f t="shared" si="41"/>
        <v>1478.66</v>
      </c>
      <c r="I1296" t="str">
        <f t="shared" si="42"/>
        <v>N/A</v>
      </c>
      <c r="J1296">
        <v>494</v>
      </c>
    </row>
    <row r="1297" spans="1:10" x14ac:dyDescent="0.25">
      <c r="A1297" t="s">
        <v>1391</v>
      </c>
      <c r="B1297">
        <v>4</v>
      </c>
      <c r="C1297">
        <v>50</v>
      </c>
      <c r="D1297" t="s">
        <v>1395</v>
      </c>
      <c r="E1297" t="s">
        <v>1393</v>
      </c>
      <c r="G1297">
        <v>2002863</v>
      </c>
      <c r="H1297">
        <f t="shared" si="41"/>
        <v>0</v>
      </c>
      <c r="I1297" t="str">
        <f t="shared" si="42"/>
        <v>N/A</v>
      </c>
      <c r="J1297">
        <v>2</v>
      </c>
    </row>
    <row r="1298" spans="1:10" x14ac:dyDescent="0.25">
      <c r="A1298" t="s">
        <v>1391</v>
      </c>
      <c r="B1298">
        <v>4</v>
      </c>
      <c r="C1298">
        <v>55</v>
      </c>
      <c r="D1298" t="s">
        <v>1395</v>
      </c>
      <c r="E1298" t="s">
        <v>1393</v>
      </c>
      <c r="G1298">
        <v>2002866</v>
      </c>
      <c r="H1298">
        <f t="shared" si="41"/>
        <v>0</v>
      </c>
      <c r="I1298" t="str">
        <f t="shared" si="42"/>
        <v>N/A</v>
      </c>
      <c r="J1298">
        <v>1</v>
      </c>
    </row>
    <row r="1299" spans="1:10" x14ac:dyDescent="0.25">
      <c r="A1299" t="s">
        <v>1391</v>
      </c>
      <c r="B1299">
        <v>5</v>
      </c>
      <c r="C1299">
        <v>30</v>
      </c>
      <c r="D1299" t="s">
        <v>1395</v>
      </c>
      <c r="E1299" t="s">
        <v>1393</v>
      </c>
      <c r="G1299">
        <v>2002836</v>
      </c>
      <c r="H1299">
        <f t="shared" si="41"/>
        <v>807.52</v>
      </c>
      <c r="I1299" t="str">
        <f t="shared" si="42"/>
        <v>N/A</v>
      </c>
      <c r="J1299">
        <v>1</v>
      </c>
    </row>
    <row r="1300" spans="1:10" x14ac:dyDescent="0.25">
      <c r="A1300" t="s">
        <v>1391</v>
      </c>
      <c r="B1300">
        <v>5</v>
      </c>
      <c r="C1300">
        <v>40</v>
      </c>
      <c r="D1300" t="s">
        <v>1395</v>
      </c>
      <c r="E1300" t="s">
        <v>1393</v>
      </c>
      <c r="G1300">
        <v>2002847</v>
      </c>
      <c r="H1300">
        <f t="shared" si="41"/>
        <v>1112.98</v>
      </c>
      <c r="I1300" t="str">
        <f t="shared" si="42"/>
        <v>N/A</v>
      </c>
      <c r="J1300">
        <v>1</v>
      </c>
    </row>
    <row r="1301" spans="1:10" x14ac:dyDescent="0.25">
      <c r="A1301" t="s">
        <v>1391</v>
      </c>
      <c r="B1301">
        <v>6</v>
      </c>
      <c r="C1301">
        <v>30</v>
      </c>
      <c r="D1301" t="s">
        <v>1395</v>
      </c>
      <c r="E1301" t="s">
        <v>1393</v>
      </c>
      <c r="G1301">
        <v>2002836</v>
      </c>
      <c r="H1301">
        <f t="shared" si="41"/>
        <v>807.52</v>
      </c>
      <c r="I1301" t="str">
        <f t="shared" si="42"/>
        <v>N/A</v>
      </c>
      <c r="J1301">
        <v>581</v>
      </c>
    </row>
    <row r="1302" spans="1:10" x14ac:dyDescent="0.25">
      <c r="A1302" t="s">
        <v>1391</v>
      </c>
      <c r="B1302">
        <v>6</v>
      </c>
      <c r="C1302">
        <v>30</v>
      </c>
      <c r="D1302" t="s">
        <v>1395</v>
      </c>
      <c r="G1302">
        <v>2002836</v>
      </c>
      <c r="H1302">
        <f t="shared" si="41"/>
        <v>807.52</v>
      </c>
      <c r="I1302" t="str">
        <f t="shared" si="42"/>
        <v>N/A</v>
      </c>
      <c r="J1302">
        <v>3</v>
      </c>
    </row>
    <row r="1303" spans="1:10" x14ac:dyDescent="0.25">
      <c r="A1303" t="s">
        <v>1391</v>
      </c>
      <c r="B1303">
        <v>6</v>
      </c>
      <c r="C1303">
        <v>35</v>
      </c>
      <c r="D1303" t="s">
        <v>1395</v>
      </c>
      <c r="E1303" t="s">
        <v>1393</v>
      </c>
      <c r="G1303">
        <v>2002843</v>
      </c>
      <c r="H1303">
        <f t="shared" si="41"/>
        <v>0</v>
      </c>
      <c r="I1303" t="str">
        <f t="shared" si="42"/>
        <v>N/A</v>
      </c>
      <c r="J1303">
        <v>127</v>
      </c>
    </row>
    <row r="1304" spans="1:10" x14ac:dyDescent="0.25">
      <c r="A1304" t="s">
        <v>1391</v>
      </c>
      <c r="B1304">
        <v>6</v>
      </c>
      <c r="C1304">
        <v>35</v>
      </c>
      <c r="D1304" t="s">
        <v>1395</v>
      </c>
      <c r="G1304">
        <v>2002843</v>
      </c>
      <c r="H1304">
        <f t="shared" si="41"/>
        <v>0</v>
      </c>
      <c r="I1304" t="str">
        <f t="shared" si="42"/>
        <v>N/A</v>
      </c>
      <c r="J1304">
        <v>6</v>
      </c>
    </row>
    <row r="1305" spans="1:10" x14ac:dyDescent="0.25">
      <c r="A1305" t="s">
        <v>1391</v>
      </c>
      <c r="B1305">
        <v>6</v>
      </c>
      <c r="C1305">
        <v>36</v>
      </c>
      <c r="D1305" t="s">
        <v>1395</v>
      </c>
      <c r="E1305" t="s">
        <v>1393</v>
      </c>
      <c r="G1305" t="s">
        <v>1392</v>
      </c>
      <c r="H1305">
        <f t="shared" si="41"/>
        <v>0</v>
      </c>
      <c r="I1305" t="str">
        <f t="shared" si="42"/>
        <v>N/A</v>
      </c>
      <c r="J1305">
        <v>1</v>
      </c>
    </row>
    <row r="1306" spans="1:10" x14ac:dyDescent="0.25">
      <c r="A1306" t="s">
        <v>1391</v>
      </c>
      <c r="B1306">
        <v>6</v>
      </c>
      <c r="C1306">
        <v>40</v>
      </c>
      <c r="D1306" t="s">
        <v>1395</v>
      </c>
      <c r="E1306" t="s">
        <v>1393</v>
      </c>
      <c r="G1306">
        <v>2002847</v>
      </c>
      <c r="H1306">
        <f t="shared" si="41"/>
        <v>1112.98</v>
      </c>
      <c r="I1306" t="str">
        <f t="shared" si="42"/>
        <v>N/A</v>
      </c>
      <c r="J1306">
        <v>6</v>
      </c>
    </row>
    <row r="1307" spans="1:10" x14ac:dyDescent="0.25">
      <c r="A1307" t="s">
        <v>1391</v>
      </c>
      <c r="B1307">
        <v>6</v>
      </c>
      <c r="C1307">
        <v>45</v>
      </c>
      <c r="D1307" t="s">
        <v>1395</v>
      </c>
      <c r="E1307" t="s">
        <v>1393</v>
      </c>
      <c r="G1307">
        <v>2002859</v>
      </c>
      <c r="H1307">
        <f t="shared" si="41"/>
        <v>1478.66</v>
      </c>
      <c r="I1307" t="str">
        <f t="shared" si="42"/>
        <v>N/A</v>
      </c>
      <c r="J1307">
        <v>4</v>
      </c>
    </row>
  </sheetData>
  <pageMargins left="0.7" right="0.7" top="0.75" bottom="0.75" header="0.3" footer="0.3"/>
  <customProperties>
    <customPr name="EpmWorksheetKeyString_GU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B373E-96FE-4EA9-B888-D80658FEF204}">
  <sheetPr>
    <tabColor theme="7" tint="0.79998168889431442"/>
  </sheetPr>
  <dimension ref="A1:U67"/>
  <sheetViews>
    <sheetView workbookViewId="0">
      <selection activeCell="J11" sqref="J11"/>
    </sheetView>
    <sheetView topLeftCell="A27" workbookViewId="1">
      <selection activeCell="M48" sqref="M48"/>
    </sheetView>
  </sheetViews>
  <sheetFormatPr defaultRowHeight="15" x14ac:dyDescent="0.25"/>
  <cols>
    <col min="2" max="2" width="11.42578125" bestFit="1" customWidth="1"/>
    <col min="3" max="3" width="6.85546875" bestFit="1" customWidth="1"/>
    <col min="4" max="4" width="9" bestFit="1" customWidth="1"/>
    <col min="5" max="5" width="5.42578125" bestFit="1" customWidth="1"/>
    <col min="6" max="6" width="9.28515625" bestFit="1" customWidth="1"/>
    <col min="7" max="7" width="11.85546875" bestFit="1" customWidth="1"/>
    <col min="8" max="8" width="11.28515625" bestFit="1" customWidth="1"/>
    <col min="11" max="15" width="14.42578125" customWidth="1"/>
    <col min="16" max="17" width="17.28515625" customWidth="1"/>
    <col min="18" max="18" width="60.140625" bestFit="1" customWidth="1"/>
    <col min="20" max="20" width="10.5703125" bestFit="1" customWidth="1"/>
    <col min="21" max="21" width="13.85546875" bestFit="1" customWidth="1"/>
  </cols>
  <sheetData>
    <row r="1" spans="1:21" x14ac:dyDescent="0.25">
      <c r="A1" s="1" t="s">
        <v>1595</v>
      </c>
      <c r="B1" s="181" t="s">
        <v>1387</v>
      </c>
      <c r="C1" s="181" t="s">
        <v>1386</v>
      </c>
      <c r="D1" s="181" t="s">
        <v>1414</v>
      </c>
      <c r="E1" s="181" t="s">
        <v>1385</v>
      </c>
      <c r="F1" s="181" t="s">
        <v>1185</v>
      </c>
      <c r="G1" s="181" t="s">
        <v>1183</v>
      </c>
      <c r="H1" s="181" t="s">
        <v>97</v>
      </c>
      <c r="J1" s="1" t="s">
        <v>1595</v>
      </c>
      <c r="K1" s="181" t="s">
        <v>1185</v>
      </c>
      <c r="L1" s="181" t="s">
        <v>1183</v>
      </c>
      <c r="M1" s="1" t="s">
        <v>1596</v>
      </c>
      <c r="N1" s="1" t="s">
        <v>1598</v>
      </c>
      <c r="O1" s="1" t="s">
        <v>1597</v>
      </c>
      <c r="P1" s="1" t="s">
        <v>1599</v>
      </c>
      <c r="Q1" s="1" t="s">
        <v>1600</v>
      </c>
      <c r="R1" s="1" t="s">
        <v>1601</v>
      </c>
      <c r="T1" s="1" t="s">
        <v>1617</v>
      </c>
      <c r="U1" s="1" t="s">
        <v>1616</v>
      </c>
    </row>
    <row r="2" spans="1:21" x14ac:dyDescent="0.25">
      <c r="A2" t="s">
        <v>61</v>
      </c>
      <c r="B2" s="1" t="s">
        <v>1397</v>
      </c>
      <c r="C2" s="1">
        <v>30</v>
      </c>
      <c r="D2">
        <v>1062.32</v>
      </c>
      <c r="E2">
        <v>1</v>
      </c>
      <c r="F2">
        <v>4</v>
      </c>
      <c r="G2">
        <v>1</v>
      </c>
      <c r="H2">
        <v>5</v>
      </c>
      <c r="I2" t="b">
        <f>+H2='Pole - TSN Prices'!R3</f>
        <v>1</v>
      </c>
      <c r="J2" t="s">
        <v>33</v>
      </c>
      <c r="K2">
        <f>+SUMIF($A:$A,$J2,F:F)</f>
        <v>0</v>
      </c>
      <c r="L2">
        <f>+SUMIF($A:$A,$J2,G:G)</f>
        <v>0</v>
      </c>
      <c r="M2">
        <f>+SUMIF($A:$A,$J2,H:H)</f>
        <v>0</v>
      </c>
      <c r="N2" s="191">
        <f>+IF($M2=0,P2,K2/$M2)</f>
        <v>1</v>
      </c>
      <c r="O2" s="191">
        <f>+IF($M2=0,Q2,L2/$M2)</f>
        <v>0</v>
      </c>
      <c r="P2" s="191">
        <v>1</v>
      </c>
      <c r="Q2" s="191">
        <v>0</v>
      </c>
      <c r="R2" t="s">
        <v>1602</v>
      </c>
      <c r="T2">
        <v>10</v>
      </c>
      <c r="U2">
        <v>370</v>
      </c>
    </row>
    <row r="3" spans="1:21" x14ac:dyDescent="0.25">
      <c r="A3" t="s">
        <v>65</v>
      </c>
      <c r="B3" s="1" t="s">
        <v>1397</v>
      </c>
      <c r="C3" s="1">
        <v>40</v>
      </c>
      <c r="D3">
        <v>1543.75</v>
      </c>
      <c r="E3">
        <v>3</v>
      </c>
      <c r="F3">
        <v>3</v>
      </c>
      <c r="G3">
        <v>379</v>
      </c>
      <c r="H3">
        <v>382</v>
      </c>
      <c r="I3" t="b">
        <f>+H3='Pole - TSN Prices'!R4</f>
        <v>1</v>
      </c>
      <c r="J3" t="s">
        <v>35</v>
      </c>
      <c r="K3">
        <f t="shared" ref="K3:M16" si="0">+SUMIF($A:$A,$J3,F:F)</f>
        <v>31343</v>
      </c>
      <c r="L3">
        <f t="shared" si="0"/>
        <v>2389</v>
      </c>
      <c r="M3">
        <f t="shared" si="0"/>
        <v>33732</v>
      </c>
      <c r="N3" s="191">
        <f t="shared" ref="N3:N33" si="1">+IF($M3=0,P3,K3/$M3)</f>
        <v>0.92917704257085265</v>
      </c>
      <c r="O3" s="191">
        <f t="shared" ref="O3:O33" si="2">+IF($M3=0,Q3,L3/$M3)</f>
        <v>7.0822957429147404E-2</v>
      </c>
      <c r="P3" s="191">
        <v>1</v>
      </c>
      <c r="Q3" s="191">
        <v>0</v>
      </c>
      <c r="R3" t="s">
        <v>1602</v>
      </c>
      <c r="T3">
        <v>9</v>
      </c>
      <c r="U3">
        <v>740</v>
      </c>
    </row>
    <row r="4" spans="1:21" x14ac:dyDescent="0.25">
      <c r="A4" t="s">
        <v>65</v>
      </c>
      <c r="B4" s="1" t="s">
        <v>1397</v>
      </c>
      <c r="C4" s="1">
        <v>40</v>
      </c>
      <c r="D4">
        <v>1543.75</v>
      </c>
      <c r="E4">
        <v>4</v>
      </c>
      <c r="F4">
        <v>2</v>
      </c>
      <c r="G4">
        <v>45</v>
      </c>
      <c r="H4">
        <v>47</v>
      </c>
      <c r="I4" t="b">
        <f>+H4='Pole - TSN Prices'!R5</f>
        <v>1</v>
      </c>
      <c r="J4" t="s">
        <v>37</v>
      </c>
      <c r="K4">
        <f t="shared" si="0"/>
        <v>6</v>
      </c>
      <c r="L4">
        <f t="shared" si="0"/>
        <v>4</v>
      </c>
      <c r="M4">
        <f t="shared" si="0"/>
        <v>10</v>
      </c>
      <c r="N4" s="191">
        <f t="shared" si="1"/>
        <v>0.6</v>
      </c>
      <c r="O4" s="191">
        <f t="shared" si="2"/>
        <v>0.4</v>
      </c>
      <c r="P4" s="191">
        <v>0.5</v>
      </c>
      <c r="Q4" s="191">
        <v>0.5</v>
      </c>
      <c r="R4" t="s">
        <v>1603</v>
      </c>
      <c r="T4">
        <v>8</v>
      </c>
      <c r="U4" t="s">
        <v>1246</v>
      </c>
    </row>
    <row r="5" spans="1:21" x14ac:dyDescent="0.25">
      <c r="A5" t="s">
        <v>65</v>
      </c>
      <c r="B5" s="1" t="s">
        <v>1397</v>
      </c>
      <c r="C5" s="1">
        <v>40</v>
      </c>
      <c r="D5">
        <v>3242.18</v>
      </c>
      <c r="E5" t="s">
        <v>1407</v>
      </c>
      <c r="F5">
        <v>1</v>
      </c>
      <c r="G5">
        <v>158</v>
      </c>
      <c r="H5">
        <v>159</v>
      </c>
      <c r="I5" t="b">
        <f>+H5='Pole - TSN Prices'!R6</f>
        <v>1</v>
      </c>
      <c r="J5" t="s">
        <v>39</v>
      </c>
      <c r="K5">
        <f t="shared" si="0"/>
        <v>2404</v>
      </c>
      <c r="L5">
        <f t="shared" si="0"/>
        <v>86111</v>
      </c>
      <c r="M5">
        <f t="shared" si="0"/>
        <v>88515</v>
      </c>
      <c r="N5" s="191">
        <f t="shared" si="1"/>
        <v>2.7159238547138902E-2</v>
      </c>
      <c r="O5" s="191">
        <f t="shared" si="2"/>
        <v>0.97284076145286114</v>
      </c>
      <c r="P5" s="191">
        <v>0</v>
      </c>
      <c r="Q5" s="191">
        <v>1</v>
      </c>
      <c r="R5" t="s">
        <v>1604</v>
      </c>
      <c r="T5">
        <v>7</v>
      </c>
      <c r="U5">
        <v>1200</v>
      </c>
    </row>
    <row r="6" spans="1:21" x14ac:dyDescent="0.25">
      <c r="A6" t="s">
        <v>65</v>
      </c>
      <c r="B6" s="1" t="s">
        <v>1397</v>
      </c>
      <c r="C6" s="1">
        <v>40</v>
      </c>
      <c r="D6">
        <v>3268.88</v>
      </c>
      <c r="E6" t="s">
        <v>1403</v>
      </c>
      <c r="G6">
        <v>3</v>
      </c>
      <c r="H6">
        <v>3</v>
      </c>
      <c r="I6" t="b">
        <f>+H6='Pole - TSN Prices'!R7</f>
        <v>1</v>
      </c>
      <c r="J6" t="s">
        <v>41</v>
      </c>
      <c r="K6">
        <f t="shared" si="0"/>
        <v>511</v>
      </c>
      <c r="L6">
        <f t="shared" si="0"/>
        <v>49663</v>
      </c>
      <c r="M6">
        <f t="shared" si="0"/>
        <v>50174</v>
      </c>
      <c r="N6" s="191">
        <f t="shared" si="1"/>
        <v>1.0184557739068043E-2</v>
      </c>
      <c r="O6" s="191">
        <f t="shared" si="2"/>
        <v>0.98981544226093199</v>
      </c>
      <c r="P6" s="191">
        <v>0</v>
      </c>
      <c r="Q6" s="191">
        <v>1</v>
      </c>
      <c r="R6" t="s">
        <v>1604</v>
      </c>
      <c r="T6">
        <v>6</v>
      </c>
      <c r="U6">
        <v>1500</v>
      </c>
    </row>
    <row r="7" spans="1:21" x14ac:dyDescent="0.25">
      <c r="A7" t="s">
        <v>67</v>
      </c>
      <c r="B7" s="1" t="s">
        <v>1397</v>
      </c>
      <c r="C7" s="1">
        <v>45</v>
      </c>
      <c r="D7">
        <v>1344.79</v>
      </c>
      <c r="E7">
        <v>2</v>
      </c>
      <c r="G7">
        <v>1</v>
      </c>
      <c r="H7">
        <v>1</v>
      </c>
      <c r="I7" t="b">
        <f>+H7='Pole - TSN Prices'!R8</f>
        <v>1</v>
      </c>
      <c r="J7" t="s">
        <v>43</v>
      </c>
      <c r="K7">
        <f t="shared" si="0"/>
        <v>12</v>
      </c>
      <c r="L7">
        <f t="shared" si="0"/>
        <v>1479</v>
      </c>
      <c r="M7">
        <f t="shared" si="0"/>
        <v>1491</v>
      </c>
      <c r="N7" s="191">
        <f t="shared" si="1"/>
        <v>8.0482897384305842E-3</v>
      </c>
      <c r="O7" s="191">
        <f t="shared" si="2"/>
        <v>0.99195171026156936</v>
      </c>
      <c r="P7" s="191">
        <v>0</v>
      </c>
      <c r="Q7" s="191">
        <v>1</v>
      </c>
      <c r="R7" t="s">
        <v>1604</v>
      </c>
      <c r="T7">
        <v>5</v>
      </c>
      <c r="U7">
        <v>1900</v>
      </c>
    </row>
    <row r="8" spans="1:21" x14ac:dyDescent="0.25">
      <c r="A8" t="s">
        <v>67</v>
      </c>
      <c r="B8" s="1" t="s">
        <v>1397</v>
      </c>
      <c r="C8" s="1">
        <v>45</v>
      </c>
      <c r="D8">
        <v>1344.79</v>
      </c>
      <c r="E8" t="s">
        <v>1403</v>
      </c>
      <c r="G8">
        <v>1</v>
      </c>
      <c r="H8">
        <v>1</v>
      </c>
      <c r="I8" t="b">
        <f>+H8='Pole - TSN Prices'!R9</f>
        <v>1</v>
      </c>
      <c r="J8" t="s">
        <v>45</v>
      </c>
      <c r="K8">
        <f t="shared" si="0"/>
        <v>1</v>
      </c>
      <c r="L8">
        <f t="shared" si="0"/>
        <v>221</v>
      </c>
      <c r="M8">
        <f t="shared" si="0"/>
        <v>222</v>
      </c>
      <c r="N8" s="191">
        <f t="shared" si="1"/>
        <v>4.5045045045045045E-3</v>
      </c>
      <c r="O8" s="191">
        <f t="shared" si="2"/>
        <v>0.99549549549549554</v>
      </c>
      <c r="P8" s="191">
        <v>0</v>
      </c>
      <c r="Q8" s="191">
        <v>1</v>
      </c>
      <c r="R8" t="s">
        <v>1604</v>
      </c>
      <c r="T8">
        <v>4</v>
      </c>
      <c r="U8">
        <v>2400</v>
      </c>
    </row>
    <row r="9" spans="1:21" x14ac:dyDescent="0.25">
      <c r="A9" t="s">
        <v>67</v>
      </c>
      <c r="B9" s="1" t="s">
        <v>1397</v>
      </c>
      <c r="C9" s="1">
        <v>45</v>
      </c>
      <c r="D9">
        <v>3268.88</v>
      </c>
      <c r="E9" t="s">
        <v>1403</v>
      </c>
      <c r="G9">
        <v>2</v>
      </c>
      <c r="H9">
        <v>2</v>
      </c>
      <c r="I9" t="b">
        <f>+H9='Pole - TSN Prices'!R10</f>
        <v>1</v>
      </c>
      <c r="J9" t="s">
        <v>47</v>
      </c>
      <c r="K9">
        <f t="shared" si="0"/>
        <v>2</v>
      </c>
      <c r="L9">
        <f t="shared" si="0"/>
        <v>137</v>
      </c>
      <c r="M9">
        <f t="shared" si="0"/>
        <v>139</v>
      </c>
      <c r="N9" s="191">
        <f t="shared" si="1"/>
        <v>1.4388489208633094E-2</v>
      </c>
      <c r="O9" s="191">
        <f t="shared" si="2"/>
        <v>0.98561151079136688</v>
      </c>
      <c r="P9" s="191">
        <v>0</v>
      </c>
      <c r="Q9" s="191">
        <v>1</v>
      </c>
      <c r="R9" t="s">
        <v>1604</v>
      </c>
      <c r="T9">
        <v>3</v>
      </c>
      <c r="U9">
        <v>3000</v>
      </c>
    </row>
    <row r="10" spans="1:21" x14ac:dyDescent="0.25">
      <c r="A10" t="s">
        <v>67</v>
      </c>
      <c r="B10" s="1" t="s">
        <v>1397</v>
      </c>
      <c r="C10" s="1">
        <v>45</v>
      </c>
      <c r="D10">
        <v>4018.36</v>
      </c>
      <c r="E10" t="s">
        <v>1406</v>
      </c>
      <c r="G10">
        <v>9</v>
      </c>
      <c r="H10">
        <v>9</v>
      </c>
      <c r="I10" t="b">
        <f>+H10='Pole - TSN Prices'!R11</f>
        <v>1</v>
      </c>
      <c r="J10" t="s">
        <v>1108</v>
      </c>
      <c r="K10">
        <f t="shared" si="0"/>
        <v>0</v>
      </c>
      <c r="L10">
        <f t="shared" si="0"/>
        <v>0</v>
      </c>
      <c r="M10">
        <f t="shared" si="0"/>
        <v>0</v>
      </c>
      <c r="N10" s="191">
        <f t="shared" si="1"/>
        <v>0</v>
      </c>
      <c r="O10" s="191">
        <f t="shared" si="2"/>
        <v>1</v>
      </c>
      <c r="P10" s="191">
        <v>0</v>
      </c>
      <c r="Q10" s="191">
        <v>1</v>
      </c>
      <c r="R10" t="s">
        <v>1604</v>
      </c>
      <c r="T10">
        <v>2</v>
      </c>
      <c r="U10">
        <v>3700</v>
      </c>
    </row>
    <row r="11" spans="1:21" x14ac:dyDescent="0.25">
      <c r="A11" t="s">
        <v>69</v>
      </c>
      <c r="B11" s="1" t="s">
        <v>1397</v>
      </c>
      <c r="C11" s="1">
        <v>50</v>
      </c>
      <c r="D11">
        <v>1918.8</v>
      </c>
      <c r="E11">
        <v>1</v>
      </c>
      <c r="F11">
        <v>2</v>
      </c>
      <c r="G11">
        <v>19</v>
      </c>
      <c r="H11">
        <v>21</v>
      </c>
      <c r="I11" t="b">
        <f>+H11='Pole - TSN Prices'!R12</f>
        <v>1</v>
      </c>
      <c r="J11" t="s">
        <v>49</v>
      </c>
      <c r="K11">
        <f t="shared" si="0"/>
        <v>0</v>
      </c>
      <c r="L11">
        <f t="shared" si="0"/>
        <v>0</v>
      </c>
      <c r="M11">
        <f t="shared" si="0"/>
        <v>0</v>
      </c>
      <c r="N11" s="191">
        <f t="shared" si="1"/>
        <v>0</v>
      </c>
      <c r="O11" s="191">
        <f t="shared" si="2"/>
        <v>1</v>
      </c>
      <c r="P11" s="191">
        <v>0</v>
      </c>
      <c r="Q11" s="191">
        <v>1</v>
      </c>
      <c r="R11" t="s">
        <v>1604</v>
      </c>
      <c r="T11">
        <v>1</v>
      </c>
      <c r="U11">
        <v>4500</v>
      </c>
    </row>
    <row r="12" spans="1:21" x14ac:dyDescent="0.25">
      <c r="A12" t="s">
        <v>69</v>
      </c>
      <c r="B12" s="1" t="s">
        <v>1397</v>
      </c>
      <c r="C12" s="1">
        <v>50</v>
      </c>
      <c r="D12">
        <v>1918.8</v>
      </c>
      <c r="E12">
        <v>3</v>
      </c>
      <c r="G12">
        <v>20</v>
      </c>
      <c r="H12">
        <v>20</v>
      </c>
      <c r="I12" t="b">
        <f>+H12='Pole - TSN Prices'!R13</f>
        <v>1</v>
      </c>
      <c r="J12" t="s">
        <v>51</v>
      </c>
      <c r="K12">
        <f t="shared" si="0"/>
        <v>0</v>
      </c>
      <c r="L12">
        <f t="shared" si="0"/>
        <v>0</v>
      </c>
      <c r="M12">
        <f t="shared" si="0"/>
        <v>0</v>
      </c>
      <c r="N12" s="191">
        <f t="shared" si="1"/>
        <v>0</v>
      </c>
      <c r="O12" s="191">
        <f t="shared" si="2"/>
        <v>1</v>
      </c>
      <c r="P12" s="191">
        <v>0</v>
      </c>
      <c r="Q12" s="191">
        <v>1</v>
      </c>
      <c r="R12" t="s">
        <v>1604</v>
      </c>
      <c r="T12" t="s">
        <v>1403</v>
      </c>
      <c r="U12">
        <v>5400</v>
      </c>
    </row>
    <row r="13" spans="1:21" x14ac:dyDescent="0.25">
      <c r="A13" t="s">
        <v>69</v>
      </c>
      <c r="B13" s="1" t="s">
        <v>1397</v>
      </c>
      <c r="C13" s="1">
        <v>50</v>
      </c>
      <c r="D13">
        <v>1918.8</v>
      </c>
      <c r="E13">
        <v>4</v>
      </c>
      <c r="G13">
        <v>2</v>
      </c>
      <c r="H13">
        <v>2</v>
      </c>
      <c r="I13" t="b">
        <f>+H13='Pole - TSN Prices'!R14</f>
        <v>1</v>
      </c>
      <c r="J13" t="s">
        <v>53</v>
      </c>
      <c r="K13">
        <f t="shared" si="0"/>
        <v>0</v>
      </c>
      <c r="L13">
        <f t="shared" si="0"/>
        <v>0</v>
      </c>
      <c r="M13">
        <f t="shared" si="0"/>
        <v>0</v>
      </c>
      <c r="N13" s="191">
        <f t="shared" si="1"/>
        <v>0</v>
      </c>
      <c r="O13" s="191">
        <f t="shared" si="2"/>
        <v>1</v>
      </c>
      <c r="P13" s="191">
        <v>0</v>
      </c>
      <c r="Q13" s="191">
        <v>1</v>
      </c>
      <c r="R13" t="s">
        <v>1604</v>
      </c>
      <c r="T13" t="s">
        <v>1404</v>
      </c>
      <c r="U13">
        <v>6400</v>
      </c>
    </row>
    <row r="14" spans="1:21" x14ac:dyDescent="0.25">
      <c r="A14" t="s">
        <v>69</v>
      </c>
      <c r="B14" s="1" t="s">
        <v>1397</v>
      </c>
      <c r="C14" s="1">
        <v>50</v>
      </c>
      <c r="D14">
        <v>1918.8</v>
      </c>
      <c r="E14" t="s">
        <v>1392</v>
      </c>
      <c r="G14">
        <v>28</v>
      </c>
      <c r="H14">
        <v>28</v>
      </c>
      <c r="I14" t="b">
        <f>+H14='Pole - TSN Prices'!R15</f>
        <v>1</v>
      </c>
      <c r="J14" t="s">
        <v>55</v>
      </c>
      <c r="K14">
        <f t="shared" si="0"/>
        <v>0</v>
      </c>
      <c r="L14">
        <f t="shared" si="0"/>
        <v>0</v>
      </c>
      <c r="M14">
        <f t="shared" si="0"/>
        <v>0</v>
      </c>
      <c r="N14" s="191">
        <f t="shared" si="1"/>
        <v>0</v>
      </c>
      <c r="O14" s="191">
        <f t="shared" si="2"/>
        <v>1</v>
      </c>
      <c r="P14" s="191">
        <v>0</v>
      </c>
      <c r="Q14" s="191">
        <v>1</v>
      </c>
      <c r="R14" t="s">
        <v>1604</v>
      </c>
      <c r="T14" t="s">
        <v>1406</v>
      </c>
      <c r="U14">
        <v>7500</v>
      </c>
    </row>
    <row r="15" spans="1:21" x14ac:dyDescent="0.25">
      <c r="A15" t="s">
        <v>69</v>
      </c>
      <c r="B15" s="1" t="s">
        <v>1397</v>
      </c>
      <c r="C15" s="1">
        <v>50</v>
      </c>
      <c r="D15">
        <v>9288.26</v>
      </c>
      <c r="E15" t="s">
        <v>1403</v>
      </c>
      <c r="G15">
        <v>134</v>
      </c>
      <c r="H15">
        <v>134</v>
      </c>
      <c r="I15" t="b">
        <f>+H15='Pole - TSN Prices'!R16</f>
        <v>1</v>
      </c>
      <c r="J15" t="s">
        <v>57</v>
      </c>
      <c r="K15">
        <f t="shared" si="0"/>
        <v>0</v>
      </c>
      <c r="L15">
        <f t="shared" si="0"/>
        <v>0</v>
      </c>
      <c r="M15">
        <f t="shared" si="0"/>
        <v>0</v>
      </c>
      <c r="N15" s="191">
        <f t="shared" si="1"/>
        <v>0</v>
      </c>
      <c r="O15" s="191">
        <f t="shared" si="2"/>
        <v>1</v>
      </c>
      <c r="P15" s="191">
        <v>0</v>
      </c>
      <c r="Q15" s="191">
        <v>1</v>
      </c>
      <c r="R15" t="s">
        <v>1604</v>
      </c>
      <c r="T15" t="s">
        <v>1407</v>
      </c>
      <c r="U15">
        <v>8700</v>
      </c>
    </row>
    <row r="16" spans="1:21" x14ac:dyDescent="0.25">
      <c r="A16" t="s">
        <v>71</v>
      </c>
      <c r="B16" s="1" t="s">
        <v>1397</v>
      </c>
      <c r="C16" s="1">
        <v>55</v>
      </c>
      <c r="D16">
        <v>1638.74</v>
      </c>
      <c r="E16">
        <v>1</v>
      </c>
      <c r="G16">
        <v>1</v>
      </c>
      <c r="H16">
        <v>1</v>
      </c>
      <c r="I16" t="b">
        <f>+H16='Pole - TSN Prices'!R17</f>
        <v>1</v>
      </c>
      <c r="J16" t="s">
        <v>59</v>
      </c>
      <c r="K16">
        <f t="shared" si="0"/>
        <v>0</v>
      </c>
      <c r="L16">
        <f t="shared" si="0"/>
        <v>0</v>
      </c>
      <c r="M16">
        <f t="shared" si="0"/>
        <v>0</v>
      </c>
      <c r="N16" s="191">
        <f t="shared" si="1"/>
        <v>1</v>
      </c>
      <c r="O16" s="191">
        <f t="shared" si="2"/>
        <v>0</v>
      </c>
      <c r="P16" s="191">
        <v>1</v>
      </c>
      <c r="Q16" s="191">
        <v>0</v>
      </c>
      <c r="R16" t="s">
        <v>1602</v>
      </c>
      <c r="T16" t="s">
        <v>1619</v>
      </c>
      <c r="U16">
        <v>10000</v>
      </c>
    </row>
    <row r="17" spans="1:21" x14ac:dyDescent="0.25">
      <c r="A17" t="s">
        <v>71</v>
      </c>
      <c r="B17" s="1" t="s">
        <v>1397</v>
      </c>
      <c r="C17" s="1">
        <v>55</v>
      </c>
      <c r="D17">
        <v>9211.4500000000007</v>
      </c>
      <c r="E17" t="s">
        <v>1407</v>
      </c>
      <c r="G17">
        <v>10</v>
      </c>
      <c r="H17">
        <v>10</v>
      </c>
      <c r="I17" t="b">
        <f>+H17='Pole - TSN Prices'!R18</f>
        <v>1</v>
      </c>
      <c r="J17" t="s">
        <v>61</v>
      </c>
      <c r="K17">
        <f t="shared" ref="K17:K33" si="3">+SUMIF($A:$A,$J17,F:F)</f>
        <v>4</v>
      </c>
      <c r="L17">
        <f t="shared" ref="L17:L33" si="4">+SUMIF($A:$A,$J17,G:G)</f>
        <v>1</v>
      </c>
      <c r="M17">
        <f t="shared" ref="M17:M33" si="5">+SUMIF($A:$A,$J17,H:H)</f>
        <v>5</v>
      </c>
      <c r="N17" s="191">
        <f t="shared" si="1"/>
        <v>0.8</v>
      </c>
      <c r="O17" s="191">
        <f t="shared" si="2"/>
        <v>0.2</v>
      </c>
      <c r="P17" s="191">
        <v>1</v>
      </c>
      <c r="Q17" s="191">
        <v>0</v>
      </c>
      <c r="R17" t="s">
        <v>1602</v>
      </c>
      <c r="T17" t="s">
        <v>1408</v>
      </c>
      <c r="U17">
        <v>11400</v>
      </c>
    </row>
    <row r="18" spans="1:21" x14ac:dyDescent="0.25">
      <c r="A18" t="s">
        <v>71</v>
      </c>
      <c r="B18" s="1" t="s">
        <v>1397</v>
      </c>
      <c r="C18" s="1">
        <v>55</v>
      </c>
      <c r="D18">
        <v>9928.64</v>
      </c>
      <c r="E18" t="s">
        <v>1403</v>
      </c>
      <c r="G18">
        <v>2</v>
      </c>
      <c r="H18">
        <v>2</v>
      </c>
      <c r="I18" t="b">
        <f>+H18='Pole - TSN Prices'!R19</f>
        <v>1</v>
      </c>
      <c r="J18" t="s">
        <v>63</v>
      </c>
      <c r="K18">
        <f t="shared" si="3"/>
        <v>0</v>
      </c>
      <c r="L18">
        <f t="shared" si="4"/>
        <v>0</v>
      </c>
      <c r="M18">
        <f t="shared" si="5"/>
        <v>0</v>
      </c>
      <c r="N18" s="191">
        <f t="shared" si="1"/>
        <v>0.5</v>
      </c>
      <c r="O18" s="191">
        <f t="shared" si="2"/>
        <v>0.5</v>
      </c>
      <c r="P18" s="191">
        <v>0.5</v>
      </c>
      <c r="Q18" s="191">
        <v>0.5</v>
      </c>
      <c r="R18" t="s">
        <v>1603</v>
      </c>
    </row>
    <row r="19" spans="1:21" x14ac:dyDescent="0.25">
      <c r="A19" t="s">
        <v>71</v>
      </c>
      <c r="B19" s="181" t="s">
        <v>1397</v>
      </c>
      <c r="C19" s="1">
        <v>60</v>
      </c>
      <c r="D19">
        <v>9869.15</v>
      </c>
      <c r="E19" t="s">
        <v>1403</v>
      </c>
      <c r="G19">
        <v>5</v>
      </c>
      <c r="H19">
        <v>5</v>
      </c>
      <c r="I19" t="b">
        <f>+H19='Pole - TSN Prices'!R20</f>
        <v>1</v>
      </c>
      <c r="J19" t="s">
        <v>65</v>
      </c>
      <c r="K19">
        <f t="shared" si="3"/>
        <v>6</v>
      </c>
      <c r="L19">
        <f t="shared" si="4"/>
        <v>585</v>
      </c>
      <c r="M19">
        <f t="shared" si="5"/>
        <v>591</v>
      </c>
      <c r="N19" s="191">
        <f t="shared" si="1"/>
        <v>1.015228426395939E-2</v>
      </c>
      <c r="O19" s="191">
        <f t="shared" si="2"/>
        <v>0.98984771573604058</v>
      </c>
      <c r="P19" s="191">
        <v>0</v>
      </c>
      <c r="Q19" s="191">
        <v>1</v>
      </c>
      <c r="R19" t="s">
        <v>1604</v>
      </c>
    </row>
    <row r="20" spans="1:21" x14ac:dyDescent="0.25">
      <c r="A20" t="s">
        <v>79</v>
      </c>
      <c r="B20" s="1" t="s">
        <v>1405</v>
      </c>
      <c r="C20" s="1">
        <v>45</v>
      </c>
      <c r="D20">
        <v>3578.4</v>
      </c>
      <c r="E20" t="s">
        <v>1404</v>
      </c>
      <c r="G20">
        <v>3</v>
      </c>
      <c r="H20">
        <v>3</v>
      </c>
      <c r="I20" t="b">
        <f>+H20='Pole - TSN Prices'!R21</f>
        <v>1</v>
      </c>
      <c r="J20" t="s">
        <v>67</v>
      </c>
      <c r="K20">
        <f t="shared" si="3"/>
        <v>0</v>
      </c>
      <c r="L20">
        <f t="shared" si="4"/>
        <v>13</v>
      </c>
      <c r="M20">
        <f t="shared" si="5"/>
        <v>13</v>
      </c>
      <c r="N20" s="191">
        <f t="shared" si="1"/>
        <v>0</v>
      </c>
      <c r="O20" s="191">
        <f t="shared" si="2"/>
        <v>1</v>
      </c>
      <c r="P20" s="191">
        <v>0</v>
      </c>
      <c r="Q20" s="191">
        <v>1</v>
      </c>
      <c r="R20" t="s">
        <v>1604</v>
      </c>
    </row>
    <row r="21" spans="1:21" x14ac:dyDescent="0.25">
      <c r="A21" t="s">
        <v>79</v>
      </c>
      <c r="B21" s="181" t="s">
        <v>1405</v>
      </c>
      <c r="C21" s="1">
        <v>50</v>
      </c>
      <c r="D21">
        <v>4587.24</v>
      </c>
      <c r="E21" t="s">
        <v>1408</v>
      </c>
      <c r="G21">
        <v>11</v>
      </c>
      <c r="H21">
        <v>11</v>
      </c>
      <c r="I21" t="b">
        <f>+H21='Pole - TSN Prices'!R22</f>
        <v>1</v>
      </c>
      <c r="J21" t="s">
        <v>69</v>
      </c>
      <c r="K21">
        <f t="shared" si="3"/>
        <v>2</v>
      </c>
      <c r="L21">
        <f t="shared" si="4"/>
        <v>203</v>
      </c>
      <c r="M21">
        <f t="shared" si="5"/>
        <v>205</v>
      </c>
      <c r="N21" s="191">
        <f t="shared" si="1"/>
        <v>9.7560975609756097E-3</v>
      </c>
      <c r="O21" s="191">
        <f t="shared" si="2"/>
        <v>0.99024390243902438</v>
      </c>
      <c r="P21" s="191">
        <v>0</v>
      </c>
      <c r="Q21" s="191">
        <v>1</v>
      </c>
      <c r="R21" t="s">
        <v>1604</v>
      </c>
    </row>
    <row r="22" spans="1:21" x14ac:dyDescent="0.25">
      <c r="A22" t="s">
        <v>1153</v>
      </c>
      <c r="B22" s="1" t="s">
        <v>1401</v>
      </c>
      <c r="C22" s="1">
        <v>40</v>
      </c>
      <c r="D22">
        <v>3268.88</v>
      </c>
      <c r="E22">
        <v>1</v>
      </c>
      <c r="G22">
        <v>1</v>
      </c>
      <c r="H22">
        <v>1</v>
      </c>
      <c r="I22" t="b">
        <f>+H22='Pole - TSN Prices'!R23</f>
        <v>1</v>
      </c>
      <c r="J22" t="s">
        <v>71</v>
      </c>
      <c r="K22">
        <f t="shared" si="3"/>
        <v>0</v>
      </c>
      <c r="L22">
        <f t="shared" si="4"/>
        <v>18</v>
      </c>
      <c r="M22">
        <f t="shared" si="5"/>
        <v>18</v>
      </c>
      <c r="N22" s="191">
        <f t="shared" si="1"/>
        <v>0</v>
      </c>
      <c r="O22" s="191">
        <f t="shared" si="2"/>
        <v>1</v>
      </c>
      <c r="P22" s="191">
        <v>0</v>
      </c>
      <c r="Q22" s="191">
        <v>1</v>
      </c>
      <c r="R22" t="s">
        <v>1604</v>
      </c>
    </row>
    <row r="23" spans="1:21" x14ac:dyDescent="0.25">
      <c r="A23" t="s">
        <v>1153</v>
      </c>
      <c r="B23" s="1" t="s">
        <v>1401</v>
      </c>
      <c r="C23" s="1">
        <v>45</v>
      </c>
      <c r="D23">
        <v>3974.89</v>
      </c>
      <c r="E23">
        <v>1</v>
      </c>
      <c r="F23">
        <v>1</v>
      </c>
      <c r="G23">
        <v>910</v>
      </c>
      <c r="H23">
        <v>911</v>
      </c>
      <c r="I23" t="b">
        <f>+H23='Pole - TSN Prices'!R24</f>
        <v>1</v>
      </c>
      <c r="J23" t="s">
        <v>73</v>
      </c>
      <c r="K23">
        <f t="shared" si="3"/>
        <v>0</v>
      </c>
      <c r="L23">
        <f t="shared" si="4"/>
        <v>0</v>
      </c>
      <c r="M23">
        <f t="shared" si="5"/>
        <v>0</v>
      </c>
      <c r="N23" s="191">
        <f t="shared" si="1"/>
        <v>0</v>
      </c>
      <c r="O23" s="191">
        <f t="shared" si="2"/>
        <v>1</v>
      </c>
      <c r="P23" s="191">
        <v>0</v>
      </c>
      <c r="Q23" s="191">
        <v>1</v>
      </c>
      <c r="R23" t="s">
        <v>1604</v>
      </c>
    </row>
    <row r="24" spans="1:21" x14ac:dyDescent="0.25">
      <c r="A24" t="s">
        <v>1153</v>
      </c>
      <c r="B24" s="1" t="s">
        <v>1401</v>
      </c>
      <c r="C24" s="1">
        <v>45</v>
      </c>
      <c r="D24">
        <v>4456.6099999999997</v>
      </c>
      <c r="E24" t="s">
        <v>1403</v>
      </c>
      <c r="F24">
        <v>5</v>
      </c>
      <c r="G24">
        <v>115</v>
      </c>
      <c r="H24">
        <v>120</v>
      </c>
      <c r="I24" t="b">
        <f>+H24='Pole - TSN Prices'!R25</f>
        <v>1</v>
      </c>
      <c r="J24" t="s">
        <v>75</v>
      </c>
      <c r="K24">
        <f t="shared" si="3"/>
        <v>0</v>
      </c>
      <c r="L24">
        <f t="shared" si="4"/>
        <v>0</v>
      </c>
      <c r="M24">
        <f t="shared" si="5"/>
        <v>0</v>
      </c>
      <c r="N24" s="191">
        <f t="shared" si="1"/>
        <v>0</v>
      </c>
      <c r="O24" s="191">
        <f t="shared" si="2"/>
        <v>1</v>
      </c>
      <c r="P24" s="191">
        <v>0</v>
      </c>
      <c r="Q24" s="191">
        <v>1</v>
      </c>
      <c r="R24" t="s">
        <v>1604</v>
      </c>
    </row>
    <row r="25" spans="1:21" x14ac:dyDescent="0.25">
      <c r="A25" t="s">
        <v>1153</v>
      </c>
      <c r="B25" s="1" t="s">
        <v>1401</v>
      </c>
      <c r="C25" s="1">
        <v>50</v>
      </c>
      <c r="D25">
        <v>4258.71</v>
      </c>
      <c r="E25">
        <v>1</v>
      </c>
      <c r="G25">
        <v>319</v>
      </c>
      <c r="H25">
        <v>319</v>
      </c>
      <c r="I25" t="b">
        <f>+H25='Pole - TSN Prices'!R26</f>
        <v>1</v>
      </c>
      <c r="J25" t="s">
        <v>77</v>
      </c>
      <c r="K25">
        <f t="shared" si="3"/>
        <v>0</v>
      </c>
      <c r="L25">
        <f t="shared" si="4"/>
        <v>0</v>
      </c>
      <c r="M25">
        <f t="shared" si="5"/>
        <v>0</v>
      </c>
      <c r="N25" s="191">
        <f t="shared" si="1"/>
        <v>0</v>
      </c>
      <c r="O25" s="191">
        <f t="shared" si="2"/>
        <v>1</v>
      </c>
      <c r="P25" s="191">
        <v>0</v>
      </c>
      <c r="Q25" s="191">
        <v>1</v>
      </c>
      <c r="R25" t="s">
        <v>1604</v>
      </c>
    </row>
    <row r="26" spans="1:21" x14ac:dyDescent="0.25">
      <c r="A26" t="s">
        <v>1153</v>
      </c>
      <c r="B26" s="1" t="s">
        <v>1401</v>
      </c>
      <c r="C26" s="1">
        <v>50</v>
      </c>
      <c r="D26">
        <v>4317.26</v>
      </c>
      <c r="E26" t="s">
        <v>1403</v>
      </c>
      <c r="G26">
        <v>1</v>
      </c>
      <c r="H26">
        <v>1</v>
      </c>
      <c r="I26" t="b">
        <f>+H26='Pole - TSN Prices'!R27</f>
        <v>1</v>
      </c>
      <c r="J26" t="s">
        <v>79</v>
      </c>
      <c r="K26">
        <f t="shared" si="3"/>
        <v>0</v>
      </c>
      <c r="L26">
        <f t="shared" si="4"/>
        <v>14</v>
      </c>
      <c r="M26">
        <f t="shared" si="5"/>
        <v>14</v>
      </c>
      <c r="N26" s="191">
        <f t="shared" si="1"/>
        <v>0</v>
      </c>
      <c r="O26" s="191">
        <f t="shared" si="2"/>
        <v>1</v>
      </c>
      <c r="P26" s="191">
        <v>0</v>
      </c>
      <c r="Q26" s="191">
        <v>1</v>
      </c>
      <c r="R26" t="s">
        <v>1604</v>
      </c>
    </row>
    <row r="27" spans="1:21" x14ac:dyDescent="0.25">
      <c r="A27" t="s">
        <v>1153</v>
      </c>
      <c r="B27" s="1" t="s">
        <v>1401</v>
      </c>
      <c r="C27" s="1">
        <v>50</v>
      </c>
      <c r="D27">
        <v>6012.03</v>
      </c>
      <c r="E27" t="s">
        <v>1406</v>
      </c>
      <c r="F27">
        <v>1</v>
      </c>
      <c r="G27">
        <v>59</v>
      </c>
      <c r="H27">
        <v>60</v>
      </c>
      <c r="I27" t="b">
        <f>+H27='Pole - TSN Prices'!R28</f>
        <v>1</v>
      </c>
      <c r="J27" t="s">
        <v>81</v>
      </c>
      <c r="K27">
        <f t="shared" si="3"/>
        <v>0</v>
      </c>
      <c r="L27">
        <f t="shared" si="4"/>
        <v>0</v>
      </c>
      <c r="M27">
        <f t="shared" si="5"/>
        <v>0</v>
      </c>
      <c r="N27" s="191">
        <f t="shared" si="1"/>
        <v>0</v>
      </c>
      <c r="O27" s="191">
        <f t="shared" si="2"/>
        <v>1</v>
      </c>
      <c r="P27" s="191">
        <v>0</v>
      </c>
      <c r="Q27" s="191">
        <v>1</v>
      </c>
      <c r="R27" t="s">
        <v>1604</v>
      </c>
    </row>
    <row r="28" spans="1:21" x14ac:dyDescent="0.25">
      <c r="A28" t="s">
        <v>1153</v>
      </c>
      <c r="B28" s="1" t="s">
        <v>1401</v>
      </c>
      <c r="C28" s="1">
        <v>50</v>
      </c>
      <c r="D28">
        <v>9288.26</v>
      </c>
      <c r="E28">
        <v>1</v>
      </c>
      <c r="G28">
        <v>48</v>
      </c>
      <c r="H28">
        <v>48</v>
      </c>
      <c r="I28" t="b">
        <f>+H28='Pole - TSN Prices'!R29</f>
        <v>1</v>
      </c>
      <c r="J28" t="s">
        <v>83</v>
      </c>
      <c r="K28">
        <f t="shared" si="3"/>
        <v>0</v>
      </c>
      <c r="L28">
        <f t="shared" si="4"/>
        <v>0</v>
      </c>
      <c r="M28">
        <f t="shared" si="5"/>
        <v>0</v>
      </c>
      <c r="N28" s="191">
        <f t="shared" si="1"/>
        <v>0</v>
      </c>
      <c r="O28" s="191">
        <f t="shared" si="2"/>
        <v>1</v>
      </c>
      <c r="P28" s="191">
        <v>0</v>
      </c>
      <c r="Q28" s="191">
        <v>1</v>
      </c>
      <c r="R28" t="s">
        <v>1604</v>
      </c>
    </row>
    <row r="29" spans="1:21" x14ac:dyDescent="0.25">
      <c r="A29" t="s">
        <v>1153</v>
      </c>
      <c r="B29" s="181" t="s">
        <v>1401</v>
      </c>
      <c r="C29" s="1">
        <v>53</v>
      </c>
      <c r="D29">
        <v>21548.86</v>
      </c>
      <c r="E29">
        <v>1</v>
      </c>
      <c r="G29">
        <v>28</v>
      </c>
      <c r="H29">
        <v>28</v>
      </c>
      <c r="I29" t="b">
        <f>+H29='Pole - TSN Prices'!R30</f>
        <v>1</v>
      </c>
      <c r="J29" t="s">
        <v>85</v>
      </c>
      <c r="K29">
        <f t="shared" si="3"/>
        <v>0</v>
      </c>
      <c r="L29">
        <f t="shared" si="4"/>
        <v>0</v>
      </c>
      <c r="M29">
        <f t="shared" si="5"/>
        <v>0</v>
      </c>
      <c r="N29" s="191">
        <f t="shared" si="1"/>
        <v>0</v>
      </c>
      <c r="O29" s="191">
        <f t="shared" si="2"/>
        <v>1</v>
      </c>
      <c r="P29" s="191">
        <v>0</v>
      </c>
      <c r="Q29" s="191">
        <v>1</v>
      </c>
      <c r="R29" t="s">
        <v>1604</v>
      </c>
    </row>
    <row r="30" spans="1:21" x14ac:dyDescent="0.25">
      <c r="A30" t="s">
        <v>35</v>
      </c>
      <c r="B30" s="1" t="s">
        <v>1395</v>
      </c>
      <c r="C30" s="1">
        <v>30</v>
      </c>
      <c r="D30">
        <v>807.52</v>
      </c>
      <c r="E30">
        <v>2</v>
      </c>
      <c r="F30">
        <v>10</v>
      </c>
      <c r="G30">
        <v>1</v>
      </c>
      <c r="H30">
        <v>11</v>
      </c>
      <c r="I30" t="b">
        <f>+H30='Pole - TSN Prices'!R31</f>
        <v>1</v>
      </c>
      <c r="J30" t="s">
        <v>87</v>
      </c>
      <c r="K30">
        <f t="shared" si="3"/>
        <v>0</v>
      </c>
      <c r="L30">
        <f t="shared" si="4"/>
        <v>0</v>
      </c>
      <c r="M30">
        <f t="shared" si="5"/>
        <v>0</v>
      </c>
      <c r="N30" s="191">
        <f t="shared" si="1"/>
        <v>0</v>
      </c>
      <c r="O30" s="191">
        <f t="shared" si="2"/>
        <v>1</v>
      </c>
      <c r="P30" s="191">
        <v>0</v>
      </c>
      <c r="Q30" s="191">
        <v>1</v>
      </c>
      <c r="R30" t="s">
        <v>1604</v>
      </c>
    </row>
    <row r="31" spans="1:21" x14ac:dyDescent="0.25">
      <c r="A31" t="s">
        <v>35</v>
      </c>
      <c r="B31" s="1" t="s">
        <v>1395</v>
      </c>
      <c r="C31" s="1">
        <v>30</v>
      </c>
      <c r="D31">
        <v>807.52</v>
      </c>
      <c r="E31">
        <v>3</v>
      </c>
      <c r="F31">
        <v>12</v>
      </c>
      <c r="G31">
        <v>3</v>
      </c>
      <c r="H31">
        <v>15</v>
      </c>
      <c r="I31" t="b">
        <f>+H31='Pole - TSN Prices'!R32</f>
        <v>1</v>
      </c>
      <c r="J31" t="s">
        <v>89</v>
      </c>
      <c r="K31">
        <f t="shared" si="3"/>
        <v>0</v>
      </c>
      <c r="L31">
        <f t="shared" si="4"/>
        <v>0</v>
      </c>
      <c r="M31">
        <f t="shared" si="5"/>
        <v>0</v>
      </c>
      <c r="N31" s="191">
        <f t="shared" si="1"/>
        <v>0</v>
      </c>
      <c r="O31" s="191">
        <f t="shared" si="2"/>
        <v>1</v>
      </c>
      <c r="P31" s="191">
        <v>0</v>
      </c>
      <c r="Q31" s="191">
        <v>1</v>
      </c>
      <c r="R31" t="s">
        <v>1604</v>
      </c>
    </row>
    <row r="32" spans="1:21" x14ac:dyDescent="0.25">
      <c r="A32" t="s">
        <v>35</v>
      </c>
      <c r="B32" s="1" t="s">
        <v>1395</v>
      </c>
      <c r="C32" s="1">
        <v>30</v>
      </c>
      <c r="D32">
        <v>807.52</v>
      </c>
      <c r="E32">
        <v>4</v>
      </c>
      <c r="F32">
        <v>396</v>
      </c>
      <c r="G32">
        <v>80</v>
      </c>
      <c r="H32">
        <v>476</v>
      </c>
      <c r="I32" t="b">
        <f>+H32='Pole - TSN Prices'!R33</f>
        <v>1</v>
      </c>
      <c r="J32" t="s">
        <v>91</v>
      </c>
      <c r="K32">
        <f t="shared" si="3"/>
        <v>0</v>
      </c>
      <c r="L32">
        <f t="shared" si="4"/>
        <v>0</v>
      </c>
      <c r="M32">
        <f t="shared" si="5"/>
        <v>0</v>
      </c>
      <c r="N32" s="191">
        <f t="shared" si="1"/>
        <v>0</v>
      </c>
      <c r="O32" s="191">
        <f t="shared" si="2"/>
        <v>1</v>
      </c>
      <c r="P32" s="191">
        <v>0</v>
      </c>
      <c r="Q32" s="191">
        <v>1</v>
      </c>
      <c r="R32" t="s">
        <v>1604</v>
      </c>
    </row>
    <row r="33" spans="1:18" x14ac:dyDescent="0.25">
      <c r="A33" t="s">
        <v>35</v>
      </c>
      <c r="B33" s="1" t="s">
        <v>1395</v>
      </c>
      <c r="C33" s="1">
        <v>30</v>
      </c>
      <c r="D33">
        <v>807.52</v>
      </c>
      <c r="E33">
        <v>5</v>
      </c>
      <c r="G33">
        <v>1</v>
      </c>
      <c r="H33">
        <v>1</v>
      </c>
      <c r="I33" t="b">
        <f>+H33='Pole - TSN Prices'!R34</f>
        <v>1</v>
      </c>
      <c r="J33" t="s">
        <v>93</v>
      </c>
      <c r="K33">
        <f t="shared" si="3"/>
        <v>0</v>
      </c>
      <c r="L33">
        <f t="shared" si="4"/>
        <v>0</v>
      </c>
      <c r="M33">
        <f t="shared" si="5"/>
        <v>0</v>
      </c>
      <c r="N33" s="191">
        <f t="shared" si="1"/>
        <v>0</v>
      </c>
      <c r="O33" s="191">
        <f t="shared" si="2"/>
        <v>1</v>
      </c>
      <c r="P33" s="191">
        <v>0</v>
      </c>
      <c r="Q33" s="191">
        <v>1</v>
      </c>
      <c r="R33" t="s">
        <v>1604</v>
      </c>
    </row>
    <row r="34" spans="1:18" x14ac:dyDescent="0.25">
      <c r="A34" t="s">
        <v>35</v>
      </c>
      <c r="B34" s="1" t="s">
        <v>1395</v>
      </c>
      <c r="C34" s="1">
        <v>30</v>
      </c>
      <c r="D34">
        <v>807.52</v>
      </c>
      <c r="E34">
        <v>6</v>
      </c>
      <c r="F34">
        <v>427</v>
      </c>
      <c r="G34">
        <v>25</v>
      </c>
      <c r="H34">
        <v>452</v>
      </c>
      <c r="I34" t="b">
        <f>+H34='Pole - TSN Prices'!R35</f>
        <v>1</v>
      </c>
    </row>
    <row r="35" spans="1:18" x14ac:dyDescent="0.25">
      <c r="A35" t="s">
        <v>35</v>
      </c>
      <c r="B35" s="1" t="s">
        <v>1395</v>
      </c>
      <c r="C35" s="1">
        <v>30</v>
      </c>
      <c r="D35">
        <v>1112.98</v>
      </c>
      <c r="E35">
        <v>4</v>
      </c>
      <c r="F35">
        <v>30498</v>
      </c>
      <c r="G35">
        <v>2279</v>
      </c>
      <c r="H35">
        <v>32777</v>
      </c>
      <c r="I35" t="b">
        <f>+H35='Pole - TSN Prices'!R36</f>
        <v>1</v>
      </c>
    </row>
    <row r="36" spans="1:18" x14ac:dyDescent="0.25">
      <c r="A36" t="s">
        <v>37</v>
      </c>
      <c r="B36" s="1" t="s">
        <v>1395</v>
      </c>
      <c r="C36" s="1">
        <v>35</v>
      </c>
      <c r="D36">
        <v>807.52</v>
      </c>
      <c r="E36">
        <v>4</v>
      </c>
      <c r="F36">
        <v>1</v>
      </c>
      <c r="H36">
        <v>1</v>
      </c>
      <c r="I36" t="b">
        <f>+H36='Pole - TSN Prices'!R37</f>
        <v>1</v>
      </c>
    </row>
    <row r="37" spans="1:18" x14ac:dyDescent="0.25">
      <c r="A37" t="s">
        <v>37</v>
      </c>
      <c r="B37" s="1" t="s">
        <v>1395</v>
      </c>
      <c r="C37" s="1">
        <v>35</v>
      </c>
      <c r="D37">
        <v>1112.98</v>
      </c>
      <c r="E37">
        <v>4</v>
      </c>
      <c r="F37">
        <v>5</v>
      </c>
      <c r="G37">
        <v>3</v>
      </c>
      <c r="H37">
        <v>8</v>
      </c>
      <c r="I37" t="b">
        <f>+H37='Pole - TSN Prices'!R38</f>
        <v>1</v>
      </c>
    </row>
    <row r="38" spans="1:18" x14ac:dyDescent="0.25">
      <c r="A38" t="s">
        <v>37</v>
      </c>
      <c r="B38" s="1" t="s">
        <v>1395</v>
      </c>
      <c r="C38" s="1">
        <v>35</v>
      </c>
      <c r="D38">
        <v>1112.98</v>
      </c>
      <c r="E38">
        <v>6</v>
      </c>
      <c r="G38">
        <v>1</v>
      </c>
      <c r="H38">
        <v>1</v>
      </c>
      <c r="I38" t="b">
        <f>+H38='Pole - TSN Prices'!R39</f>
        <v>1</v>
      </c>
    </row>
    <row r="39" spans="1:18" x14ac:dyDescent="0.25">
      <c r="A39" t="s">
        <v>39</v>
      </c>
      <c r="B39" s="1" t="s">
        <v>1395</v>
      </c>
      <c r="C39" s="1">
        <v>40</v>
      </c>
      <c r="D39">
        <v>807.52</v>
      </c>
      <c r="E39">
        <v>4</v>
      </c>
      <c r="G39">
        <v>35</v>
      </c>
      <c r="H39">
        <v>35</v>
      </c>
      <c r="I39" t="b">
        <f>+H39='Pole - TSN Prices'!R40</f>
        <v>1</v>
      </c>
    </row>
    <row r="40" spans="1:18" x14ac:dyDescent="0.25">
      <c r="A40" t="s">
        <v>39</v>
      </c>
      <c r="B40" s="1" t="s">
        <v>1395</v>
      </c>
      <c r="C40" s="1">
        <v>40</v>
      </c>
      <c r="D40">
        <v>1112.98</v>
      </c>
      <c r="E40">
        <v>1</v>
      </c>
      <c r="F40">
        <v>16</v>
      </c>
      <c r="G40">
        <v>165</v>
      </c>
      <c r="H40">
        <v>181</v>
      </c>
      <c r="I40" t="b">
        <f>+H40='Pole - TSN Prices'!R41</f>
        <v>1</v>
      </c>
    </row>
    <row r="41" spans="1:18" x14ac:dyDescent="0.25">
      <c r="A41" t="s">
        <v>39</v>
      </c>
      <c r="B41" s="1" t="s">
        <v>1395</v>
      </c>
      <c r="C41" s="1">
        <v>40</v>
      </c>
      <c r="D41">
        <v>1112.98</v>
      </c>
      <c r="E41">
        <v>2</v>
      </c>
      <c r="F41">
        <v>1</v>
      </c>
      <c r="G41">
        <v>12</v>
      </c>
      <c r="H41">
        <v>13</v>
      </c>
      <c r="I41" t="b">
        <f>+H41='Pole - TSN Prices'!R42</f>
        <v>1</v>
      </c>
    </row>
    <row r="42" spans="1:18" x14ac:dyDescent="0.25">
      <c r="A42" t="s">
        <v>39</v>
      </c>
      <c r="B42" s="1" t="s">
        <v>1395</v>
      </c>
      <c r="C42" s="1">
        <v>40</v>
      </c>
      <c r="D42">
        <v>1112.98</v>
      </c>
      <c r="E42">
        <v>3</v>
      </c>
      <c r="F42">
        <v>8</v>
      </c>
      <c r="G42">
        <v>72</v>
      </c>
      <c r="H42">
        <v>80</v>
      </c>
      <c r="I42" t="b">
        <f>+H42='Pole - TSN Prices'!R43</f>
        <v>1</v>
      </c>
    </row>
    <row r="43" spans="1:18" x14ac:dyDescent="0.25">
      <c r="A43" t="s">
        <v>39</v>
      </c>
      <c r="B43" s="1" t="s">
        <v>1395</v>
      </c>
      <c r="C43" s="1">
        <v>40</v>
      </c>
      <c r="D43">
        <v>1112.98</v>
      </c>
      <c r="E43">
        <v>4</v>
      </c>
      <c r="F43">
        <v>1</v>
      </c>
      <c r="H43">
        <v>1</v>
      </c>
      <c r="I43" t="b">
        <f>+H43='Pole - TSN Prices'!R44</f>
        <v>1</v>
      </c>
    </row>
    <row r="44" spans="1:18" x14ac:dyDescent="0.25">
      <c r="A44" t="s">
        <v>39</v>
      </c>
      <c r="B44" s="1" t="s">
        <v>1395</v>
      </c>
      <c r="C44" s="1">
        <v>40</v>
      </c>
      <c r="D44">
        <v>1112.98</v>
      </c>
      <c r="E44">
        <v>5</v>
      </c>
      <c r="F44">
        <v>2323</v>
      </c>
      <c r="G44">
        <v>85334</v>
      </c>
      <c r="H44">
        <v>87657</v>
      </c>
      <c r="I44" t="b">
        <f>+H44='Pole - TSN Prices'!R45</f>
        <v>1</v>
      </c>
    </row>
    <row r="45" spans="1:18" x14ac:dyDescent="0.25">
      <c r="A45" t="s">
        <v>39</v>
      </c>
      <c r="B45" s="1" t="s">
        <v>1395</v>
      </c>
      <c r="C45" s="1">
        <v>40</v>
      </c>
      <c r="D45">
        <v>1112.98</v>
      </c>
      <c r="E45">
        <v>6</v>
      </c>
      <c r="F45">
        <v>30</v>
      </c>
      <c r="G45">
        <v>445</v>
      </c>
      <c r="H45">
        <v>475</v>
      </c>
      <c r="I45" t="b">
        <f>+H45='Pole - TSN Prices'!R46</f>
        <v>1</v>
      </c>
    </row>
    <row r="46" spans="1:18" x14ac:dyDescent="0.25">
      <c r="A46" t="s">
        <v>39</v>
      </c>
      <c r="B46" s="1" t="s">
        <v>1395</v>
      </c>
      <c r="C46" s="1">
        <v>40</v>
      </c>
      <c r="D46">
        <v>1344.79</v>
      </c>
      <c r="E46">
        <v>2</v>
      </c>
      <c r="F46">
        <v>25</v>
      </c>
      <c r="G46">
        <v>48</v>
      </c>
      <c r="H46">
        <v>73</v>
      </c>
      <c r="I46" t="b">
        <f>+H46='Pole - TSN Prices'!R47</f>
        <v>1</v>
      </c>
    </row>
    <row r="47" spans="1:18" x14ac:dyDescent="0.25">
      <c r="A47" t="s">
        <v>41</v>
      </c>
      <c r="B47" s="1" t="s">
        <v>1395</v>
      </c>
      <c r="C47" s="1">
        <v>45</v>
      </c>
      <c r="D47">
        <v>1112.98</v>
      </c>
      <c r="E47">
        <v>3</v>
      </c>
      <c r="G47">
        <v>1</v>
      </c>
      <c r="H47">
        <v>1</v>
      </c>
      <c r="I47" t="b">
        <f>+H47='Pole - TSN Prices'!R48</f>
        <v>1</v>
      </c>
    </row>
    <row r="48" spans="1:18" x14ac:dyDescent="0.25">
      <c r="A48" t="s">
        <v>41</v>
      </c>
      <c r="B48" s="1" t="s">
        <v>1395</v>
      </c>
      <c r="C48" s="1">
        <v>45</v>
      </c>
      <c r="D48">
        <v>1112.98</v>
      </c>
      <c r="E48">
        <v>4</v>
      </c>
      <c r="F48">
        <v>45</v>
      </c>
      <c r="G48">
        <v>4525</v>
      </c>
      <c r="H48">
        <v>4570</v>
      </c>
      <c r="I48" t="b">
        <f>+H48='Pole - TSN Prices'!R49</f>
        <v>1</v>
      </c>
    </row>
    <row r="49" spans="1:9" x14ac:dyDescent="0.25">
      <c r="A49" t="s">
        <v>41</v>
      </c>
      <c r="B49" s="1" t="s">
        <v>1395</v>
      </c>
      <c r="C49" s="1">
        <v>45</v>
      </c>
      <c r="D49">
        <v>1344.79</v>
      </c>
      <c r="E49">
        <v>1</v>
      </c>
      <c r="F49">
        <v>1</v>
      </c>
      <c r="G49">
        <v>263</v>
      </c>
      <c r="H49">
        <v>264</v>
      </c>
      <c r="I49" t="b">
        <f>+H49='Pole - TSN Prices'!R50</f>
        <v>1</v>
      </c>
    </row>
    <row r="50" spans="1:9" x14ac:dyDescent="0.25">
      <c r="A50" t="s">
        <v>41</v>
      </c>
      <c r="B50" s="1" t="s">
        <v>1395</v>
      </c>
      <c r="C50" s="1">
        <v>45</v>
      </c>
      <c r="D50">
        <v>1344.79</v>
      </c>
      <c r="E50">
        <v>2</v>
      </c>
      <c r="G50">
        <v>2</v>
      </c>
      <c r="H50">
        <v>2</v>
      </c>
      <c r="I50" t="b">
        <f>+H50='Pole - TSN Prices'!R51</f>
        <v>1</v>
      </c>
    </row>
    <row r="51" spans="1:9" x14ac:dyDescent="0.25">
      <c r="A51" t="s">
        <v>41</v>
      </c>
      <c r="B51" s="1" t="s">
        <v>1395</v>
      </c>
      <c r="C51" s="1">
        <v>45</v>
      </c>
      <c r="D51">
        <v>1344.79</v>
      </c>
      <c r="E51">
        <v>4</v>
      </c>
      <c r="F51">
        <v>215</v>
      </c>
      <c r="G51">
        <v>17977</v>
      </c>
      <c r="H51">
        <v>18192</v>
      </c>
      <c r="I51" t="b">
        <f>+H51='Pole - TSN Prices'!R52</f>
        <v>1</v>
      </c>
    </row>
    <row r="52" spans="1:9" x14ac:dyDescent="0.25">
      <c r="A52" t="s">
        <v>41</v>
      </c>
      <c r="B52" s="1" t="s">
        <v>1395</v>
      </c>
      <c r="C52" s="1">
        <v>45</v>
      </c>
      <c r="D52">
        <v>1433.09</v>
      </c>
      <c r="E52">
        <v>1</v>
      </c>
      <c r="G52">
        <v>1</v>
      </c>
      <c r="H52">
        <v>1</v>
      </c>
      <c r="I52" t="b">
        <f>+H52='Pole - TSN Prices'!R53</f>
        <v>1</v>
      </c>
    </row>
    <row r="53" spans="1:9" x14ac:dyDescent="0.25">
      <c r="A53" t="s">
        <v>41</v>
      </c>
      <c r="B53" s="1" t="s">
        <v>1395</v>
      </c>
      <c r="C53" s="1">
        <v>45</v>
      </c>
      <c r="D53">
        <v>1478.66</v>
      </c>
      <c r="E53">
        <v>1</v>
      </c>
      <c r="G53">
        <v>1</v>
      </c>
      <c r="H53">
        <v>1</v>
      </c>
      <c r="I53" t="b">
        <f>+H53='Pole - TSN Prices'!R54</f>
        <v>1</v>
      </c>
    </row>
    <row r="54" spans="1:9" x14ac:dyDescent="0.25">
      <c r="A54" t="s">
        <v>41</v>
      </c>
      <c r="B54" s="1" t="s">
        <v>1395</v>
      </c>
      <c r="C54" s="1">
        <v>45</v>
      </c>
      <c r="D54">
        <v>1478.66</v>
      </c>
      <c r="E54">
        <v>2</v>
      </c>
      <c r="G54">
        <v>1</v>
      </c>
      <c r="H54">
        <v>1</v>
      </c>
      <c r="I54" t="b">
        <f>+H54='Pole - TSN Prices'!R55</f>
        <v>1</v>
      </c>
    </row>
    <row r="55" spans="1:9" x14ac:dyDescent="0.25">
      <c r="A55" t="s">
        <v>41</v>
      </c>
      <c r="B55" s="1" t="s">
        <v>1395</v>
      </c>
      <c r="C55" s="1">
        <v>45</v>
      </c>
      <c r="D55">
        <v>1478.66</v>
      </c>
      <c r="E55">
        <v>3</v>
      </c>
      <c r="G55">
        <v>4</v>
      </c>
      <c r="H55">
        <v>4</v>
      </c>
      <c r="I55" t="b">
        <f>+H55='Pole - TSN Prices'!R56</f>
        <v>1</v>
      </c>
    </row>
    <row r="56" spans="1:9" x14ac:dyDescent="0.25">
      <c r="A56" t="s">
        <v>41</v>
      </c>
      <c r="B56" s="1" t="s">
        <v>1395</v>
      </c>
      <c r="C56" s="1">
        <v>45</v>
      </c>
      <c r="D56">
        <v>1478.66</v>
      </c>
      <c r="E56">
        <v>4</v>
      </c>
      <c r="G56">
        <v>1</v>
      </c>
      <c r="H56">
        <v>1</v>
      </c>
      <c r="I56" t="b">
        <f>+H56='Pole - TSN Prices'!R57</f>
        <v>1</v>
      </c>
    </row>
    <row r="57" spans="1:9" x14ac:dyDescent="0.25">
      <c r="A57" t="s">
        <v>41</v>
      </c>
      <c r="B57" s="1" t="s">
        <v>1395</v>
      </c>
      <c r="C57" s="1">
        <v>45</v>
      </c>
      <c r="D57">
        <v>1478.66</v>
      </c>
      <c r="E57">
        <v>5</v>
      </c>
      <c r="F57">
        <v>247</v>
      </c>
      <c r="G57">
        <v>26868</v>
      </c>
      <c r="H57">
        <v>27115</v>
      </c>
      <c r="I57" t="b">
        <f>+H57='Pole - TSN Prices'!R58</f>
        <v>1</v>
      </c>
    </row>
    <row r="58" spans="1:9" x14ac:dyDescent="0.25">
      <c r="A58" t="s">
        <v>41</v>
      </c>
      <c r="B58" s="1" t="s">
        <v>1395</v>
      </c>
      <c r="C58" s="1">
        <v>45</v>
      </c>
      <c r="D58">
        <v>1478.66</v>
      </c>
      <c r="E58">
        <v>6</v>
      </c>
      <c r="G58">
        <v>14</v>
      </c>
      <c r="H58">
        <v>14</v>
      </c>
      <c r="I58" t="b">
        <f>+H58='Pole - TSN Prices'!R59</f>
        <v>1</v>
      </c>
    </row>
    <row r="59" spans="1:9" x14ac:dyDescent="0.25">
      <c r="A59" t="s">
        <v>41</v>
      </c>
      <c r="B59" s="1" t="s">
        <v>1395</v>
      </c>
      <c r="C59" s="1">
        <v>45</v>
      </c>
      <c r="D59">
        <v>1638.74</v>
      </c>
      <c r="E59">
        <v>1</v>
      </c>
      <c r="F59">
        <v>3</v>
      </c>
      <c r="G59">
        <v>4</v>
      </c>
      <c r="H59">
        <v>7</v>
      </c>
      <c r="I59" t="b">
        <f>+H59='Pole - TSN Prices'!R60</f>
        <v>1</v>
      </c>
    </row>
    <row r="60" spans="1:9" x14ac:dyDescent="0.25">
      <c r="A60" t="s">
        <v>41</v>
      </c>
      <c r="B60" s="1" t="s">
        <v>1395</v>
      </c>
      <c r="C60" s="1">
        <v>45</v>
      </c>
      <c r="D60">
        <v>4456.6099999999997</v>
      </c>
      <c r="E60" t="s">
        <v>1403</v>
      </c>
      <c r="G60">
        <v>1</v>
      </c>
      <c r="H60">
        <v>1</v>
      </c>
      <c r="I60" t="b">
        <f>+H60='Pole - TSN Prices'!R61</f>
        <v>1</v>
      </c>
    </row>
    <row r="61" spans="1:9" x14ac:dyDescent="0.25">
      <c r="A61" t="s">
        <v>43</v>
      </c>
      <c r="B61" s="1" t="s">
        <v>1395</v>
      </c>
      <c r="C61" s="1">
        <v>50</v>
      </c>
      <c r="D61">
        <v>1433.09</v>
      </c>
      <c r="E61">
        <v>1</v>
      </c>
      <c r="G61">
        <v>1</v>
      </c>
      <c r="H61">
        <v>1</v>
      </c>
      <c r="I61" t="b">
        <f>+H61='Pole - TSN Prices'!R62</f>
        <v>1</v>
      </c>
    </row>
    <row r="62" spans="1:9" x14ac:dyDescent="0.25">
      <c r="A62" t="s">
        <v>43</v>
      </c>
      <c r="B62" s="1" t="s">
        <v>1395</v>
      </c>
      <c r="C62" s="1">
        <v>50</v>
      </c>
      <c r="D62">
        <v>1478.66</v>
      </c>
      <c r="E62">
        <v>1</v>
      </c>
      <c r="F62">
        <v>11</v>
      </c>
      <c r="G62">
        <v>1272</v>
      </c>
      <c r="H62">
        <v>1283</v>
      </c>
      <c r="I62" t="b">
        <f>+H62='Pole - TSN Prices'!R63</f>
        <v>1</v>
      </c>
    </row>
    <row r="63" spans="1:9" x14ac:dyDescent="0.25">
      <c r="A63" t="s">
        <v>43</v>
      </c>
      <c r="B63" s="1" t="s">
        <v>1395</v>
      </c>
      <c r="C63" s="1">
        <v>50</v>
      </c>
      <c r="D63">
        <v>1638.74</v>
      </c>
      <c r="E63">
        <v>1</v>
      </c>
      <c r="G63">
        <v>39</v>
      </c>
      <c r="H63">
        <v>39</v>
      </c>
      <c r="I63" t="b">
        <f>+H63='Pole - TSN Prices'!R64</f>
        <v>1</v>
      </c>
    </row>
    <row r="64" spans="1:9" x14ac:dyDescent="0.25">
      <c r="A64" t="s">
        <v>43</v>
      </c>
      <c r="B64" s="1" t="s">
        <v>1395</v>
      </c>
      <c r="C64" s="1">
        <v>50</v>
      </c>
      <c r="D64">
        <v>1665.53</v>
      </c>
      <c r="E64" t="s">
        <v>1403</v>
      </c>
      <c r="G64">
        <v>13</v>
      </c>
      <c r="H64">
        <v>13</v>
      </c>
      <c r="I64" t="b">
        <f>+H64='Pole - TSN Prices'!R65</f>
        <v>1</v>
      </c>
    </row>
    <row r="65" spans="1:9" x14ac:dyDescent="0.25">
      <c r="A65" t="s">
        <v>43</v>
      </c>
      <c r="B65" s="1" t="s">
        <v>1395</v>
      </c>
      <c r="C65" s="1">
        <v>50</v>
      </c>
      <c r="D65">
        <v>3794.25</v>
      </c>
      <c r="E65">
        <v>1</v>
      </c>
      <c r="F65">
        <v>1</v>
      </c>
      <c r="G65">
        <v>154</v>
      </c>
      <c r="H65">
        <v>155</v>
      </c>
      <c r="I65" t="b">
        <f>+H65='Pole - TSN Prices'!R66</f>
        <v>1</v>
      </c>
    </row>
    <row r="66" spans="1:9" x14ac:dyDescent="0.25">
      <c r="A66" t="s">
        <v>45</v>
      </c>
      <c r="B66" s="1" t="s">
        <v>1395</v>
      </c>
      <c r="C66" s="1">
        <v>55</v>
      </c>
      <c r="D66">
        <v>1638.74</v>
      </c>
      <c r="E66">
        <v>1</v>
      </c>
      <c r="F66">
        <v>1</v>
      </c>
      <c r="G66">
        <v>221</v>
      </c>
      <c r="H66">
        <v>222</v>
      </c>
      <c r="I66" t="b">
        <f>+H66='Pole - TSN Prices'!R67</f>
        <v>1</v>
      </c>
    </row>
    <row r="67" spans="1:9" x14ac:dyDescent="0.25">
      <c r="A67" t="s">
        <v>47</v>
      </c>
      <c r="B67" s="181" t="s">
        <v>1395</v>
      </c>
      <c r="C67" s="1">
        <v>60</v>
      </c>
      <c r="D67">
        <v>3794.25</v>
      </c>
      <c r="E67">
        <v>1</v>
      </c>
      <c r="F67">
        <v>2</v>
      </c>
      <c r="G67">
        <v>137</v>
      </c>
      <c r="H67">
        <v>139</v>
      </c>
      <c r="I67" t="b">
        <f>+H67='Pole - TSN Prices'!R68</f>
        <v>1</v>
      </c>
    </row>
  </sheetData>
  <pageMargins left="0.7" right="0.7" top="0.75" bottom="0.75" header="0.3" footer="0.3"/>
  <customProperties>
    <customPr name="EpmWorksheetKeyString_GUID" r:id="rId1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41AA8-0217-4344-BAD2-ADA2153CC301}">
  <sheetPr>
    <tabColor theme="7" tint="0.79998168889431442"/>
  </sheetPr>
  <dimension ref="A1:AI58"/>
  <sheetViews>
    <sheetView workbookViewId="0">
      <selection activeCell="J11" sqref="J11"/>
    </sheetView>
    <sheetView workbookViewId="1"/>
  </sheetViews>
  <sheetFormatPr defaultRowHeight="15" x14ac:dyDescent="0.25"/>
  <cols>
    <col min="1" max="1" width="23.5703125" bestFit="1" customWidth="1"/>
    <col min="2" max="3" width="15.7109375" customWidth="1"/>
    <col min="4" max="4" width="12.28515625" bestFit="1" customWidth="1"/>
    <col min="7" max="7" width="10" bestFit="1" customWidth="1"/>
    <col min="8" max="8" width="11.5703125" bestFit="1" customWidth="1"/>
    <col min="9" max="10" width="13.28515625" bestFit="1" customWidth="1"/>
    <col min="11" max="11" width="15.28515625" bestFit="1" customWidth="1"/>
    <col min="12" max="12" width="14.28515625" bestFit="1" customWidth="1"/>
    <col min="13" max="13" width="16.85546875" bestFit="1" customWidth="1"/>
    <col min="15" max="15" width="14" bestFit="1" customWidth="1"/>
    <col min="16" max="16" width="16.85546875" bestFit="1" customWidth="1"/>
    <col min="19" max="19" width="21.140625" bestFit="1" customWidth="1"/>
    <col min="20" max="20" width="7.5703125" bestFit="1" customWidth="1"/>
    <col min="21" max="21" width="6.28515625" bestFit="1" customWidth="1"/>
    <col min="22" max="22" width="12.28515625" bestFit="1" customWidth="1"/>
    <col min="23" max="23" width="7.42578125" bestFit="1" customWidth="1"/>
    <col min="24" max="24" width="6.28515625" bestFit="1" customWidth="1"/>
    <col min="26" max="26" width="11.5703125" bestFit="1" customWidth="1"/>
    <col min="27" max="28" width="13.28515625" bestFit="1" customWidth="1"/>
    <col min="29" max="29" width="15.28515625" bestFit="1" customWidth="1"/>
    <col min="30" max="30" width="14.28515625" bestFit="1" customWidth="1"/>
    <col min="31" max="31" width="16.85546875" bestFit="1" customWidth="1"/>
    <col min="33" max="33" width="14" bestFit="1" customWidth="1"/>
    <col min="34" max="34" width="16.85546875" bestFit="1" customWidth="1"/>
    <col min="35" max="35" width="7.140625" bestFit="1" customWidth="1"/>
  </cols>
  <sheetData>
    <row r="1" spans="1:35" x14ac:dyDescent="0.25">
      <c r="A1" s="168"/>
      <c r="B1" s="154" t="s">
        <v>1609</v>
      </c>
      <c r="C1" s="155" t="s">
        <v>1610</v>
      </c>
    </row>
    <row r="2" spans="1:35" x14ac:dyDescent="0.25">
      <c r="A2" s="156" t="s">
        <v>1607</v>
      </c>
      <c r="B2" s="32">
        <f>+Q25</f>
        <v>0.57374931542986662</v>
      </c>
      <c r="C2" s="157">
        <f>+Q26</f>
        <v>0.42625068457013332</v>
      </c>
    </row>
    <row r="3" spans="1:35" ht="15.75" thickBot="1" x14ac:dyDescent="0.3">
      <c r="A3" s="158" t="s">
        <v>1608</v>
      </c>
      <c r="B3" s="160">
        <f>+AI25</f>
        <v>0.54189260073239731</v>
      </c>
      <c r="C3" s="161">
        <f>+AI26</f>
        <v>0.45810739926760269</v>
      </c>
    </row>
    <row r="5" spans="1:35" ht="15.75" thickBot="1" x14ac:dyDescent="0.3">
      <c r="A5" s="1" t="s">
        <v>1606</v>
      </c>
      <c r="S5" s="1" t="s">
        <v>1626</v>
      </c>
    </row>
    <row r="6" spans="1:35" x14ac:dyDescent="0.25">
      <c r="A6" s="169"/>
      <c r="B6" s="170"/>
      <c r="C6" s="170"/>
      <c r="D6" s="170"/>
      <c r="E6" s="170"/>
      <c r="F6" s="170"/>
      <c r="G6" s="171" t="s">
        <v>1613</v>
      </c>
      <c r="S6" s="169"/>
      <c r="T6" s="170"/>
      <c r="U6" s="170"/>
      <c r="V6" s="170"/>
      <c r="W6" s="170"/>
      <c r="X6" s="170"/>
      <c r="Y6" s="171" t="s">
        <v>1613</v>
      </c>
    </row>
    <row r="7" spans="1:35" x14ac:dyDescent="0.25">
      <c r="A7" s="172"/>
      <c r="B7" s="25"/>
      <c r="C7" s="25"/>
      <c r="D7" s="25" t="s">
        <v>1611</v>
      </c>
      <c r="E7" s="25"/>
      <c r="F7" s="25"/>
      <c r="G7" s="173" t="s">
        <v>1614</v>
      </c>
      <c r="S7" s="172"/>
      <c r="T7" s="25"/>
      <c r="U7" s="25"/>
      <c r="V7" s="25" t="s">
        <v>1611</v>
      </c>
      <c r="W7" s="25"/>
      <c r="X7" s="25"/>
      <c r="Y7" s="173" t="s">
        <v>1614</v>
      </c>
    </row>
    <row r="8" spans="1:35" x14ac:dyDescent="0.25">
      <c r="A8" s="165" t="s">
        <v>1184</v>
      </c>
      <c r="B8" s="84" t="s">
        <v>1531</v>
      </c>
      <c r="C8" s="84" t="s">
        <v>1532</v>
      </c>
      <c r="D8" s="84" t="s">
        <v>1612</v>
      </c>
      <c r="E8" s="84" t="s">
        <v>1533</v>
      </c>
      <c r="F8" s="84" t="s">
        <v>1618</v>
      </c>
      <c r="G8" s="166" t="s">
        <v>1615</v>
      </c>
      <c r="S8" s="165" t="s">
        <v>1184</v>
      </c>
      <c r="T8" s="84" t="s">
        <v>1531</v>
      </c>
      <c r="U8" s="84" t="s">
        <v>1532</v>
      </c>
      <c r="V8" s="84" t="s">
        <v>1612</v>
      </c>
      <c r="W8" s="84" t="s">
        <v>1533</v>
      </c>
      <c r="X8" s="84" t="s">
        <v>1618</v>
      </c>
      <c r="Y8" s="166" t="s">
        <v>1615</v>
      </c>
    </row>
    <row r="9" spans="1:35" ht="15.75" thickBot="1" x14ac:dyDescent="0.3">
      <c r="A9" s="174"/>
      <c r="B9" s="182"/>
      <c r="C9" s="182"/>
      <c r="D9" s="182"/>
      <c r="E9" s="175" t="s">
        <v>1235</v>
      </c>
      <c r="F9" s="175" t="s">
        <v>1236</v>
      </c>
      <c r="G9" s="176" t="s">
        <v>1237</v>
      </c>
      <c r="H9" s="177" t="s">
        <v>1238</v>
      </c>
      <c r="I9" s="177" t="s">
        <v>1239</v>
      </c>
      <c r="J9" s="177" t="s">
        <v>1240</v>
      </c>
      <c r="K9" s="177" t="s">
        <v>1241</v>
      </c>
      <c r="L9" s="177" t="s">
        <v>1242</v>
      </c>
      <c r="M9" s="177" t="s">
        <v>1243</v>
      </c>
      <c r="O9" s="25" t="s">
        <v>1253</v>
      </c>
      <c r="P9" s="196">
        <f>+SUM(E10:E55)</f>
        <v>98224</v>
      </c>
      <c r="S9" s="174"/>
      <c r="T9" s="182"/>
      <c r="U9" s="182"/>
      <c r="V9" s="182"/>
      <c r="W9" s="175" t="s">
        <v>1235</v>
      </c>
      <c r="X9" s="175" t="s">
        <v>1236</v>
      </c>
      <c r="Y9" s="176" t="s">
        <v>1237</v>
      </c>
      <c r="Z9" s="177" t="s">
        <v>1238</v>
      </c>
      <c r="AA9" s="177" t="s">
        <v>1239</v>
      </c>
      <c r="AB9" s="177" t="s">
        <v>1240</v>
      </c>
      <c r="AC9" s="177" t="s">
        <v>1241</v>
      </c>
      <c r="AD9" s="177" t="s">
        <v>1242</v>
      </c>
      <c r="AE9" s="177" t="s">
        <v>1243</v>
      </c>
      <c r="AG9" s="25" t="s">
        <v>1253</v>
      </c>
      <c r="AH9" s="196">
        <f>+SUM(W10:W100)</f>
        <v>76877</v>
      </c>
    </row>
    <row r="10" spans="1:35" x14ac:dyDescent="0.25">
      <c r="A10" t="s">
        <v>1397</v>
      </c>
      <c r="B10">
        <v>30</v>
      </c>
      <c r="C10">
        <v>1</v>
      </c>
      <c r="D10">
        <f>+_xlfn.XLOOKUP('Pole Analysis'!C10,'Pole Designation'!$T:$T,'Pole Designation'!$U:$U)</f>
        <v>4500</v>
      </c>
      <c r="E10">
        <v>4</v>
      </c>
      <c r="F10">
        <f>+IF(B10&lt;=35,(B10-6-2)*D10/1000,((B10*0.9)-2-2)*D10/1000)</f>
        <v>99</v>
      </c>
      <c r="G10">
        <v>1062.32</v>
      </c>
      <c r="H10" s="167">
        <f>+F10^2</f>
        <v>9801</v>
      </c>
      <c r="I10" s="167">
        <f>+F10*G10</f>
        <v>105169.68</v>
      </c>
      <c r="J10" s="167">
        <f>+E10*F10</f>
        <v>396</v>
      </c>
      <c r="K10" s="167">
        <f>+E10*H10</f>
        <v>39204</v>
      </c>
      <c r="L10" s="167">
        <f>+E10*G10</f>
        <v>4249.28</v>
      </c>
      <c r="M10" s="167">
        <f>+E10*F10*G10</f>
        <v>420678.72</v>
      </c>
      <c r="O10" s="25" t="s">
        <v>1254</v>
      </c>
      <c r="P10" s="197">
        <f>+SUM(F10:F55)</f>
        <v>6261.3000000000029</v>
      </c>
      <c r="Q10" s="25"/>
      <c r="R10" s="25"/>
      <c r="S10" t="s">
        <v>1397</v>
      </c>
      <c r="T10">
        <v>30</v>
      </c>
      <c r="U10">
        <v>1</v>
      </c>
      <c r="V10">
        <f>+_xlfn.XLOOKUP('Pole Analysis'!U10,'Pole Designation'!$T:$T,'Pole Designation'!$U:$U)</f>
        <v>4500</v>
      </c>
      <c r="W10">
        <v>1</v>
      </c>
      <c r="X10">
        <f>+IF(T10&lt;=35,(T10-6-2)*V10/1000,((T10*0.9)-2-2)*V10/1000)</f>
        <v>99</v>
      </c>
      <c r="Y10">
        <v>1062.32</v>
      </c>
      <c r="Z10" s="167">
        <f>+X10^2</f>
        <v>9801</v>
      </c>
      <c r="AA10" s="167">
        <f>+X10*Y10</f>
        <v>105169.68</v>
      </c>
      <c r="AB10" s="167">
        <f>+W10*X10</f>
        <v>99</v>
      </c>
      <c r="AC10" s="167">
        <f>+W10*Z10</f>
        <v>9801</v>
      </c>
      <c r="AD10" s="167">
        <f>+W10*Y10</f>
        <v>1062.32</v>
      </c>
      <c r="AE10" s="167">
        <f>+W10*X10*Y10</f>
        <v>105169.68</v>
      </c>
      <c r="AG10" s="25" t="s">
        <v>1254</v>
      </c>
      <c r="AH10" s="197">
        <f>+SUM(X10:X100)</f>
        <v>7507.7000000000016</v>
      </c>
      <c r="AI10" s="25"/>
    </row>
    <row r="11" spans="1:35" x14ac:dyDescent="0.25">
      <c r="A11" t="s">
        <v>1397</v>
      </c>
      <c r="B11">
        <v>40</v>
      </c>
      <c r="C11">
        <v>3</v>
      </c>
      <c r="D11">
        <f>+_xlfn.XLOOKUP('Pole Analysis'!C11,'Pole Designation'!$T:$T,'Pole Designation'!$U:$U)</f>
        <v>3000</v>
      </c>
      <c r="E11">
        <v>129</v>
      </c>
      <c r="F11">
        <f t="shared" ref="F11:F55" si="0">+IF(B11&lt;=35,(B11-6-2)*D11/1000,((B11*0.9)-2-2)*D11/1000)</f>
        <v>96</v>
      </c>
      <c r="G11">
        <v>1543.75</v>
      </c>
      <c r="H11" s="167">
        <f t="shared" ref="H11:H55" si="1">+F11^2</f>
        <v>9216</v>
      </c>
      <c r="I11" s="167">
        <f t="shared" ref="I11:I55" si="2">+F11*G11</f>
        <v>148200</v>
      </c>
      <c r="J11" s="167">
        <f t="shared" ref="J11:J55" si="3">+E11*F11</f>
        <v>12384</v>
      </c>
      <c r="K11" s="167">
        <f t="shared" ref="K11:K55" si="4">+E11*H11</f>
        <v>1188864</v>
      </c>
      <c r="L11" s="167">
        <f t="shared" ref="L11:L55" si="5">+E11*G11</f>
        <v>199143.75</v>
      </c>
      <c r="M11" s="167">
        <f t="shared" ref="M11:M55" si="6">+E11*F11*G11</f>
        <v>19117800</v>
      </c>
      <c r="O11" s="25" t="s">
        <v>1255</v>
      </c>
      <c r="P11" s="196">
        <f>+SUM(G10:G55)</f>
        <v>92304.470000000016</v>
      </c>
      <c r="S11" t="s">
        <v>1397</v>
      </c>
      <c r="T11">
        <v>40</v>
      </c>
      <c r="U11">
        <v>3</v>
      </c>
      <c r="V11">
        <f>+_xlfn.XLOOKUP('Pole Analysis'!U11,'Pole Designation'!$T:$T,'Pole Designation'!$U:$U)</f>
        <v>3000</v>
      </c>
      <c r="W11">
        <v>253</v>
      </c>
      <c r="X11">
        <f t="shared" ref="X11:X58" si="7">+IF(T11&lt;=35,(T11-6-2)*V11/1000,((T11*0.9)-2-2)*V11/1000)</f>
        <v>96</v>
      </c>
      <c r="Y11">
        <v>1543.75</v>
      </c>
      <c r="Z11" s="167">
        <f t="shared" ref="Z11:Z58" si="8">+X11^2</f>
        <v>9216</v>
      </c>
      <c r="AA11" s="167">
        <f t="shared" ref="AA11:AA58" si="9">+X11*Y11</f>
        <v>148200</v>
      </c>
      <c r="AB11" s="167">
        <f t="shared" ref="AB11:AB58" si="10">+W11*X11</f>
        <v>24288</v>
      </c>
      <c r="AC11" s="167">
        <f t="shared" ref="AC11:AC58" si="11">+W11*Z11</f>
        <v>2331648</v>
      </c>
      <c r="AD11" s="167">
        <f t="shared" ref="AD11:AD58" si="12">+W11*Y11</f>
        <v>390568.75</v>
      </c>
      <c r="AE11" s="167">
        <f t="shared" ref="AE11:AE58" si="13">+W11*X11*Y11</f>
        <v>37494600</v>
      </c>
      <c r="AG11" s="25" t="s">
        <v>1255</v>
      </c>
      <c r="AH11" s="196">
        <f>+SUM(Y10:Y100)</f>
        <v>120198.05</v>
      </c>
    </row>
    <row r="12" spans="1:35" ht="17.25" x14ac:dyDescent="0.25">
      <c r="A12" t="s">
        <v>1397</v>
      </c>
      <c r="B12">
        <v>40</v>
      </c>
      <c r="C12">
        <v>4</v>
      </c>
      <c r="D12">
        <f>+_xlfn.XLOOKUP('Pole Analysis'!C12,'Pole Designation'!$T:$T,'Pole Designation'!$U:$U)</f>
        <v>2400</v>
      </c>
      <c r="E12">
        <v>37</v>
      </c>
      <c r="F12">
        <f t="shared" si="0"/>
        <v>76.8</v>
      </c>
      <c r="G12">
        <v>1543.75</v>
      </c>
      <c r="H12" s="167">
        <f t="shared" si="1"/>
        <v>5898.24</v>
      </c>
      <c r="I12" s="167">
        <f t="shared" si="2"/>
        <v>118560</v>
      </c>
      <c r="J12" s="167">
        <f t="shared" si="3"/>
        <v>2841.6</v>
      </c>
      <c r="K12" s="167">
        <f t="shared" si="4"/>
        <v>218234.88</v>
      </c>
      <c r="L12" s="167">
        <f t="shared" si="5"/>
        <v>57118.75</v>
      </c>
      <c r="M12" s="167">
        <f t="shared" si="6"/>
        <v>4386720</v>
      </c>
      <c r="O12" s="25" t="s">
        <v>1256</v>
      </c>
      <c r="P12" s="196">
        <f>+SUM(H10:H55)</f>
        <v>1173451.7950000002</v>
      </c>
      <c r="S12" t="s">
        <v>1397</v>
      </c>
      <c r="T12">
        <v>40</v>
      </c>
      <c r="U12">
        <v>4</v>
      </c>
      <c r="V12">
        <f>+_xlfn.XLOOKUP('Pole Analysis'!U12,'Pole Designation'!$T:$T,'Pole Designation'!$U:$U)</f>
        <v>2400</v>
      </c>
      <c r="W12">
        <v>10</v>
      </c>
      <c r="X12">
        <f t="shared" si="7"/>
        <v>76.8</v>
      </c>
      <c r="Y12">
        <v>1543.75</v>
      </c>
      <c r="Z12" s="167">
        <f t="shared" si="8"/>
        <v>5898.24</v>
      </c>
      <c r="AA12" s="167">
        <f t="shared" si="9"/>
        <v>118560</v>
      </c>
      <c r="AB12" s="167">
        <f t="shared" si="10"/>
        <v>768</v>
      </c>
      <c r="AC12" s="167">
        <f t="shared" si="11"/>
        <v>58982.399999999994</v>
      </c>
      <c r="AD12" s="167">
        <f t="shared" si="12"/>
        <v>15437.5</v>
      </c>
      <c r="AE12" s="167">
        <f t="shared" si="13"/>
        <v>1185600</v>
      </c>
      <c r="AG12" s="25" t="s">
        <v>1256</v>
      </c>
      <c r="AH12" s="196">
        <f>+SUM(Z10:Z100)</f>
        <v>1532022.0050000001</v>
      </c>
    </row>
    <row r="13" spans="1:35" x14ac:dyDescent="0.25">
      <c r="A13" t="s">
        <v>1397</v>
      </c>
      <c r="B13">
        <v>40</v>
      </c>
      <c r="C13" t="s">
        <v>1403</v>
      </c>
      <c r="D13">
        <f>+_xlfn.XLOOKUP('Pole Analysis'!C13,'Pole Designation'!$T:$T,'Pole Designation'!$U:$U)</f>
        <v>5400</v>
      </c>
      <c r="E13">
        <v>27</v>
      </c>
      <c r="F13">
        <f t="shared" si="0"/>
        <v>172.8</v>
      </c>
      <c r="G13">
        <v>3268.88</v>
      </c>
      <c r="H13" s="167">
        <f t="shared" si="1"/>
        <v>29859.840000000004</v>
      </c>
      <c r="I13" s="167">
        <f t="shared" si="2"/>
        <v>564862.46400000004</v>
      </c>
      <c r="J13" s="167">
        <f t="shared" si="3"/>
        <v>4665.6000000000004</v>
      </c>
      <c r="K13" s="167">
        <f t="shared" si="4"/>
        <v>806215.68000000005</v>
      </c>
      <c r="L13" s="167">
        <f t="shared" si="5"/>
        <v>88259.760000000009</v>
      </c>
      <c r="M13" s="167">
        <f t="shared" si="6"/>
        <v>15251286.528000001</v>
      </c>
      <c r="O13" s="25" t="s">
        <v>1257</v>
      </c>
      <c r="P13" s="196">
        <f>+SUM(I10:I55)</f>
        <v>17024703.636500001</v>
      </c>
      <c r="S13" t="s">
        <v>1397</v>
      </c>
      <c r="T13">
        <v>40</v>
      </c>
      <c r="U13" t="s">
        <v>1403</v>
      </c>
      <c r="V13">
        <f>+_xlfn.XLOOKUP('Pole Analysis'!U13,'Pole Designation'!$T:$T,'Pole Designation'!$U:$U)</f>
        <v>5400</v>
      </c>
      <c r="W13">
        <v>132</v>
      </c>
      <c r="X13">
        <f t="shared" si="7"/>
        <v>172.8</v>
      </c>
      <c r="Y13">
        <v>3268.88</v>
      </c>
      <c r="Z13" s="167">
        <f t="shared" si="8"/>
        <v>29859.840000000004</v>
      </c>
      <c r="AA13" s="167">
        <f t="shared" si="9"/>
        <v>564862.46400000004</v>
      </c>
      <c r="AB13" s="167">
        <f t="shared" si="10"/>
        <v>22809.600000000002</v>
      </c>
      <c r="AC13" s="167">
        <f t="shared" si="11"/>
        <v>3941498.8800000004</v>
      </c>
      <c r="AD13" s="167">
        <f t="shared" si="12"/>
        <v>431492.16000000003</v>
      </c>
      <c r="AE13" s="167">
        <f t="shared" si="13"/>
        <v>74561845.248000011</v>
      </c>
      <c r="AG13" s="25" t="s">
        <v>1257</v>
      </c>
      <c r="AH13" s="196">
        <f>+SUM(AA10:AA100)</f>
        <v>25289559.395</v>
      </c>
    </row>
    <row r="14" spans="1:35" x14ac:dyDescent="0.25">
      <c r="A14" t="s">
        <v>1397</v>
      </c>
      <c r="B14">
        <v>40</v>
      </c>
      <c r="C14" t="s">
        <v>1407</v>
      </c>
      <c r="D14">
        <f>+_xlfn.XLOOKUP('Pole Analysis'!C14,'Pole Designation'!$T:$T,'Pole Designation'!$U:$U)</f>
        <v>8700</v>
      </c>
      <c r="E14">
        <v>2</v>
      </c>
      <c r="F14">
        <f t="shared" si="0"/>
        <v>278.39999999999998</v>
      </c>
      <c r="G14">
        <v>3242.18</v>
      </c>
      <c r="H14" s="167">
        <f t="shared" si="1"/>
        <v>77506.559999999983</v>
      </c>
      <c r="I14" s="167">
        <f t="shared" si="2"/>
        <v>902622.91199999989</v>
      </c>
      <c r="J14" s="167">
        <f t="shared" si="3"/>
        <v>556.79999999999995</v>
      </c>
      <c r="K14" s="167">
        <f t="shared" si="4"/>
        <v>155013.11999999997</v>
      </c>
      <c r="L14" s="167">
        <f t="shared" si="5"/>
        <v>6484.36</v>
      </c>
      <c r="M14" s="167">
        <f t="shared" si="6"/>
        <v>1805245.8239999998</v>
      </c>
      <c r="O14" s="25" t="s">
        <v>1258</v>
      </c>
      <c r="P14" s="196">
        <f>+SUM(J10:J55)</f>
        <v>6822105.6499999994</v>
      </c>
      <c r="S14" t="s">
        <v>1397</v>
      </c>
      <c r="T14">
        <v>40</v>
      </c>
      <c r="U14" t="s">
        <v>1407</v>
      </c>
      <c r="V14">
        <f>+_xlfn.XLOOKUP('Pole Analysis'!U14,'Pole Designation'!$T:$T,'Pole Designation'!$U:$U)</f>
        <v>8700</v>
      </c>
      <c r="W14">
        <v>1</v>
      </c>
      <c r="X14">
        <f t="shared" si="7"/>
        <v>278.39999999999998</v>
      </c>
      <c r="Y14">
        <v>3242.18</v>
      </c>
      <c r="Z14" s="167">
        <f t="shared" si="8"/>
        <v>77506.559999999983</v>
      </c>
      <c r="AA14" s="167">
        <f t="shared" si="9"/>
        <v>902622.91199999989</v>
      </c>
      <c r="AB14" s="167">
        <f t="shared" si="10"/>
        <v>278.39999999999998</v>
      </c>
      <c r="AC14" s="167">
        <f t="shared" si="11"/>
        <v>77506.559999999983</v>
      </c>
      <c r="AD14" s="167">
        <f t="shared" si="12"/>
        <v>3242.18</v>
      </c>
      <c r="AE14" s="167">
        <f t="shared" si="13"/>
        <v>902622.91199999989</v>
      </c>
      <c r="AG14" s="25" t="s">
        <v>1258</v>
      </c>
      <c r="AH14" s="196">
        <f>+SUM(AB10:AB100)</f>
        <v>7211915.9499999983</v>
      </c>
    </row>
    <row r="15" spans="1:35" ht="17.25" x14ac:dyDescent="0.25">
      <c r="A15" t="s">
        <v>1397</v>
      </c>
      <c r="B15">
        <v>45</v>
      </c>
      <c r="C15">
        <v>2</v>
      </c>
      <c r="D15">
        <f>+_xlfn.XLOOKUP('Pole Analysis'!C15,'Pole Designation'!$T:$T,'Pole Designation'!$U:$U)</f>
        <v>3700</v>
      </c>
      <c r="E15">
        <v>1</v>
      </c>
      <c r="F15">
        <f t="shared" si="0"/>
        <v>135.05000000000001</v>
      </c>
      <c r="G15">
        <v>1344.79</v>
      </c>
      <c r="H15" s="167">
        <f t="shared" si="1"/>
        <v>18238.502500000002</v>
      </c>
      <c r="I15" s="167">
        <f t="shared" si="2"/>
        <v>181613.88950000002</v>
      </c>
      <c r="J15" s="167">
        <f t="shared" si="3"/>
        <v>135.05000000000001</v>
      </c>
      <c r="K15" s="167">
        <f t="shared" si="4"/>
        <v>18238.502500000002</v>
      </c>
      <c r="L15" s="167">
        <f t="shared" si="5"/>
        <v>1344.79</v>
      </c>
      <c r="M15" s="167">
        <f t="shared" si="6"/>
        <v>181613.88950000002</v>
      </c>
      <c r="O15" s="25" t="s">
        <v>1259</v>
      </c>
      <c r="P15" s="196">
        <f>+SUM(K10:K55)</f>
        <v>574347312.16750002</v>
      </c>
      <c r="S15" t="s">
        <v>1397</v>
      </c>
      <c r="T15">
        <v>45</v>
      </c>
      <c r="U15" t="s">
        <v>1403</v>
      </c>
      <c r="V15">
        <f>+_xlfn.XLOOKUP('Pole Analysis'!U15,'Pole Designation'!$T:$T,'Pole Designation'!$U:$U)</f>
        <v>5400</v>
      </c>
      <c r="W15">
        <v>1</v>
      </c>
      <c r="X15">
        <f t="shared" si="7"/>
        <v>197.1</v>
      </c>
      <c r="Y15">
        <v>1344.79</v>
      </c>
      <c r="Z15" s="167">
        <f t="shared" si="8"/>
        <v>38848.409999999996</v>
      </c>
      <c r="AA15" s="167">
        <f t="shared" si="9"/>
        <v>265058.109</v>
      </c>
      <c r="AB15" s="167">
        <f t="shared" si="10"/>
        <v>197.1</v>
      </c>
      <c r="AC15" s="167">
        <f t="shared" si="11"/>
        <v>38848.409999999996</v>
      </c>
      <c r="AD15" s="167">
        <f t="shared" si="12"/>
        <v>1344.79</v>
      </c>
      <c r="AE15" s="167">
        <f t="shared" si="13"/>
        <v>265058.109</v>
      </c>
      <c r="AG15" s="25" t="s">
        <v>1259</v>
      </c>
      <c r="AH15" s="196">
        <f>+SUM(AC10:AC100)</f>
        <v>747899129.62749982</v>
      </c>
    </row>
    <row r="16" spans="1:35" x14ac:dyDescent="0.25">
      <c r="A16" t="s">
        <v>1397</v>
      </c>
      <c r="B16">
        <v>45</v>
      </c>
      <c r="C16" t="s">
        <v>1406</v>
      </c>
      <c r="D16">
        <f>+_xlfn.XLOOKUP('Pole Analysis'!C16,'Pole Designation'!$T:$T,'Pole Designation'!$U:$U)</f>
        <v>7500</v>
      </c>
      <c r="E16">
        <v>1</v>
      </c>
      <c r="F16">
        <f t="shared" si="0"/>
        <v>273.75</v>
      </c>
      <c r="G16">
        <v>4018.36</v>
      </c>
      <c r="H16" s="167">
        <f t="shared" si="1"/>
        <v>74939.0625</v>
      </c>
      <c r="I16" s="167">
        <f t="shared" si="2"/>
        <v>1100026.05</v>
      </c>
      <c r="J16" s="167">
        <f t="shared" si="3"/>
        <v>273.75</v>
      </c>
      <c r="K16" s="167">
        <f t="shared" si="4"/>
        <v>74939.0625</v>
      </c>
      <c r="L16" s="167">
        <f t="shared" si="5"/>
        <v>4018.36</v>
      </c>
      <c r="M16" s="167">
        <f t="shared" si="6"/>
        <v>1100026.05</v>
      </c>
      <c r="O16" s="25" t="s">
        <v>1260</v>
      </c>
      <c r="P16" s="196">
        <f>+SUM(L10:L55)</f>
        <v>106258980.69000001</v>
      </c>
      <c r="S16" t="s">
        <v>1397</v>
      </c>
      <c r="T16">
        <v>45</v>
      </c>
      <c r="U16" t="s">
        <v>1403</v>
      </c>
      <c r="V16">
        <f>+_xlfn.XLOOKUP('Pole Analysis'!U16,'Pole Designation'!$T:$T,'Pole Designation'!$U:$U)</f>
        <v>5400</v>
      </c>
      <c r="W16">
        <v>2</v>
      </c>
      <c r="X16">
        <f t="shared" si="7"/>
        <v>197.1</v>
      </c>
      <c r="Y16">
        <v>3268.88</v>
      </c>
      <c r="Z16" s="167">
        <f t="shared" si="8"/>
        <v>38848.409999999996</v>
      </c>
      <c r="AA16" s="167">
        <f t="shared" si="9"/>
        <v>644296.24800000002</v>
      </c>
      <c r="AB16" s="167">
        <f t="shared" si="10"/>
        <v>394.2</v>
      </c>
      <c r="AC16" s="167">
        <f t="shared" si="11"/>
        <v>77696.819999999992</v>
      </c>
      <c r="AD16" s="167">
        <f t="shared" si="12"/>
        <v>6537.76</v>
      </c>
      <c r="AE16" s="167">
        <f t="shared" si="13"/>
        <v>1288592.496</v>
      </c>
      <c r="AG16" s="25" t="s">
        <v>1260</v>
      </c>
      <c r="AH16" s="196">
        <f>+SUM(AD10:AD100)</f>
        <v>97018040.810000002</v>
      </c>
    </row>
    <row r="17" spans="1:35" x14ac:dyDescent="0.25">
      <c r="A17" t="s">
        <v>1397</v>
      </c>
      <c r="B17">
        <v>50</v>
      </c>
      <c r="C17">
        <v>1</v>
      </c>
      <c r="D17">
        <f>+_xlfn.XLOOKUP('Pole Analysis'!C17,'Pole Designation'!$T:$T,'Pole Designation'!$U:$U)</f>
        <v>4500</v>
      </c>
      <c r="E17">
        <v>6</v>
      </c>
      <c r="F17">
        <f t="shared" si="0"/>
        <v>184.5</v>
      </c>
      <c r="G17">
        <v>1918.8</v>
      </c>
      <c r="H17" s="167">
        <f t="shared" si="1"/>
        <v>34040.25</v>
      </c>
      <c r="I17" s="167">
        <f t="shared" si="2"/>
        <v>354018.6</v>
      </c>
      <c r="J17" s="167">
        <f t="shared" si="3"/>
        <v>1107</v>
      </c>
      <c r="K17" s="167">
        <f t="shared" si="4"/>
        <v>204241.5</v>
      </c>
      <c r="L17" s="167">
        <f t="shared" si="5"/>
        <v>11512.8</v>
      </c>
      <c r="M17" s="167">
        <f t="shared" si="6"/>
        <v>2124111.6</v>
      </c>
      <c r="O17" s="25" t="s">
        <v>1261</v>
      </c>
      <c r="P17" s="196">
        <f>+SUM(M10:M55)</f>
        <v>8047544823.0550013</v>
      </c>
      <c r="S17" t="s">
        <v>1397</v>
      </c>
      <c r="T17">
        <v>45</v>
      </c>
      <c r="U17" t="s">
        <v>1406</v>
      </c>
      <c r="V17">
        <f>+_xlfn.XLOOKUP('Pole Analysis'!U17,'Pole Designation'!$T:$T,'Pole Designation'!$U:$U)</f>
        <v>7500</v>
      </c>
      <c r="W17">
        <v>8</v>
      </c>
      <c r="X17">
        <f t="shared" si="7"/>
        <v>273.75</v>
      </c>
      <c r="Y17">
        <v>4018.36</v>
      </c>
      <c r="Z17" s="167">
        <f t="shared" si="8"/>
        <v>74939.0625</v>
      </c>
      <c r="AA17" s="167">
        <f t="shared" si="9"/>
        <v>1100026.05</v>
      </c>
      <c r="AB17" s="167">
        <f t="shared" si="10"/>
        <v>2190</v>
      </c>
      <c r="AC17" s="167">
        <f t="shared" si="11"/>
        <v>599512.5</v>
      </c>
      <c r="AD17" s="167">
        <f t="shared" si="12"/>
        <v>32146.880000000001</v>
      </c>
      <c r="AE17" s="167">
        <f t="shared" si="13"/>
        <v>8800208.4000000004</v>
      </c>
      <c r="AG17" s="25" t="s">
        <v>1261</v>
      </c>
      <c r="AH17" s="196">
        <f>+SUM(AE10:AE100)</f>
        <v>9541022645.7110023</v>
      </c>
    </row>
    <row r="18" spans="1:35" x14ac:dyDescent="0.25">
      <c r="A18" t="s">
        <v>1397</v>
      </c>
      <c r="B18">
        <v>50</v>
      </c>
      <c r="C18">
        <v>3</v>
      </c>
      <c r="D18">
        <f>+_xlfn.XLOOKUP('Pole Analysis'!C18,'Pole Designation'!$T:$T,'Pole Designation'!$U:$U)</f>
        <v>3000</v>
      </c>
      <c r="E18">
        <v>4</v>
      </c>
      <c r="F18">
        <f t="shared" si="0"/>
        <v>123</v>
      </c>
      <c r="G18">
        <v>1918.8</v>
      </c>
      <c r="H18" s="167">
        <f t="shared" si="1"/>
        <v>15129</v>
      </c>
      <c r="I18" s="167">
        <f t="shared" si="2"/>
        <v>236012.4</v>
      </c>
      <c r="J18" s="167">
        <f t="shared" si="3"/>
        <v>492</v>
      </c>
      <c r="K18" s="167">
        <f t="shared" si="4"/>
        <v>60516</v>
      </c>
      <c r="L18" s="167">
        <f t="shared" si="5"/>
        <v>7675.2</v>
      </c>
      <c r="M18" s="167">
        <f t="shared" si="6"/>
        <v>944049.6</v>
      </c>
      <c r="S18" t="s">
        <v>1397</v>
      </c>
      <c r="T18">
        <v>50</v>
      </c>
      <c r="U18">
        <v>1</v>
      </c>
      <c r="V18">
        <f>+_xlfn.XLOOKUP('Pole Analysis'!U18,'Pole Designation'!$T:$T,'Pole Designation'!$U:$U)</f>
        <v>4500</v>
      </c>
      <c r="W18">
        <v>15</v>
      </c>
      <c r="X18">
        <f t="shared" si="7"/>
        <v>184.5</v>
      </c>
      <c r="Y18">
        <v>1918.8</v>
      </c>
      <c r="Z18" s="167">
        <f t="shared" si="8"/>
        <v>34040.25</v>
      </c>
      <c r="AA18" s="167">
        <f t="shared" si="9"/>
        <v>354018.6</v>
      </c>
      <c r="AB18" s="167">
        <f t="shared" si="10"/>
        <v>2767.5</v>
      </c>
      <c r="AC18" s="167">
        <f t="shared" si="11"/>
        <v>510603.75</v>
      </c>
      <c r="AD18" s="167">
        <f t="shared" si="12"/>
        <v>28782</v>
      </c>
      <c r="AE18" s="167">
        <f t="shared" si="13"/>
        <v>5310279</v>
      </c>
    </row>
    <row r="19" spans="1:35" x14ac:dyDescent="0.25">
      <c r="A19" t="s">
        <v>1397</v>
      </c>
      <c r="B19">
        <v>50</v>
      </c>
      <c r="C19" t="s">
        <v>1403</v>
      </c>
      <c r="D19">
        <f>+_xlfn.XLOOKUP('Pole Analysis'!C19,'Pole Designation'!$T:$T,'Pole Designation'!$U:$U)</f>
        <v>5400</v>
      </c>
      <c r="E19">
        <v>21</v>
      </c>
      <c r="F19">
        <f t="shared" si="0"/>
        <v>221.4</v>
      </c>
      <c r="G19">
        <v>9288.26</v>
      </c>
      <c r="H19" s="167">
        <f t="shared" si="1"/>
        <v>49017.96</v>
      </c>
      <c r="I19" s="167">
        <f t="shared" si="2"/>
        <v>2056420.7640000002</v>
      </c>
      <c r="J19" s="167">
        <f t="shared" si="3"/>
        <v>4649.4000000000005</v>
      </c>
      <c r="K19" s="167">
        <f t="shared" si="4"/>
        <v>1029377.16</v>
      </c>
      <c r="L19" s="167">
        <f t="shared" si="5"/>
        <v>195053.46</v>
      </c>
      <c r="M19" s="167">
        <f t="shared" si="6"/>
        <v>43184836.044000007</v>
      </c>
      <c r="O19" s="25" t="s">
        <v>1620</v>
      </c>
      <c r="P19" s="22">
        <f>+((P9*P17)-(P14*P16))/((P9*P15)-P14^2)</f>
        <v>6.6391471467225198</v>
      </c>
      <c r="S19" t="s">
        <v>1397</v>
      </c>
      <c r="T19">
        <v>50</v>
      </c>
      <c r="U19">
        <v>3</v>
      </c>
      <c r="V19">
        <f>+_xlfn.XLOOKUP('Pole Analysis'!U19,'Pole Designation'!$T:$T,'Pole Designation'!$U:$U)</f>
        <v>3000</v>
      </c>
      <c r="W19">
        <v>16</v>
      </c>
      <c r="X19">
        <f t="shared" si="7"/>
        <v>123</v>
      </c>
      <c r="Y19">
        <v>1918.8</v>
      </c>
      <c r="Z19" s="167">
        <f t="shared" si="8"/>
        <v>15129</v>
      </c>
      <c r="AA19" s="167">
        <f t="shared" si="9"/>
        <v>236012.4</v>
      </c>
      <c r="AB19" s="167">
        <f t="shared" si="10"/>
        <v>1968</v>
      </c>
      <c r="AC19" s="167">
        <f t="shared" si="11"/>
        <v>242064</v>
      </c>
      <c r="AD19" s="167">
        <f t="shared" si="12"/>
        <v>30700.799999999999</v>
      </c>
      <c r="AE19" s="167">
        <f t="shared" si="13"/>
        <v>3776198.4</v>
      </c>
      <c r="AG19" s="25" t="s">
        <v>1620</v>
      </c>
      <c r="AH19" s="22">
        <f>+((AH9*AH17)-(AH14*AH16))/((AH9*AH15)-AH14^2)</f>
        <v>6.162673368026045</v>
      </c>
    </row>
    <row r="20" spans="1:35" x14ac:dyDescent="0.25">
      <c r="A20" t="s">
        <v>1397</v>
      </c>
      <c r="B20">
        <v>55</v>
      </c>
      <c r="C20">
        <v>1</v>
      </c>
      <c r="D20">
        <f>+_xlfn.XLOOKUP('Pole Analysis'!C20,'Pole Designation'!$T:$T,'Pole Designation'!$U:$U)</f>
        <v>4500</v>
      </c>
      <c r="E20">
        <v>1</v>
      </c>
      <c r="F20">
        <f t="shared" si="0"/>
        <v>204.75</v>
      </c>
      <c r="G20">
        <v>1638.74</v>
      </c>
      <c r="H20" s="167">
        <f t="shared" si="1"/>
        <v>41922.5625</v>
      </c>
      <c r="I20" s="167">
        <f t="shared" si="2"/>
        <v>335532.01500000001</v>
      </c>
      <c r="J20" s="167">
        <f t="shared" si="3"/>
        <v>204.75</v>
      </c>
      <c r="K20" s="167">
        <f t="shared" si="4"/>
        <v>41922.5625</v>
      </c>
      <c r="L20" s="167">
        <f t="shared" si="5"/>
        <v>1638.74</v>
      </c>
      <c r="M20" s="167">
        <f t="shared" si="6"/>
        <v>335532.01500000001</v>
      </c>
      <c r="O20" s="25" t="s">
        <v>1621</v>
      </c>
      <c r="P20" s="22">
        <f>+(P16/P9)-P19*(P14/P9)</f>
        <v>620.68351349123361</v>
      </c>
      <c r="S20" t="s">
        <v>1397</v>
      </c>
      <c r="T20">
        <v>50</v>
      </c>
      <c r="U20">
        <v>4</v>
      </c>
      <c r="V20">
        <f>+_xlfn.XLOOKUP('Pole Analysis'!U20,'Pole Designation'!$T:$T,'Pole Designation'!$U:$U)</f>
        <v>2400</v>
      </c>
      <c r="W20">
        <v>2</v>
      </c>
      <c r="X20">
        <f t="shared" si="7"/>
        <v>98.4</v>
      </c>
      <c r="Y20">
        <v>1918.8</v>
      </c>
      <c r="Z20" s="167">
        <f t="shared" si="8"/>
        <v>9682.5600000000013</v>
      </c>
      <c r="AA20" s="167">
        <f t="shared" si="9"/>
        <v>188809.92</v>
      </c>
      <c r="AB20" s="167">
        <f t="shared" si="10"/>
        <v>196.8</v>
      </c>
      <c r="AC20" s="167">
        <f t="shared" si="11"/>
        <v>19365.120000000003</v>
      </c>
      <c r="AD20" s="167">
        <f t="shared" si="12"/>
        <v>3837.6</v>
      </c>
      <c r="AE20" s="167">
        <f t="shared" si="13"/>
        <v>377619.84</v>
      </c>
      <c r="AG20" s="25" t="s">
        <v>1621</v>
      </c>
      <c r="AH20" s="22">
        <f>+(AH16/AH9)-AH19*(AH14/AH9)</f>
        <v>683.86329399550914</v>
      </c>
    </row>
    <row r="21" spans="1:35" x14ac:dyDescent="0.25">
      <c r="A21" t="s">
        <v>1397</v>
      </c>
      <c r="B21">
        <v>55</v>
      </c>
      <c r="C21" t="s">
        <v>1403</v>
      </c>
      <c r="D21">
        <f>+_xlfn.XLOOKUP('Pole Analysis'!C21,'Pole Designation'!$T:$T,'Pole Designation'!$U:$U)</f>
        <v>5400</v>
      </c>
      <c r="E21">
        <v>1</v>
      </c>
      <c r="F21">
        <f t="shared" si="0"/>
        <v>245.7</v>
      </c>
      <c r="G21">
        <v>9928.64</v>
      </c>
      <c r="H21" s="167">
        <f t="shared" si="1"/>
        <v>60368.49</v>
      </c>
      <c r="I21" s="167">
        <f t="shared" si="2"/>
        <v>2439466.8479999998</v>
      </c>
      <c r="J21" s="167">
        <f t="shared" si="3"/>
        <v>245.7</v>
      </c>
      <c r="K21" s="167">
        <f t="shared" si="4"/>
        <v>60368.49</v>
      </c>
      <c r="L21" s="167">
        <f t="shared" si="5"/>
        <v>9928.64</v>
      </c>
      <c r="M21" s="167">
        <f t="shared" si="6"/>
        <v>2439466.8479999998</v>
      </c>
      <c r="S21" t="s">
        <v>1397</v>
      </c>
      <c r="T21">
        <v>50</v>
      </c>
      <c r="U21" t="s">
        <v>1403</v>
      </c>
      <c r="V21">
        <f>+_xlfn.XLOOKUP('Pole Analysis'!U21,'Pole Designation'!$T:$T,'Pole Designation'!$U:$U)</f>
        <v>5400</v>
      </c>
      <c r="W21">
        <v>113</v>
      </c>
      <c r="X21">
        <f t="shared" si="7"/>
        <v>221.4</v>
      </c>
      <c r="Y21">
        <v>9288.26</v>
      </c>
      <c r="Z21" s="167">
        <f t="shared" si="8"/>
        <v>49017.96</v>
      </c>
      <c r="AA21" s="167">
        <f t="shared" si="9"/>
        <v>2056420.7640000002</v>
      </c>
      <c r="AB21" s="167">
        <f t="shared" si="10"/>
        <v>25018.2</v>
      </c>
      <c r="AC21" s="167">
        <f t="shared" si="11"/>
        <v>5539029.4799999995</v>
      </c>
      <c r="AD21" s="167">
        <f t="shared" si="12"/>
        <v>1049573.3800000001</v>
      </c>
      <c r="AE21" s="167">
        <f t="shared" si="13"/>
        <v>232375546.33200002</v>
      </c>
    </row>
    <row r="22" spans="1:35" x14ac:dyDescent="0.25">
      <c r="A22" t="s">
        <v>1405</v>
      </c>
      <c r="B22">
        <v>45</v>
      </c>
      <c r="C22" t="s">
        <v>1404</v>
      </c>
      <c r="D22">
        <f>+_xlfn.XLOOKUP('Pole Analysis'!C22,'Pole Designation'!$T:$T,'Pole Designation'!$U:$U)</f>
        <v>6400</v>
      </c>
      <c r="E22">
        <v>1</v>
      </c>
      <c r="F22">
        <f t="shared" si="0"/>
        <v>233.6</v>
      </c>
      <c r="G22">
        <v>3578.4</v>
      </c>
      <c r="H22" s="167">
        <f t="shared" si="1"/>
        <v>54568.959999999999</v>
      </c>
      <c r="I22" s="167">
        <f t="shared" si="2"/>
        <v>835914.23999999999</v>
      </c>
      <c r="J22" s="167">
        <f t="shared" si="3"/>
        <v>233.6</v>
      </c>
      <c r="K22" s="167">
        <f t="shared" si="4"/>
        <v>54568.959999999999</v>
      </c>
      <c r="L22" s="167">
        <f t="shared" si="5"/>
        <v>3578.4</v>
      </c>
      <c r="M22" s="167">
        <f t="shared" si="6"/>
        <v>835914.23999999999</v>
      </c>
      <c r="O22" s="25" t="s">
        <v>1622</v>
      </c>
      <c r="P22" s="22">
        <f>+P9</f>
        <v>98224</v>
      </c>
      <c r="S22" t="s">
        <v>1397</v>
      </c>
      <c r="T22">
        <v>55</v>
      </c>
      <c r="U22" t="s">
        <v>1403</v>
      </c>
      <c r="V22">
        <f>+_xlfn.XLOOKUP('Pole Analysis'!U22,'Pole Designation'!$T:$T,'Pole Designation'!$U:$U)</f>
        <v>5400</v>
      </c>
      <c r="W22">
        <v>9</v>
      </c>
      <c r="X22">
        <f t="shared" si="7"/>
        <v>245.7</v>
      </c>
      <c r="Y22">
        <v>9928.64</v>
      </c>
      <c r="Z22" s="167">
        <f t="shared" si="8"/>
        <v>60368.49</v>
      </c>
      <c r="AA22" s="167">
        <f t="shared" si="9"/>
        <v>2439466.8479999998</v>
      </c>
      <c r="AB22" s="167">
        <f t="shared" si="10"/>
        <v>2211.2999999999997</v>
      </c>
      <c r="AC22" s="167">
        <f t="shared" si="11"/>
        <v>543316.41</v>
      </c>
      <c r="AD22" s="167">
        <f t="shared" si="12"/>
        <v>89357.759999999995</v>
      </c>
      <c r="AE22" s="167">
        <f t="shared" si="13"/>
        <v>21955201.631999996</v>
      </c>
      <c r="AG22" s="25" t="s">
        <v>1622</v>
      </c>
      <c r="AH22" s="22">
        <f>+AH9</f>
        <v>76877</v>
      </c>
    </row>
    <row r="23" spans="1:35" x14ac:dyDescent="0.25">
      <c r="A23" t="s">
        <v>1405</v>
      </c>
      <c r="B23">
        <v>50</v>
      </c>
      <c r="C23" t="s">
        <v>1408</v>
      </c>
      <c r="D23">
        <f>+_xlfn.XLOOKUP('Pole Analysis'!C23,'Pole Designation'!$T:$T,'Pole Designation'!$U:$U)</f>
        <v>11400</v>
      </c>
      <c r="E23">
        <v>6</v>
      </c>
      <c r="F23">
        <f t="shared" si="0"/>
        <v>467.4</v>
      </c>
      <c r="G23">
        <v>4587.24</v>
      </c>
      <c r="H23" s="167">
        <f t="shared" si="1"/>
        <v>218462.75999999998</v>
      </c>
      <c r="I23" s="167">
        <f t="shared" si="2"/>
        <v>2144075.9759999998</v>
      </c>
      <c r="J23" s="167">
        <f t="shared" si="3"/>
        <v>2804.3999999999996</v>
      </c>
      <c r="K23" s="167">
        <f t="shared" si="4"/>
        <v>1310776.5599999998</v>
      </c>
      <c r="L23" s="167">
        <f t="shared" si="5"/>
        <v>27523.439999999999</v>
      </c>
      <c r="M23" s="167">
        <f t="shared" si="6"/>
        <v>12864455.855999997</v>
      </c>
      <c r="O23" s="25" t="s">
        <v>1623</v>
      </c>
      <c r="P23" s="22">
        <f>+P16</f>
        <v>106258980.69000001</v>
      </c>
      <c r="S23" t="s">
        <v>1397</v>
      </c>
      <c r="T23">
        <v>55</v>
      </c>
      <c r="U23" t="s">
        <v>1407</v>
      </c>
      <c r="V23">
        <f>+_xlfn.XLOOKUP('Pole Analysis'!U23,'Pole Designation'!$T:$T,'Pole Designation'!$U:$U)</f>
        <v>8700</v>
      </c>
      <c r="W23">
        <v>2</v>
      </c>
      <c r="X23">
        <f t="shared" si="7"/>
        <v>395.85</v>
      </c>
      <c r="Y23">
        <v>9211.4500000000007</v>
      </c>
      <c r="Z23" s="167">
        <f t="shared" si="8"/>
        <v>156697.2225</v>
      </c>
      <c r="AA23" s="167">
        <f t="shared" si="9"/>
        <v>3646352.4825000004</v>
      </c>
      <c r="AB23" s="167">
        <f t="shared" si="10"/>
        <v>791.7</v>
      </c>
      <c r="AC23" s="167">
        <f t="shared" si="11"/>
        <v>313394.44500000001</v>
      </c>
      <c r="AD23" s="167">
        <f t="shared" si="12"/>
        <v>18422.900000000001</v>
      </c>
      <c r="AE23" s="167">
        <f t="shared" si="13"/>
        <v>7292704.9650000008</v>
      </c>
      <c r="AG23" s="25" t="s">
        <v>1623</v>
      </c>
      <c r="AH23" s="22">
        <f>+AH16</f>
        <v>97018040.810000002</v>
      </c>
    </row>
    <row r="24" spans="1:35" ht="15.75" thickBot="1" x14ac:dyDescent="0.3">
      <c r="A24" t="s">
        <v>1395</v>
      </c>
      <c r="B24">
        <v>30</v>
      </c>
      <c r="C24">
        <v>2</v>
      </c>
      <c r="D24">
        <f>+_xlfn.XLOOKUP('Pole Analysis'!C24,'Pole Designation'!$T:$T,'Pole Designation'!$U:$U)</f>
        <v>3700</v>
      </c>
      <c r="E24">
        <v>10</v>
      </c>
      <c r="F24">
        <f t="shared" si="0"/>
        <v>81.400000000000006</v>
      </c>
      <c r="G24">
        <v>807.52</v>
      </c>
      <c r="H24" s="167">
        <f t="shared" si="1"/>
        <v>6625.9600000000009</v>
      </c>
      <c r="I24" s="167">
        <f t="shared" si="2"/>
        <v>65732.127999999997</v>
      </c>
      <c r="J24" s="167">
        <f t="shared" si="3"/>
        <v>814</v>
      </c>
      <c r="K24" s="167">
        <f t="shared" si="4"/>
        <v>66259.600000000006</v>
      </c>
      <c r="L24" s="167">
        <f t="shared" si="5"/>
        <v>8075.2</v>
      </c>
      <c r="M24" s="167">
        <f t="shared" si="6"/>
        <v>657321.28</v>
      </c>
      <c r="S24" t="s">
        <v>1397</v>
      </c>
      <c r="T24">
        <v>60</v>
      </c>
      <c r="U24" t="s">
        <v>1403</v>
      </c>
      <c r="V24">
        <f>+_xlfn.XLOOKUP('Pole Analysis'!U24,'Pole Designation'!$T:$T,'Pole Designation'!$U:$U)</f>
        <v>5400</v>
      </c>
      <c r="W24">
        <v>5</v>
      </c>
      <c r="X24">
        <f t="shared" si="7"/>
        <v>270</v>
      </c>
      <c r="Y24">
        <v>9869.15</v>
      </c>
      <c r="Z24" s="167">
        <f t="shared" si="8"/>
        <v>72900</v>
      </c>
      <c r="AA24" s="167">
        <f t="shared" si="9"/>
        <v>2664670.5</v>
      </c>
      <c r="AB24" s="167">
        <f t="shared" si="10"/>
        <v>1350</v>
      </c>
      <c r="AC24" s="167">
        <f t="shared" si="11"/>
        <v>364500</v>
      </c>
      <c r="AD24" s="167">
        <f t="shared" si="12"/>
        <v>49345.75</v>
      </c>
      <c r="AE24" s="167">
        <f t="shared" si="13"/>
        <v>13323352.5</v>
      </c>
    </row>
    <row r="25" spans="1:35" x14ac:dyDescent="0.25">
      <c r="A25" t="s">
        <v>1395</v>
      </c>
      <c r="B25">
        <v>30</v>
      </c>
      <c r="C25">
        <v>3</v>
      </c>
      <c r="D25">
        <f>+_xlfn.XLOOKUP('Pole Analysis'!C25,'Pole Designation'!$T:$T,'Pole Designation'!$U:$U)</f>
        <v>3000</v>
      </c>
      <c r="E25">
        <v>14</v>
      </c>
      <c r="F25">
        <f t="shared" si="0"/>
        <v>66</v>
      </c>
      <c r="G25">
        <v>807.52</v>
      </c>
      <c r="H25" s="167">
        <f t="shared" si="1"/>
        <v>4356</v>
      </c>
      <c r="I25" s="167">
        <f t="shared" si="2"/>
        <v>53296.32</v>
      </c>
      <c r="J25" s="167">
        <f t="shared" si="3"/>
        <v>924</v>
      </c>
      <c r="K25" s="167">
        <f t="shared" si="4"/>
        <v>60984</v>
      </c>
      <c r="L25" s="167">
        <f t="shared" si="5"/>
        <v>11305.279999999999</v>
      </c>
      <c r="M25" s="167">
        <f t="shared" si="6"/>
        <v>746148.48</v>
      </c>
      <c r="O25" s="169" t="s">
        <v>1624</v>
      </c>
      <c r="P25" s="184">
        <f>+P20*P22</f>
        <v>60966017.429162927</v>
      </c>
      <c r="Q25" s="185">
        <f>+P25/$P$23</f>
        <v>0.57374931542986662</v>
      </c>
      <c r="S25" t="s">
        <v>1405</v>
      </c>
      <c r="T25">
        <v>45</v>
      </c>
      <c r="U25" t="s">
        <v>1404</v>
      </c>
      <c r="V25">
        <f>+_xlfn.XLOOKUP('Pole Analysis'!U25,'Pole Designation'!$T:$T,'Pole Designation'!$U:$U)</f>
        <v>6400</v>
      </c>
      <c r="W25">
        <v>2</v>
      </c>
      <c r="X25">
        <f t="shared" si="7"/>
        <v>233.6</v>
      </c>
      <c r="Y25">
        <v>3578.4</v>
      </c>
      <c r="Z25" s="167">
        <f t="shared" si="8"/>
        <v>54568.959999999999</v>
      </c>
      <c r="AA25" s="167">
        <f t="shared" si="9"/>
        <v>835914.23999999999</v>
      </c>
      <c r="AB25" s="167">
        <f t="shared" si="10"/>
        <v>467.2</v>
      </c>
      <c r="AC25" s="167">
        <f t="shared" si="11"/>
        <v>109137.92</v>
      </c>
      <c r="AD25" s="167">
        <f t="shared" si="12"/>
        <v>7156.8</v>
      </c>
      <c r="AE25" s="167">
        <f t="shared" si="13"/>
        <v>1671828.48</v>
      </c>
      <c r="AG25" s="169" t="s">
        <v>1624</v>
      </c>
      <c r="AH25" s="184">
        <f>+AH20*AH22</f>
        <v>52573358.452492759</v>
      </c>
      <c r="AI25" s="185">
        <f>+AH25/$AH$23</f>
        <v>0.54189260073239731</v>
      </c>
    </row>
    <row r="26" spans="1:35" ht="15.75" thickBot="1" x14ac:dyDescent="0.3">
      <c r="A26" t="s">
        <v>1395</v>
      </c>
      <c r="B26">
        <v>30</v>
      </c>
      <c r="C26">
        <v>4</v>
      </c>
      <c r="D26">
        <f>+_xlfn.XLOOKUP('Pole Analysis'!C26,'Pole Designation'!$T:$T,'Pole Designation'!$U:$U)</f>
        <v>2400</v>
      </c>
      <c r="E26">
        <v>449</v>
      </c>
      <c r="F26">
        <f t="shared" si="0"/>
        <v>52.8</v>
      </c>
      <c r="G26">
        <v>807.52</v>
      </c>
      <c r="H26" s="167">
        <f t="shared" si="1"/>
        <v>2787.8399999999997</v>
      </c>
      <c r="I26" s="167">
        <f t="shared" si="2"/>
        <v>42637.055999999997</v>
      </c>
      <c r="J26" s="167">
        <f t="shared" si="3"/>
        <v>23707.199999999997</v>
      </c>
      <c r="K26" s="167">
        <f t="shared" si="4"/>
        <v>1251740.1599999999</v>
      </c>
      <c r="L26" s="167">
        <f t="shared" si="5"/>
        <v>362576.48</v>
      </c>
      <c r="M26" s="167">
        <f t="shared" si="6"/>
        <v>19144038.143999998</v>
      </c>
      <c r="O26" s="186" t="s">
        <v>1625</v>
      </c>
      <c r="P26" s="187">
        <f>+P23-P25</f>
        <v>45292963.260837086</v>
      </c>
      <c r="Q26" s="188">
        <f>+P26/$P$23</f>
        <v>0.42625068457013332</v>
      </c>
      <c r="S26" t="s">
        <v>1405</v>
      </c>
      <c r="T26">
        <v>50</v>
      </c>
      <c r="U26" t="s">
        <v>1408</v>
      </c>
      <c r="V26">
        <f>+_xlfn.XLOOKUP('Pole Analysis'!U26,'Pole Designation'!$T:$T,'Pole Designation'!$U:$U)</f>
        <v>11400</v>
      </c>
      <c r="W26">
        <v>5</v>
      </c>
      <c r="X26">
        <f t="shared" si="7"/>
        <v>467.4</v>
      </c>
      <c r="Y26">
        <v>4587.24</v>
      </c>
      <c r="Z26" s="167">
        <f t="shared" si="8"/>
        <v>218462.75999999998</v>
      </c>
      <c r="AA26" s="167">
        <f t="shared" si="9"/>
        <v>2144075.9759999998</v>
      </c>
      <c r="AB26" s="167">
        <f t="shared" si="10"/>
        <v>2337</v>
      </c>
      <c r="AC26" s="167">
        <f t="shared" si="11"/>
        <v>1092313.7999999998</v>
      </c>
      <c r="AD26" s="167">
        <f t="shared" si="12"/>
        <v>22936.199999999997</v>
      </c>
      <c r="AE26" s="167">
        <f t="shared" si="13"/>
        <v>10720379.879999999</v>
      </c>
      <c r="AG26" s="186" t="s">
        <v>1625</v>
      </c>
      <c r="AH26" s="187">
        <f>+AH23-AH25</f>
        <v>44444682.357507244</v>
      </c>
      <c r="AI26" s="188">
        <f>+AH26/$AH$23</f>
        <v>0.45810739926760269</v>
      </c>
    </row>
    <row r="27" spans="1:35" x14ac:dyDescent="0.25">
      <c r="A27" t="s">
        <v>1395</v>
      </c>
      <c r="B27">
        <v>30</v>
      </c>
      <c r="C27">
        <v>4</v>
      </c>
      <c r="D27">
        <f>+_xlfn.XLOOKUP('Pole Analysis'!C27,'Pole Designation'!$T:$T,'Pole Designation'!$U:$U)</f>
        <v>2400</v>
      </c>
      <c r="E27">
        <v>1</v>
      </c>
      <c r="F27">
        <f t="shared" si="0"/>
        <v>52.8</v>
      </c>
      <c r="G27">
        <v>1112.98</v>
      </c>
      <c r="H27" s="167">
        <f t="shared" si="1"/>
        <v>2787.8399999999997</v>
      </c>
      <c r="I27" s="167">
        <f t="shared" si="2"/>
        <v>58765.343999999997</v>
      </c>
      <c r="J27" s="167">
        <f t="shared" si="3"/>
        <v>52.8</v>
      </c>
      <c r="K27" s="167">
        <f t="shared" si="4"/>
        <v>2787.8399999999997</v>
      </c>
      <c r="L27" s="167">
        <f t="shared" si="5"/>
        <v>1112.98</v>
      </c>
      <c r="M27" s="167">
        <f t="shared" si="6"/>
        <v>58765.343999999997</v>
      </c>
      <c r="S27" t="s">
        <v>1395</v>
      </c>
      <c r="T27">
        <v>30</v>
      </c>
      <c r="U27">
        <v>2</v>
      </c>
      <c r="V27">
        <f>+_xlfn.XLOOKUP('Pole Analysis'!U27,'Pole Designation'!$T:$T,'Pole Designation'!$U:$U)</f>
        <v>3700</v>
      </c>
      <c r="W27">
        <v>1</v>
      </c>
      <c r="X27">
        <f t="shared" si="7"/>
        <v>81.400000000000006</v>
      </c>
      <c r="Y27">
        <v>807.52</v>
      </c>
      <c r="Z27" s="167">
        <f t="shared" si="8"/>
        <v>6625.9600000000009</v>
      </c>
      <c r="AA27" s="167">
        <f t="shared" si="9"/>
        <v>65732.127999999997</v>
      </c>
      <c r="AB27" s="167">
        <f t="shared" si="10"/>
        <v>81.400000000000006</v>
      </c>
      <c r="AC27" s="167">
        <f t="shared" si="11"/>
        <v>6625.9600000000009</v>
      </c>
      <c r="AD27" s="167">
        <f t="shared" si="12"/>
        <v>807.52</v>
      </c>
      <c r="AE27" s="167">
        <f t="shared" si="13"/>
        <v>65732.127999999997</v>
      </c>
    </row>
    <row r="28" spans="1:35" x14ac:dyDescent="0.25">
      <c r="A28" t="s">
        <v>1395</v>
      </c>
      <c r="B28">
        <v>30</v>
      </c>
      <c r="C28">
        <v>5</v>
      </c>
      <c r="D28">
        <f>+_xlfn.XLOOKUP('Pole Analysis'!C28,'Pole Designation'!$T:$T,'Pole Designation'!$U:$U)</f>
        <v>1900</v>
      </c>
      <c r="E28">
        <v>440</v>
      </c>
      <c r="F28">
        <f t="shared" si="0"/>
        <v>41.8</v>
      </c>
      <c r="G28">
        <v>807.52</v>
      </c>
      <c r="H28" s="167">
        <f t="shared" si="1"/>
        <v>1747.2399999999998</v>
      </c>
      <c r="I28" s="167">
        <f t="shared" si="2"/>
        <v>33754.335999999996</v>
      </c>
      <c r="J28" s="167">
        <f t="shared" si="3"/>
        <v>18392</v>
      </c>
      <c r="K28" s="167">
        <f t="shared" si="4"/>
        <v>768785.59999999986</v>
      </c>
      <c r="L28" s="167">
        <f t="shared" si="5"/>
        <v>355308.79999999999</v>
      </c>
      <c r="M28" s="167">
        <f t="shared" si="6"/>
        <v>14851907.84</v>
      </c>
      <c r="S28" t="s">
        <v>1395</v>
      </c>
      <c r="T28">
        <v>30</v>
      </c>
      <c r="U28">
        <v>3</v>
      </c>
      <c r="V28">
        <f>+_xlfn.XLOOKUP('Pole Analysis'!U28,'Pole Designation'!$T:$T,'Pole Designation'!$U:$U)</f>
        <v>3000</v>
      </c>
      <c r="W28">
        <v>1</v>
      </c>
      <c r="X28">
        <f t="shared" si="7"/>
        <v>66</v>
      </c>
      <c r="Y28">
        <v>807.52</v>
      </c>
      <c r="Z28" s="167">
        <f t="shared" si="8"/>
        <v>4356</v>
      </c>
      <c r="AA28" s="167">
        <f t="shared" si="9"/>
        <v>53296.32</v>
      </c>
      <c r="AB28" s="167">
        <f t="shared" si="10"/>
        <v>66</v>
      </c>
      <c r="AC28" s="167">
        <f t="shared" si="11"/>
        <v>4356</v>
      </c>
      <c r="AD28" s="167">
        <f t="shared" si="12"/>
        <v>807.52</v>
      </c>
      <c r="AE28" s="167">
        <f t="shared" si="13"/>
        <v>53296.32</v>
      </c>
    </row>
    <row r="29" spans="1:35" x14ac:dyDescent="0.25">
      <c r="A29" t="s">
        <v>1395</v>
      </c>
      <c r="B29">
        <v>30</v>
      </c>
      <c r="C29">
        <v>6</v>
      </c>
      <c r="D29">
        <f>+_xlfn.XLOOKUP('Pole Analysis'!C29,'Pole Designation'!$T:$T,'Pole Designation'!$U:$U)</f>
        <v>1500</v>
      </c>
      <c r="E29">
        <v>31736</v>
      </c>
      <c r="F29">
        <f t="shared" si="0"/>
        <v>33</v>
      </c>
      <c r="G29">
        <v>807.52</v>
      </c>
      <c r="H29" s="167">
        <f t="shared" si="1"/>
        <v>1089</v>
      </c>
      <c r="I29" s="167">
        <f t="shared" si="2"/>
        <v>26648.16</v>
      </c>
      <c r="J29" s="167">
        <f t="shared" si="3"/>
        <v>1047288</v>
      </c>
      <c r="K29" s="167">
        <f t="shared" si="4"/>
        <v>34560504</v>
      </c>
      <c r="L29" s="167">
        <f t="shared" si="5"/>
        <v>25627454.719999999</v>
      </c>
      <c r="M29" s="167">
        <f t="shared" si="6"/>
        <v>845706005.75999999</v>
      </c>
      <c r="S29" t="s">
        <v>1395</v>
      </c>
      <c r="T29">
        <v>30</v>
      </c>
      <c r="U29">
        <v>4</v>
      </c>
      <c r="V29">
        <f>+_xlfn.XLOOKUP('Pole Analysis'!U29,'Pole Designation'!$T:$T,'Pole Designation'!$U:$U)</f>
        <v>2400</v>
      </c>
      <c r="W29">
        <v>27</v>
      </c>
      <c r="X29">
        <f t="shared" si="7"/>
        <v>52.8</v>
      </c>
      <c r="Y29">
        <v>807.52</v>
      </c>
      <c r="Z29" s="167">
        <f t="shared" si="8"/>
        <v>2787.8399999999997</v>
      </c>
      <c r="AA29" s="167">
        <f t="shared" si="9"/>
        <v>42637.055999999997</v>
      </c>
      <c r="AB29" s="167">
        <f t="shared" si="10"/>
        <v>1425.6</v>
      </c>
      <c r="AC29" s="167">
        <f t="shared" si="11"/>
        <v>75271.679999999993</v>
      </c>
      <c r="AD29" s="167">
        <f t="shared" si="12"/>
        <v>21803.040000000001</v>
      </c>
      <c r="AE29" s="167">
        <f t="shared" si="13"/>
        <v>1151200.5119999999</v>
      </c>
    </row>
    <row r="30" spans="1:35" x14ac:dyDescent="0.25">
      <c r="A30" t="s">
        <v>1395</v>
      </c>
      <c r="B30">
        <v>35</v>
      </c>
      <c r="C30">
        <v>4</v>
      </c>
      <c r="D30">
        <f>+_xlfn.XLOOKUP('Pole Analysis'!C30,'Pole Designation'!$T:$T,'Pole Designation'!$U:$U)</f>
        <v>2400</v>
      </c>
      <c r="E30">
        <v>1</v>
      </c>
      <c r="F30">
        <f t="shared" si="0"/>
        <v>64.8</v>
      </c>
      <c r="G30">
        <v>807.52</v>
      </c>
      <c r="H30" s="167">
        <f t="shared" si="1"/>
        <v>4199.04</v>
      </c>
      <c r="I30" s="167">
        <f t="shared" si="2"/>
        <v>52327.295999999995</v>
      </c>
      <c r="J30" s="167">
        <f t="shared" si="3"/>
        <v>64.8</v>
      </c>
      <c r="K30" s="167">
        <f t="shared" si="4"/>
        <v>4199.04</v>
      </c>
      <c r="L30" s="167">
        <f t="shared" si="5"/>
        <v>807.52</v>
      </c>
      <c r="M30" s="167">
        <f t="shared" si="6"/>
        <v>52327.295999999995</v>
      </c>
      <c r="S30" t="s">
        <v>1395</v>
      </c>
      <c r="T30">
        <v>30</v>
      </c>
      <c r="U30">
        <v>5</v>
      </c>
      <c r="V30">
        <f>+_xlfn.XLOOKUP('Pole Analysis'!U30,'Pole Designation'!$T:$T,'Pole Designation'!$U:$U)</f>
        <v>1900</v>
      </c>
      <c r="W30">
        <v>12</v>
      </c>
      <c r="X30">
        <f t="shared" si="7"/>
        <v>41.8</v>
      </c>
      <c r="Y30">
        <v>807.52</v>
      </c>
      <c r="Z30" s="167">
        <f t="shared" si="8"/>
        <v>1747.2399999999998</v>
      </c>
      <c r="AA30" s="167">
        <f t="shared" si="9"/>
        <v>33754.335999999996</v>
      </c>
      <c r="AB30" s="167">
        <f t="shared" si="10"/>
        <v>501.59999999999997</v>
      </c>
      <c r="AC30" s="167">
        <f t="shared" si="11"/>
        <v>20966.879999999997</v>
      </c>
      <c r="AD30" s="167">
        <f t="shared" si="12"/>
        <v>9690.24</v>
      </c>
      <c r="AE30" s="167">
        <f t="shared" si="13"/>
        <v>405052.03199999995</v>
      </c>
    </row>
    <row r="31" spans="1:35" x14ac:dyDescent="0.25">
      <c r="A31" t="s">
        <v>1395</v>
      </c>
      <c r="B31">
        <v>35</v>
      </c>
      <c r="C31">
        <v>4</v>
      </c>
      <c r="D31">
        <f>+_xlfn.XLOOKUP('Pole Analysis'!C31,'Pole Designation'!$T:$T,'Pole Designation'!$U:$U)</f>
        <v>2400</v>
      </c>
      <c r="E31">
        <v>7</v>
      </c>
      <c r="F31">
        <f t="shared" si="0"/>
        <v>64.8</v>
      </c>
      <c r="G31">
        <v>1112.98</v>
      </c>
      <c r="H31" s="167">
        <f t="shared" si="1"/>
        <v>4199.04</v>
      </c>
      <c r="I31" s="167">
        <f t="shared" si="2"/>
        <v>72121.103999999992</v>
      </c>
      <c r="J31" s="167">
        <f t="shared" si="3"/>
        <v>453.59999999999997</v>
      </c>
      <c r="K31" s="167">
        <f t="shared" si="4"/>
        <v>29393.279999999999</v>
      </c>
      <c r="L31" s="167">
        <f t="shared" si="5"/>
        <v>7790.8600000000006</v>
      </c>
      <c r="M31" s="167">
        <f t="shared" si="6"/>
        <v>504847.72799999994</v>
      </c>
      <c r="S31" t="s">
        <v>1395</v>
      </c>
      <c r="T31">
        <v>30</v>
      </c>
      <c r="U31">
        <v>6</v>
      </c>
      <c r="V31">
        <f>+_xlfn.XLOOKUP('Pole Analysis'!U31,'Pole Designation'!$T:$T,'Pole Designation'!$U:$U)</f>
        <v>1500</v>
      </c>
      <c r="W31">
        <v>1041</v>
      </c>
      <c r="X31">
        <f t="shared" si="7"/>
        <v>33</v>
      </c>
      <c r="Y31">
        <v>807.52</v>
      </c>
      <c r="Z31" s="167">
        <f t="shared" si="8"/>
        <v>1089</v>
      </c>
      <c r="AA31" s="167">
        <f t="shared" si="9"/>
        <v>26648.16</v>
      </c>
      <c r="AB31" s="167">
        <f t="shared" si="10"/>
        <v>34353</v>
      </c>
      <c r="AC31" s="167">
        <f t="shared" si="11"/>
        <v>1133649</v>
      </c>
      <c r="AD31" s="167">
        <f t="shared" si="12"/>
        <v>840628.32</v>
      </c>
      <c r="AE31" s="167">
        <f t="shared" si="13"/>
        <v>27740734.559999999</v>
      </c>
    </row>
    <row r="32" spans="1:35" x14ac:dyDescent="0.25">
      <c r="A32" t="s">
        <v>1395</v>
      </c>
      <c r="B32">
        <v>35</v>
      </c>
      <c r="C32">
        <v>6</v>
      </c>
      <c r="D32">
        <f>+_xlfn.XLOOKUP('Pole Analysis'!C32,'Pole Designation'!$T:$T,'Pole Designation'!$U:$U)</f>
        <v>1500</v>
      </c>
      <c r="E32">
        <v>1</v>
      </c>
      <c r="F32">
        <f t="shared" si="0"/>
        <v>40.5</v>
      </c>
      <c r="G32">
        <v>1112.98</v>
      </c>
      <c r="H32" s="167">
        <f t="shared" si="1"/>
        <v>1640.25</v>
      </c>
      <c r="I32" s="167">
        <f t="shared" si="2"/>
        <v>45075.69</v>
      </c>
      <c r="J32" s="167">
        <f t="shared" si="3"/>
        <v>40.5</v>
      </c>
      <c r="K32" s="167">
        <f t="shared" si="4"/>
        <v>1640.25</v>
      </c>
      <c r="L32" s="167">
        <f t="shared" si="5"/>
        <v>1112.98</v>
      </c>
      <c r="M32" s="167">
        <f t="shared" si="6"/>
        <v>45075.69</v>
      </c>
      <c r="S32" t="s">
        <v>1395</v>
      </c>
      <c r="T32">
        <v>35</v>
      </c>
      <c r="U32">
        <v>4</v>
      </c>
      <c r="V32">
        <f>+_xlfn.XLOOKUP('Pole Analysis'!U32,'Pole Designation'!$T:$T,'Pole Designation'!$U:$U)</f>
        <v>2400</v>
      </c>
      <c r="W32">
        <v>1</v>
      </c>
      <c r="X32">
        <f t="shared" si="7"/>
        <v>64.8</v>
      </c>
      <c r="Y32">
        <v>1112.98</v>
      </c>
      <c r="Z32" s="167">
        <f t="shared" si="8"/>
        <v>4199.04</v>
      </c>
      <c r="AA32" s="167">
        <f t="shared" si="9"/>
        <v>72121.103999999992</v>
      </c>
      <c r="AB32" s="167">
        <f t="shared" si="10"/>
        <v>64.8</v>
      </c>
      <c r="AC32" s="167">
        <f t="shared" si="11"/>
        <v>4199.04</v>
      </c>
      <c r="AD32" s="167">
        <f t="shared" si="12"/>
        <v>1112.98</v>
      </c>
      <c r="AE32" s="167">
        <f t="shared" si="13"/>
        <v>72121.103999999992</v>
      </c>
    </row>
    <row r="33" spans="1:31" x14ac:dyDescent="0.25">
      <c r="A33" t="s">
        <v>1395</v>
      </c>
      <c r="B33">
        <v>40</v>
      </c>
      <c r="C33">
        <v>1</v>
      </c>
      <c r="D33">
        <f>+_xlfn.XLOOKUP('Pole Analysis'!C33,'Pole Designation'!$T:$T,'Pole Designation'!$U:$U)</f>
        <v>4500</v>
      </c>
      <c r="E33">
        <v>16</v>
      </c>
      <c r="F33">
        <f t="shared" si="0"/>
        <v>144</v>
      </c>
      <c r="G33">
        <v>1112.98</v>
      </c>
      <c r="H33" s="167">
        <f t="shared" si="1"/>
        <v>20736</v>
      </c>
      <c r="I33" s="167">
        <f t="shared" si="2"/>
        <v>160269.12</v>
      </c>
      <c r="J33" s="167">
        <f t="shared" si="3"/>
        <v>2304</v>
      </c>
      <c r="K33" s="167">
        <f t="shared" si="4"/>
        <v>331776</v>
      </c>
      <c r="L33" s="167">
        <f t="shared" si="5"/>
        <v>17807.68</v>
      </c>
      <c r="M33" s="167">
        <f t="shared" si="6"/>
        <v>2564305.9199999999</v>
      </c>
      <c r="S33" t="s">
        <v>1395</v>
      </c>
      <c r="T33">
        <v>40</v>
      </c>
      <c r="U33">
        <v>1</v>
      </c>
      <c r="V33">
        <f>+_xlfn.XLOOKUP('Pole Analysis'!U33,'Pole Designation'!$T:$T,'Pole Designation'!$U:$U)</f>
        <v>4500</v>
      </c>
      <c r="W33">
        <v>19</v>
      </c>
      <c r="X33">
        <f t="shared" si="7"/>
        <v>144</v>
      </c>
      <c r="Y33">
        <v>1112.98</v>
      </c>
      <c r="Z33" s="167">
        <f t="shared" si="8"/>
        <v>20736</v>
      </c>
      <c r="AA33" s="167">
        <f t="shared" si="9"/>
        <v>160269.12</v>
      </c>
      <c r="AB33" s="167">
        <f t="shared" si="10"/>
        <v>2736</v>
      </c>
      <c r="AC33" s="167">
        <f t="shared" si="11"/>
        <v>393984</v>
      </c>
      <c r="AD33" s="167">
        <f t="shared" si="12"/>
        <v>21146.62</v>
      </c>
      <c r="AE33" s="167">
        <f t="shared" si="13"/>
        <v>3045113.2800000003</v>
      </c>
    </row>
    <row r="34" spans="1:31" x14ac:dyDescent="0.25">
      <c r="A34" t="s">
        <v>1395</v>
      </c>
      <c r="B34">
        <v>40</v>
      </c>
      <c r="C34">
        <v>2</v>
      </c>
      <c r="D34">
        <f>+_xlfn.XLOOKUP('Pole Analysis'!C34,'Pole Designation'!$T:$T,'Pole Designation'!$U:$U)</f>
        <v>3700</v>
      </c>
      <c r="E34">
        <v>90</v>
      </c>
      <c r="F34">
        <f t="shared" si="0"/>
        <v>118.4</v>
      </c>
      <c r="G34">
        <v>1112.98</v>
      </c>
      <c r="H34" s="167">
        <f t="shared" si="1"/>
        <v>14018.560000000001</v>
      </c>
      <c r="I34" s="167">
        <f t="shared" si="2"/>
        <v>131776.83199999999</v>
      </c>
      <c r="J34" s="167">
        <f t="shared" si="3"/>
        <v>10656</v>
      </c>
      <c r="K34" s="167">
        <f t="shared" si="4"/>
        <v>1261670.4000000001</v>
      </c>
      <c r="L34" s="167">
        <f t="shared" si="5"/>
        <v>100168.2</v>
      </c>
      <c r="M34" s="167">
        <f t="shared" si="6"/>
        <v>11859914.880000001</v>
      </c>
      <c r="S34" t="s">
        <v>1395</v>
      </c>
      <c r="T34">
        <v>40</v>
      </c>
      <c r="U34">
        <v>2</v>
      </c>
      <c r="V34">
        <f>+_xlfn.XLOOKUP('Pole Analysis'!U34,'Pole Designation'!$T:$T,'Pole Designation'!$U:$U)</f>
        <v>3700</v>
      </c>
      <c r="W34">
        <v>91</v>
      </c>
      <c r="X34">
        <f t="shared" si="7"/>
        <v>118.4</v>
      </c>
      <c r="Y34">
        <v>1112.98</v>
      </c>
      <c r="Z34" s="167">
        <f t="shared" si="8"/>
        <v>14018.560000000001</v>
      </c>
      <c r="AA34" s="167">
        <f t="shared" si="9"/>
        <v>131776.83199999999</v>
      </c>
      <c r="AB34" s="167">
        <f t="shared" si="10"/>
        <v>10774.4</v>
      </c>
      <c r="AC34" s="167">
        <f t="shared" si="11"/>
        <v>1275688.9600000002</v>
      </c>
      <c r="AD34" s="167">
        <f t="shared" si="12"/>
        <v>101281.18000000001</v>
      </c>
      <c r="AE34" s="167">
        <f t="shared" si="13"/>
        <v>11991691.711999999</v>
      </c>
    </row>
    <row r="35" spans="1:31" x14ac:dyDescent="0.25">
      <c r="A35" t="s">
        <v>1395</v>
      </c>
      <c r="B35">
        <v>40</v>
      </c>
      <c r="C35">
        <v>2</v>
      </c>
      <c r="D35">
        <f>+_xlfn.XLOOKUP('Pole Analysis'!C35,'Pole Designation'!$T:$T,'Pole Designation'!$U:$U)</f>
        <v>3700</v>
      </c>
      <c r="E35">
        <v>9</v>
      </c>
      <c r="F35">
        <f t="shared" si="0"/>
        <v>118.4</v>
      </c>
      <c r="G35">
        <v>1344.79</v>
      </c>
      <c r="H35" s="167">
        <f t="shared" si="1"/>
        <v>14018.560000000001</v>
      </c>
      <c r="I35" s="167">
        <f t="shared" si="2"/>
        <v>159223.136</v>
      </c>
      <c r="J35" s="167">
        <f t="shared" si="3"/>
        <v>1065.6000000000001</v>
      </c>
      <c r="K35" s="167">
        <f t="shared" si="4"/>
        <v>126167.04000000001</v>
      </c>
      <c r="L35" s="167">
        <f t="shared" si="5"/>
        <v>12103.11</v>
      </c>
      <c r="M35" s="167">
        <f t="shared" si="6"/>
        <v>1433008.2240000002</v>
      </c>
      <c r="S35" t="s">
        <v>1395</v>
      </c>
      <c r="T35">
        <v>40</v>
      </c>
      <c r="U35">
        <v>2</v>
      </c>
      <c r="V35">
        <f>+_xlfn.XLOOKUP('Pole Analysis'!U35,'Pole Designation'!$T:$T,'Pole Designation'!$U:$U)</f>
        <v>3700</v>
      </c>
      <c r="W35">
        <v>4</v>
      </c>
      <c r="X35">
        <f t="shared" si="7"/>
        <v>118.4</v>
      </c>
      <c r="Y35">
        <v>1344.79</v>
      </c>
      <c r="Z35" s="167">
        <f t="shared" si="8"/>
        <v>14018.560000000001</v>
      </c>
      <c r="AA35" s="167">
        <f t="shared" si="9"/>
        <v>159223.136</v>
      </c>
      <c r="AB35" s="167">
        <f t="shared" si="10"/>
        <v>473.6</v>
      </c>
      <c r="AC35" s="167">
        <f t="shared" si="11"/>
        <v>56074.240000000005</v>
      </c>
      <c r="AD35" s="167">
        <f t="shared" si="12"/>
        <v>5379.16</v>
      </c>
      <c r="AE35" s="167">
        <f t="shared" si="13"/>
        <v>636892.54399999999</v>
      </c>
    </row>
    <row r="36" spans="1:31" x14ac:dyDescent="0.25">
      <c r="A36" t="s">
        <v>1395</v>
      </c>
      <c r="B36">
        <v>40</v>
      </c>
      <c r="C36">
        <v>3</v>
      </c>
      <c r="D36">
        <f>+_xlfn.XLOOKUP('Pole Analysis'!C36,'Pole Designation'!$T:$T,'Pole Designation'!$U:$U)</f>
        <v>3000</v>
      </c>
      <c r="E36">
        <v>45</v>
      </c>
      <c r="F36">
        <f t="shared" si="0"/>
        <v>96</v>
      </c>
      <c r="G36">
        <v>1112.98</v>
      </c>
      <c r="H36" s="167">
        <f t="shared" si="1"/>
        <v>9216</v>
      </c>
      <c r="I36" s="167">
        <f t="shared" si="2"/>
        <v>106846.08</v>
      </c>
      <c r="J36" s="167">
        <f t="shared" si="3"/>
        <v>4320</v>
      </c>
      <c r="K36" s="167">
        <f t="shared" si="4"/>
        <v>414720</v>
      </c>
      <c r="L36" s="167">
        <f t="shared" si="5"/>
        <v>50084.1</v>
      </c>
      <c r="M36" s="167">
        <f t="shared" si="6"/>
        <v>4808073.5999999996</v>
      </c>
      <c r="S36" t="s">
        <v>1395</v>
      </c>
      <c r="T36">
        <v>40</v>
      </c>
      <c r="U36">
        <v>3</v>
      </c>
      <c r="V36">
        <f>+_xlfn.XLOOKUP('Pole Analysis'!U36,'Pole Designation'!$T:$T,'Pole Designation'!$U:$U)</f>
        <v>3000</v>
      </c>
      <c r="W36">
        <v>35</v>
      </c>
      <c r="X36">
        <f t="shared" si="7"/>
        <v>96</v>
      </c>
      <c r="Y36">
        <v>1112.98</v>
      </c>
      <c r="Z36" s="167">
        <f t="shared" si="8"/>
        <v>9216</v>
      </c>
      <c r="AA36" s="167">
        <f t="shared" si="9"/>
        <v>106846.08</v>
      </c>
      <c r="AB36" s="167">
        <f t="shared" si="10"/>
        <v>3360</v>
      </c>
      <c r="AC36" s="167">
        <f t="shared" si="11"/>
        <v>322560</v>
      </c>
      <c r="AD36" s="167">
        <f t="shared" si="12"/>
        <v>38954.300000000003</v>
      </c>
      <c r="AE36" s="167">
        <f t="shared" si="13"/>
        <v>3739612.8000000003</v>
      </c>
    </row>
    <row r="37" spans="1:31" x14ac:dyDescent="0.25">
      <c r="A37" t="s">
        <v>1395</v>
      </c>
      <c r="B37">
        <v>40</v>
      </c>
      <c r="C37">
        <v>4</v>
      </c>
      <c r="D37">
        <f>+_xlfn.XLOOKUP('Pole Analysis'!C37,'Pole Designation'!$T:$T,'Pole Designation'!$U:$U)</f>
        <v>2400</v>
      </c>
      <c r="E37">
        <v>1</v>
      </c>
      <c r="F37">
        <f t="shared" si="0"/>
        <v>76.8</v>
      </c>
      <c r="G37">
        <v>807.52</v>
      </c>
      <c r="H37" s="167">
        <f t="shared" si="1"/>
        <v>5898.24</v>
      </c>
      <c r="I37" s="167">
        <f t="shared" si="2"/>
        <v>62017.535999999993</v>
      </c>
      <c r="J37" s="167">
        <f t="shared" si="3"/>
        <v>76.8</v>
      </c>
      <c r="K37" s="167">
        <f t="shared" si="4"/>
        <v>5898.24</v>
      </c>
      <c r="L37" s="167">
        <f t="shared" si="5"/>
        <v>807.52</v>
      </c>
      <c r="M37" s="167">
        <f t="shared" si="6"/>
        <v>62017.535999999993</v>
      </c>
      <c r="S37" t="s">
        <v>1395</v>
      </c>
      <c r="T37">
        <v>40</v>
      </c>
      <c r="U37">
        <v>4</v>
      </c>
      <c r="V37">
        <f>+_xlfn.XLOOKUP('Pole Analysis'!U37,'Pole Designation'!$T:$T,'Pole Designation'!$U:$U)</f>
        <v>2400</v>
      </c>
      <c r="W37">
        <v>42899</v>
      </c>
      <c r="X37">
        <f t="shared" si="7"/>
        <v>76.8</v>
      </c>
      <c r="Y37">
        <v>1112.98</v>
      </c>
      <c r="Z37" s="167">
        <f t="shared" si="8"/>
        <v>5898.24</v>
      </c>
      <c r="AA37" s="167">
        <f t="shared" si="9"/>
        <v>85476.864000000001</v>
      </c>
      <c r="AB37" s="167">
        <f t="shared" si="10"/>
        <v>3294643.1999999997</v>
      </c>
      <c r="AC37" s="167">
        <f t="shared" si="11"/>
        <v>253028597.75999999</v>
      </c>
      <c r="AD37" s="167">
        <f t="shared" si="12"/>
        <v>47745729.020000003</v>
      </c>
      <c r="AE37" s="167">
        <f t="shared" si="13"/>
        <v>3666871988.7359996</v>
      </c>
    </row>
    <row r="38" spans="1:31" x14ac:dyDescent="0.25">
      <c r="A38" t="s">
        <v>1395</v>
      </c>
      <c r="B38">
        <v>40</v>
      </c>
      <c r="C38">
        <v>4</v>
      </c>
      <c r="D38">
        <f>+_xlfn.XLOOKUP('Pole Analysis'!C38,'Pole Designation'!$T:$T,'Pole Designation'!$U:$U)</f>
        <v>2400</v>
      </c>
      <c r="E38">
        <v>44758</v>
      </c>
      <c r="F38">
        <f t="shared" si="0"/>
        <v>76.8</v>
      </c>
      <c r="G38">
        <v>1112.98</v>
      </c>
      <c r="H38" s="167">
        <f t="shared" si="1"/>
        <v>5898.24</v>
      </c>
      <c r="I38" s="167">
        <f t="shared" si="2"/>
        <v>85476.864000000001</v>
      </c>
      <c r="J38" s="167">
        <f t="shared" si="3"/>
        <v>3437414.3999999999</v>
      </c>
      <c r="K38" s="167">
        <f t="shared" si="4"/>
        <v>263993425.91999999</v>
      </c>
      <c r="L38" s="167">
        <f t="shared" si="5"/>
        <v>49814758.840000004</v>
      </c>
      <c r="M38" s="167">
        <f t="shared" si="6"/>
        <v>3825773478.9120002</v>
      </c>
      <c r="S38" t="s">
        <v>1395</v>
      </c>
      <c r="T38">
        <v>40</v>
      </c>
      <c r="U38">
        <v>5</v>
      </c>
      <c r="V38">
        <f>+_xlfn.XLOOKUP('Pole Analysis'!U38,'Pole Designation'!$T:$T,'Pole Designation'!$U:$U)</f>
        <v>1900</v>
      </c>
      <c r="W38">
        <v>131</v>
      </c>
      <c r="X38">
        <f t="shared" si="7"/>
        <v>60.8</v>
      </c>
      <c r="Y38">
        <v>1112.98</v>
      </c>
      <c r="Z38" s="167">
        <f t="shared" si="8"/>
        <v>3696.64</v>
      </c>
      <c r="AA38" s="167">
        <f t="shared" si="9"/>
        <v>67669.183999999994</v>
      </c>
      <c r="AB38" s="167">
        <f t="shared" si="10"/>
        <v>7964.7999999999993</v>
      </c>
      <c r="AC38" s="167">
        <f t="shared" si="11"/>
        <v>484259.83999999997</v>
      </c>
      <c r="AD38" s="167">
        <f t="shared" si="12"/>
        <v>145800.38</v>
      </c>
      <c r="AE38" s="167">
        <f t="shared" si="13"/>
        <v>8864663.1039999984</v>
      </c>
    </row>
    <row r="39" spans="1:31" x14ac:dyDescent="0.25">
      <c r="A39" t="s">
        <v>1395</v>
      </c>
      <c r="B39">
        <v>40</v>
      </c>
      <c r="C39">
        <v>5</v>
      </c>
      <c r="D39">
        <f>+_xlfn.XLOOKUP('Pole Analysis'!C39,'Pole Designation'!$T:$T,'Pole Designation'!$U:$U)</f>
        <v>1900</v>
      </c>
      <c r="E39">
        <v>344</v>
      </c>
      <c r="F39">
        <f t="shared" si="0"/>
        <v>60.8</v>
      </c>
      <c r="G39">
        <v>1112.98</v>
      </c>
      <c r="H39" s="167">
        <f t="shared" si="1"/>
        <v>3696.64</v>
      </c>
      <c r="I39" s="167">
        <f t="shared" si="2"/>
        <v>67669.183999999994</v>
      </c>
      <c r="J39" s="167">
        <f t="shared" si="3"/>
        <v>20915.2</v>
      </c>
      <c r="K39" s="167">
        <f t="shared" si="4"/>
        <v>1271644.1599999999</v>
      </c>
      <c r="L39" s="167">
        <f t="shared" si="5"/>
        <v>382865.12</v>
      </c>
      <c r="M39" s="167">
        <f t="shared" si="6"/>
        <v>23278199.296</v>
      </c>
      <c r="S39" t="s">
        <v>1395</v>
      </c>
      <c r="T39">
        <v>40</v>
      </c>
      <c r="U39">
        <v>6</v>
      </c>
      <c r="V39">
        <f>+_xlfn.XLOOKUP('Pole Analysis'!U39,'Pole Designation'!$T:$T,'Pole Designation'!$U:$U)</f>
        <v>1500</v>
      </c>
      <c r="W39">
        <v>8</v>
      </c>
      <c r="X39">
        <f t="shared" si="7"/>
        <v>48</v>
      </c>
      <c r="Y39">
        <v>1112.98</v>
      </c>
      <c r="Z39" s="167">
        <f t="shared" si="8"/>
        <v>2304</v>
      </c>
      <c r="AA39" s="167">
        <f t="shared" si="9"/>
        <v>53423.040000000001</v>
      </c>
      <c r="AB39" s="167">
        <f t="shared" si="10"/>
        <v>384</v>
      </c>
      <c r="AC39" s="167">
        <f t="shared" si="11"/>
        <v>18432</v>
      </c>
      <c r="AD39" s="167">
        <f t="shared" si="12"/>
        <v>8903.84</v>
      </c>
      <c r="AE39" s="167">
        <f t="shared" si="13"/>
        <v>427384.32000000001</v>
      </c>
    </row>
    <row r="40" spans="1:31" x14ac:dyDescent="0.25">
      <c r="A40" t="s">
        <v>1395</v>
      </c>
      <c r="B40">
        <v>40</v>
      </c>
      <c r="C40">
        <v>6</v>
      </c>
      <c r="D40">
        <f>+_xlfn.XLOOKUP('Pole Analysis'!C40,'Pole Designation'!$T:$T,'Pole Designation'!$U:$U)</f>
        <v>1500</v>
      </c>
      <c r="E40">
        <v>65</v>
      </c>
      <c r="F40">
        <f t="shared" si="0"/>
        <v>48</v>
      </c>
      <c r="G40">
        <v>1112.98</v>
      </c>
      <c r="H40" s="167">
        <f t="shared" si="1"/>
        <v>2304</v>
      </c>
      <c r="I40" s="167">
        <f t="shared" si="2"/>
        <v>53423.040000000001</v>
      </c>
      <c r="J40" s="167">
        <f t="shared" si="3"/>
        <v>3120</v>
      </c>
      <c r="K40" s="167">
        <f t="shared" si="4"/>
        <v>149760</v>
      </c>
      <c r="L40" s="167">
        <f t="shared" si="5"/>
        <v>72343.7</v>
      </c>
      <c r="M40" s="167">
        <f t="shared" si="6"/>
        <v>3472497.6</v>
      </c>
      <c r="S40" t="s">
        <v>1395</v>
      </c>
      <c r="T40">
        <v>45</v>
      </c>
      <c r="U40">
        <v>1</v>
      </c>
      <c r="V40">
        <f>+_xlfn.XLOOKUP('Pole Analysis'!U40,'Pole Designation'!$T:$T,'Pole Designation'!$U:$U)</f>
        <v>4500</v>
      </c>
      <c r="W40">
        <v>1</v>
      </c>
      <c r="X40">
        <f t="shared" si="7"/>
        <v>164.25</v>
      </c>
      <c r="Y40">
        <v>1344.79</v>
      </c>
      <c r="Z40" s="167">
        <f t="shared" si="8"/>
        <v>26978.0625</v>
      </c>
      <c r="AA40" s="167">
        <f t="shared" si="9"/>
        <v>220881.75750000001</v>
      </c>
      <c r="AB40" s="167">
        <f t="shared" si="10"/>
        <v>164.25</v>
      </c>
      <c r="AC40" s="167">
        <f t="shared" si="11"/>
        <v>26978.0625</v>
      </c>
      <c r="AD40" s="167">
        <f t="shared" si="12"/>
        <v>1344.79</v>
      </c>
      <c r="AE40" s="167">
        <f t="shared" si="13"/>
        <v>220881.75750000001</v>
      </c>
    </row>
    <row r="41" spans="1:31" x14ac:dyDescent="0.25">
      <c r="A41" t="s">
        <v>1395</v>
      </c>
      <c r="B41">
        <v>45</v>
      </c>
      <c r="C41">
        <v>1</v>
      </c>
      <c r="D41">
        <f>+_xlfn.XLOOKUP('Pole Analysis'!C41,'Pole Designation'!$T:$T,'Pole Designation'!$U:$U)</f>
        <v>4500</v>
      </c>
      <c r="E41">
        <v>1656</v>
      </c>
      <c r="F41">
        <f t="shared" si="0"/>
        <v>164.25</v>
      </c>
      <c r="G41">
        <v>1433.09</v>
      </c>
      <c r="H41" s="167">
        <f t="shared" si="1"/>
        <v>26978.0625</v>
      </c>
      <c r="I41" s="167">
        <f t="shared" si="2"/>
        <v>235385.03249999997</v>
      </c>
      <c r="J41" s="167">
        <f t="shared" si="3"/>
        <v>271998</v>
      </c>
      <c r="K41" s="167">
        <f t="shared" si="4"/>
        <v>44675671.5</v>
      </c>
      <c r="L41" s="167">
        <f t="shared" si="5"/>
        <v>2373197.04</v>
      </c>
      <c r="M41" s="167">
        <f t="shared" si="6"/>
        <v>389797613.81999999</v>
      </c>
      <c r="S41" t="s">
        <v>1395</v>
      </c>
      <c r="T41">
        <v>45</v>
      </c>
      <c r="U41">
        <v>1</v>
      </c>
      <c r="V41">
        <f>+_xlfn.XLOOKUP('Pole Analysis'!U41,'Pole Designation'!$T:$T,'Pole Designation'!$U:$U)</f>
        <v>4500</v>
      </c>
      <c r="W41">
        <v>2914</v>
      </c>
      <c r="X41">
        <f t="shared" si="7"/>
        <v>164.25</v>
      </c>
      <c r="Y41">
        <v>1433.09</v>
      </c>
      <c r="Z41" s="167">
        <f t="shared" si="8"/>
        <v>26978.0625</v>
      </c>
      <c r="AA41" s="167">
        <f t="shared" si="9"/>
        <v>235385.03249999997</v>
      </c>
      <c r="AB41" s="167">
        <f t="shared" si="10"/>
        <v>478624.5</v>
      </c>
      <c r="AC41" s="167">
        <f t="shared" si="11"/>
        <v>78614074.125</v>
      </c>
      <c r="AD41" s="167">
        <f t="shared" si="12"/>
        <v>4176024.26</v>
      </c>
      <c r="AE41" s="167">
        <f t="shared" si="13"/>
        <v>685911984.70499992</v>
      </c>
    </row>
    <row r="42" spans="1:31" x14ac:dyDescent="0.25">
      <c r="A42" t="s">
        <v>1395</v>
      </c>
      <c r="B42">
        <v>45</v>
      </c>
      <c r="C42">
        <v>1</v>
      </c>
      <c r="D42">
        <f>+_xlfn.XLOOKUP('Pole Analysis'!C42,'Pole Designation'!$T:$T,'Pole Designation'!$U:$U)</f>
        <v>4500</v>
      </c>
      <c r="E42">
        <v>144</v>
      </c>
      <c r="F42">
        <f t="shared" si="0"/>
        <v>164.25</v>
      </c>
      <c r="G42">
        <v>1478.66</v>
      </c>
      <c r="H42" s="167">
        <f t="shared" si="1"/>
        <v>26978.0625</v>
      </c>
      <c r="I42" s="167">
        <f t="shared" si="2"/>
        <v>242869.90500000003</v>
      </c>
      <c r="J42" s="167">
        <f t="shared" si="3"/>
        <v>23652</v>
      </c>
      <c r="K42" s="167">
        <f t="shared" si="4"/>
        <v>3884841</v>
      </c>
      <c r="L42" s="167">
        <f t="shared" si="5"/>
        <v>212927.04</v>
      </c>
      <c r="M42" s="167">
        <f t="shared" si="6"/>
        <v>34973266.32</v>
      </c>
      <c r="S42" t="s">
        <v>1395</v>
      </c>
      <c r="T42">
        <v>45</v>
      </c>
      <c r="U42">
        <v>1</v>
      </c>
      <c r="V42">
        <f>+_xlfn.XLOOKUP('Pole Analysis'!U42,'Pole Designation'!$T:$T,'Pole Designation'!$U:$U)</f>
        <v>4500</v>
      </c>
      <c r="W42">
        <v>120</v>
      </c>
      <c r="X42">
        <f t="shared" si="7"/>
        <v>164.25</v>
      </c>
      <c r="Y42">
        <v>1478.66</v>
      </c>
      <c r="Z42" s="167">
        <f t="shared" si="8"/>
        <v>26978.0625</v>
      </c>
      <c r="AA42" s="167">
        <f t="shared" si="9"/>
        <v>242869.90500000003</v>
      </c>
      <c r="AB42" s="167">
        <f t="shared" si="10"/>
        <v>19710</v>
      </c>
      <c r="AC42" s="167">
        <f t="shared" si="11"/>
        <v>3237367.5</v>
      </c>
      <c r="AD42" s="167">
        <f t="shared" si="12"/>
        <v>177439.2</v>
      </c>
      <c r="AE42" s="167">
        <f t="shared" si="13"/>
        <v>29144388.600000001</v>
      </c>
    </row>
    <row r="43" spans="1:31" x14ac:dyDescent="0.25">
      <c r="A43" t="s">
        <v>1395</v>
      </c>
      <c r="B43">
        <v>45</v>
      </c>
      <c r="C43">
        <v>2</v>
      </c>
      <c r="D43">
        <f>+_xlfn.XLOOKUP('Pole Analysis'!C43,'Pole Designation'!$T:$T,'Pole Designation'!$U:$U)</f>
        <v>3700</v>
      </c>
      <c r="E43">
        <v>5881</v>
      </c>
      <c r="F43">
        <f t="shared" si="0"/>
        <v>135.05000000000001</v>
      </c>
      <c r="G43">
        <v>1344.79</v>
      </c>
      <c r="H43" s="167">
        <f t="shared" si="1"/>
        <v>18238.502500000002</v>
      </c>
      <c r="I43" s="167">
        <f t="shared" si="2"/>
        <v>181613.88950000002</v>
      </c>
      <c r="J43" s="167">
        <f t="shared" si="3"/>
        <v>794229.05</v>
      </c>
      <c r="K43" s="167">
        <f t="shared" si="4"/>
        <v>107260633.20250002</v>
      </c>
      <c r="L43" s="167">
        <f t="shared" si="5"/>
        <v>7908709.9900000002</v>
      </c>
      <c r="M43" s="167">
        <f t="shared" si="6"/>
        <v>1068071284.1495</v>
      </c>
      <c r="S43" t="s">
        <v>1395</v>
      </c>
      <c r="T43">
        <v>45</v>
      </c>
      <c r="U43">
        <v>1</v>
      </c>
      <c r="V43">
        <f>+_xlfn.XLOOKUP('Pole Analysis'!U43,'Pole Designation'!$T:$T,'Pole Designation'!$U:$U)</f>
        <v>4500</v>
      </c>
      <c r="W43">
        <v>2</v>
      </c>
      <c r="X43">
        <f t="shared" si="7"/>
        <v>164.25</v>
      </c>
      <c r="Y43">
        <v>1638.74</v>
      </c>
      <c r="Z43" s="167">
        <f t="shared" si="8"/>
        <v>26978.0625</v>
      </c>
      <c r="AA43" s="167">
        <f t="shared" si="9"/>
        <v>269163.04499999998</v>
      </c>
      <c r="AB43" s="167">
        <f t="shared" si="10"/>
        <v>328.5</v>
      </c>
      <c r="AC43" s="167">
        <f t="shared" si="11"/>
        <v>53956.125</v>
      </c>
      <c r="AD43" s="167">
        <f t="shared" si="12"/>
        <v>3277.48</v>
      </c>
      <c r="AE43" s="167">
        <f t="shared" si="13"/>
        <v>538326.09</v>
      </c>
    </row>
    <row r="44" spans="1:31" x14ac:dyDescent="0.25">
      <c r="A44" t="s">
        <v>1395</v>
      </c>
      <c r="B44">
        <v>45</v>
      </c>
      <c r="C44">
        <v>2</v>
      </c>
      <c r="D44">
        <f>+_xlfn.XLOOKUP('Pole Analysis'!C44,'Pole Designation'!$T:$T,'Pole Designation'!$U:$U)</f>
        <v>3700</v>
      </c>
      <c r="E44">
        <v>1</v>
      </c>
      <c r="F44">
        <f t="shared" si="0"/>
        <v>135.05000000000001</v>
      </c>
      <c r="G44">
        <v>1478.66</v>
      </c>
      <c r="H44" s="167">
        <f t="shared" si="1"/>
        <v>18238.502500000002</v>
      </c>
      <c r="I44" s="167">
        <f t="shared" si="2"/>
        <v>199693.03300000002</v>
      </c>
      <c r="J44" s="167">
        <f t="shared" si="3"/>
        <v>135.05000000000001</v>
      </c>
      <c r="K44" s="167">
        <f t="shared" si="4"/>
        <v>18238.502500000002</v>
      </c>
      <c r="L44" s="167">
        <f t="shared" si="5"/>
        <v>1478.66</v>
      </c>
      <c r="M44" s="167">
        <f t="shared" si="6"/>
        <v>199693.03300000002</v>
      </c>
      <c r="S44" t="s">
        <v>1395</v>
      </c>
      <c r="T44">
        <v>45</v>
      </c>
      <c r="U44">
        <v>2</v>
      </c>
      <c r="V44">
        <f>+_xlfn.XLOOKUP('Pole Analysis'!U44,'Pole Designation'!$T:$T,'Pole Designation'!$U:$U)</f>
        <v>3700</v>
      </c>
      <c r="W44">
        <v>12311</v>
      </c>
      <c r="X44">
        <f t="shared" si="7"/>
        <v>135.05000000000001</v>
      </c>
      <c r="Y44">
        <v>1344.79</v>
      </c>
      <c r="Z44" s="167">
        <f t="shared" si="8"/>
        <v>18238.502500000002</v>
      </c>
      <c r="AA44" s="167">
        <f t="shared" si="9"/>
        <v>181613.88950000002</v>
      </c>
      <c r="AB44" s="167">
        <f t="shared" si="10"/>
        <v>1662600.55</v>
      </c>
      <c r="AC44" s="167">
        <f t="shared" si="11"/>
        <v>224534204.27750003</v>
      </c>
      <c r="AD44" s="167">
        <f t="shared" si="12"/>
        <v>16555709.689999999</v>
      </c>
      <c r="AE44" s="167">
        <f t="shared" si="13"/>
        <v>2235848593.6345</v>
      </c>
    </row>
    <row r="45" spans="1:31" x14ac:dyDescent="0.25">
      <c r="A45" t="s">
        <v>1395</v>
      </c>
      <c r="B45">
        <v>45</v>
      </c>
      <c r="C45">
        <v>3</v>
      </c>
      <c r="D45">
        <f>+_xlfn.XLOOKUP('Pole Analysis'!C45,'Pole Designation'!$T:$T,'Pole Designation'!$U:$U)</f>
        <v>3000</v>
      </c>
      <c r="E45">
        <v>1</v>
      </c>
      <c r="F45">
        <f t="shared" si="0"/>
        <v>109.5</v>
      </c>
      <c r="G45">
        <v>1112.98</v>
      </c>
      <c r="H45" s="167">
        <f t="shared" si="1"/>
        <v>11990.25</v>
      </c>
      <c r="I45" s="167">
        <f t="shared" si="2"/>
        <v>121871.31</v>
      </c>
      <c r="J45" s="167">
        <f t="shared" si="3"/>
        <v>109.5</v>
      </c>
      <c r="K45" s="167">
        <f t="shared" si="4"/>
        <v>11990.25</v>
      </c>
      <c r="L45" s="167">
        <f t="shared" si="5"/>
        <v>1112.98</v>
      </c>
      <c r="M45" s="167">
        <f t="shared" si="6"/>
        <v>121871.31</v>
      </c>
      <c r="S45" t="s">
        <v>1395</v>
      </c>
      <c r="T45">
        <v>45</v>
      </c>
      <c r="U45">
        <v>3</v>
      </c>
      <c r="V45">
        <f>+_xlfn.XLOOKUP('Pole Analysis'!U45,'Pole Designation'!$T:$T,'Pole Designation'!$U:$U)</f>
        <v>3000</v>
      </c>
      <c r="W45">
        <v>1</v>
      </c>
      <c r="X45">
        <f t="shared" si="7"/>
        <v>109.5</v>
      </c>
      <c r="Y45">
        <v>1478.66</v>
      </c>
      <c r="Z45" s="167">
        <f t="shared" si="8"/>
        <v>11990.25</v>
      </c>
      <c r="AA45" s="167">
        <f t="shared" si="9"/>
        <v>161913.27000000002</v>
      </c>
      <c r="AB45" s="167">
        <f t="shared" si="10"/>
        <v>109.5</v>
      </c>
      <c r="AC45" s="167">
        <f t="shared" si="11"/>
        <v>11990.25</v>
      </c>
      <c r="AD45" s="167">
        <f t="shared" si="12"/>
        <v>1478.66</v>
      </c>
      <c r="AE45" s="167">
        <f t="shared" si="13"/>
        <v>161913.27000000002</v>
      </c>
    </row>
    <row r="46" spans="1:31" x14ac:dyDescent="0.25">
      <c r="A46" t="s">
        <v>1395</v>
      </c>
      <c r="B46">
        <v>45</v>
      </c>
      <c r="C46">
        <v>4</v>
      </c>
      <c r="D46">
        <f>+_xlfn.XLOOKUP('Pole Analysis'!C46,'Pole Designation'!$T:$T,'Pole Designation'!$U:$U)</f>
        <v>2400</v>
      </c>
      <c r="E46">
        <v>3</v>
      </c>
      <c r="F46">
        <f t="shared" si="0"/>
        <v>87.6</v>
      </c>
      <c r="G46">
        <v>1112.98</v>
      </c>
      <c r="H46" s="167">
        <f t="shared" si="1"/>
        <v>7673.7599999999993</v>
      </c>
      <c r="I46" s="167">
        <f t="shared" si="2"/>
        <v>97497.047999999995</v>
      </c>
      <c r="J46" s="167">
        <f t="shared" si="3"/>
        <v>262.79999999999995</v>
      </c>
      <c r="K46" s="167">
        <f t="shared" si="4"/>
        <v>23021.279999999999</v>
      </c>
      <c r="L46" s="167">
        <f t="shared" si="5"/>
        <v>3338.94</v>
      </c>
      <c r="M46" s="167">
        <f t="shared" si="6"/>
        <v>292491.14399999997</v>
      </c>
      <c r="S46" t="s">
        <v>1395</v>
      </c>
      <c r="T46">
        <v>45</v>
      </c>
      <c r="U46">
        <v>4</v>
      </c>
      <c r="V46">
        <f>+_xlfn.XLOOKUP('Pole Analysis'!U46,'Pole Designation'!$T:$T,'Pole Designation'!$U:$U)</f>
        <v>2400</v>
      </c>
      <c r="W46">
        <v>1</v>
      </c>
      <c r="X46">
        <f t="shared" si="7"/>
        <v>87.6</v>
      </c>
      <c r="Y46">
        <v>1112.98</v>
      </c>
      <c r="Z46" s="167">
        <f t="shared" si="8"/>
        <v>7673.7599999999993</v>
      </c>
      <c r="AA46" s="167">
        <f t="shared" si="9"/>
        <v>97497.047999999995</v>
      </c>
      <c r="AB46" s="167">
        <f t="shared" si="10"/>
        <v>87.6</v>
      </c>
      <c r="AC46" s="167">
        <f t="shared" si="11"/>
        <v>7673.7599999999993</v>
      </c>
      <c r="AD46" s="167">
        <f t="shared" si="12"/>
        <v>1112.98</v>
      </c>
      <c r="AE46" s="167">
        <f t="shared" si="13"/>
        <v>97497.047999999995</v>
      </c>
    </row>
    <row r="47" spans="1:31" x14ac:dyDescent="0.25">
      <c r="A47" t="s">
        <v>1395</v>
      </c>
      <c r="B47">
        <v>45</v>
      </c>
      <c r="C47">
        <v>4</v>
      </c>
      <c r="D47">
        <f>+_xlfn.XLOOKUP('Pole Analysis'!C47,'Pole Designation'!$T:$T,'Pole Designation'!$U:$U)</f>
        <v>2400</v>
      </c>
      <c r="E47">
        <v>11822</v>
      </c>
      <c r="F47">
        <f t="shared" si="0"/>
        <v>87.6</v>
      </c>
      <c r="G47">
        <v>1478.66</v>
      </c>
      <c r="H47" s="167">
        <f t="shared" si="1"/>
        <v>7673.7599999999993</v>
      </c>
      <c r="I47" s="167">
        <f t="shared" si="2"/>
        <v>129530.61599999999</v>
      </c>
      <c r="J47" s="167">
        <f t="shared" si="3"/>
        <v>1035607.2</v>
      </c>
      <c r="K47" s="167">
        <f t="shared" si="4"/>
        <v>90719190.719999999</v>
      </c>
      <c r="L47" s="167">
        <f t="shared" si="5"/>
        <v>17480718.52</v>
      </c>
      <c r="M47" s="167">
        <f t="shared" si="6"/>
        <v>1531310942.352</v>
      </c>
      <c r="S47" t="s">
        <v>1395</v>
      </c>
      <c r="T47">
        <v>45</v>
      </c>
      <c r="U47">
        <v>4</v>
      </c>
      <c r="V47">
        <f>+_xlfn.XLOOKUP('Pole Analysis'!U47,'Pole Designation'!$T:$T,'Pole Designation'!$U:$U)</f>
        <v>2400</v>
      </c>
      <c r="W47">
        <v>1</v>
      </c>
      <c r="X47">
        <f t="shared" si="7"/>
        <v>87.6</v>
      </c>
      <c r="Y47">
        <v>1344.79</v>
      </c>
      <c r="Z47" s="167">
        <f t="shared" si="8"/>
        <v>7673.7599999999993</v>
      </c>
      <c r="AA47" s="167">
        <f t="shared" si="9"/>
        <v>117803.60399999999</v>
      </c>
      <c r="AB47" s="167">
        <f t="shared" si="10"/>
        <v>87.6</v>
      </c>
      <c r="AC47" s="167">
        <f t="shared" si="11"/>
        <v>7673.7599999999993</v>
      </c>
      <c r="AD47" s="167">
        <f t="shared" si="12"/>
        <v>1344.79</v>
      </c>
      <c r="AE47" s="167">
        <f t="shared" si="13"/>
        <v>117803.60399999999</v>
      </c>
    </row>
    <row r="48" spans="1:31" x14ac:dyDescent="0.25">
      <c r="A48" t="s">
        <v>1395</v>
      </c>
      <c r="B48">
        <v>45</v>
      </c>
      <c r="C48">
        <v>5</v>
      </c>
      <c r="D48">
        <f>+_xlfn.XLOOKUP('Pole Analysis'!C48,'Pole Designation'!$T:$T,'Pole Designation'!$U:$U)</f>
        <v>1900</v>
      </c>
      <c r="E48">
        <v>4</v>
      </c>
      <c r="F48">
        <f t="shared" si="0"/>
        <v>69.349999999999994</v>
      </c>
      <c r="G48">
        <v>1478.66</v>
      </c>
      <c r="H48" s="167">
        <f t="shared" si="1"/>
        <v>4809.4224999999988</v>
      </c>
      <c r="I48" s="167">
        <f t="shared" si="2"/>
        <v>102545.071</v>
      </c>
      <c r="J48" s="167">
        <f t="shared" si="3"/>
        <v>277.39999999999998</v>
      </c>
      <c r="K48" s="167">
        <f t="shared" si="4"/>
        <v>19237.689999999995</v>
      </c>
      <c r="L48" s="167">
        <f t="shared" si="5"/>
        <v>5914.64</v>
      </c>
      <c r="M48" s="167">
        <f t="shared" si="6"/>
        <v>410180.28399999999</v>
      </c>
      <c r="S48" t="s">
        <v>1395</v>
      </c>
      <c r="T48">
        <v>45</v>
      </c>
      <c r="U48">
        <v>4</v>
      </c>
      <c r="V48">
        <f>+_xlfn.XLOOKUP('Pole Analysis'!U48,'Pole Designation'!$T:$T,'Pole Designation'!$U:$U)</f>
        <v>2400</v>
      </c>
      <c r="W48">
        <v>15293</v>
      </c>
      <c r="X48">
        <f t="shared" si="7"/>
        <v>87.6</v>
      </c>
      <c r="Y48">
        <v>1478.66</v>
      </c>
      <c r="Z48" s="167">
        <f t="shared" si="8"/>
        <v>7673.7599999999993</v>
      </c>
      <c r="AA48" s="167">
        <f t="shared" si="9"/>
        <v>129530.61599999999</v>
      </c>
      <c r="AB48" s="167">
        <f t="shared" si="10"/>
        <v>1339666.7999999998</v>
      </c>
      <c r="AC48" s="167">
        <f t="shared" si="11"/>
        <v>117354811.67999999</v>
      </c>
      <c r="AD48" s="167">
        <f t="shared" si="12"/>
        <v>22613147.380000003</v>
      </c>
      <c r="AE48" s="167">
        <f t="shared" si="13"/>
        <v>1980911710.4879999</v>
      </c>
    </row>
    <row r="49" spans="1:31" x14ac:dyDescent="0.25">
      <c r="A49" t="s">
        <v>1395</v>
      </c>
      <c r="B49">
        <v>45</v>
      </c>
      <c r="C49">
        <v>6</v>
      </c>
      <c r="D49">
        <f>+_xlfn.XLOOKUP('Pole Analysis'!C49,'Pole Designation'!$T:$T,'Pole Designation'!$U:$U)</f>
        <v>1500</v>
      </c>
      <c r="E49">
        <v>5</v>
      </c>
      <c r="F49">
        <f t="shared" si="0"/>
        <v>54.75</v>
      </c>
      <c r="G49">
        <v>1478.66</v>
      </c>
      <c r="H49" s="167">
        <f t="shared" si="1"/>
        <v>2997.5625</v>
      </c>
      <c r="I49" s="167">
        <f t="shared" si="2"/>
        <v>80956.635000000009</v>
      </c>
      <c r="J49" s="167">
        <f t="shared" si="3"/>
        <v>273.75</v>
      </c>
      <c r="K49" s="167">
        <f t="shared" si="4"/>
        <v>14987.8125</v>
      </c>
      <c r="L49" s="167">
        <f t="shared" si="5"/>
        <v>7393.3</v>
      </c>
      <c r="M49" s="167">
        <f t="shared" si="6"/>
        <v>404783.17500000005</v>
      </c>
      <c r="S49" t="s">
        <v>1395</v>
      </c>
      <c r="T49">
        <v>45</v>
      </c>
      <c r="U49">
        <v>5</v>
      </c>
      <c r="V49">
        <f>+_xlfn.XLOOKUP('Pole Analysis'!U49,'Pole Designation'!$T:$T,'Pole Designation'!$U:$U)</f>
        <v>1900</v>
      </c>
      <c r="W49">
        <v>10</v>
      </c>
      <c r="X49">
        <f t="shared" si="7"/>
        <v>69.349999999999994</v>
      </c>
      <c r="Y49">
        <v>1478.66</v>
      </c>
      <c r="Z49" s="167">
        <f t="shared" si="8"/>
        <v>4809.4224999999988</v>
      </c>
      <c r="AA49" s="167">
        <f t="shared" si="9"/>
        <v>102545.071</v>
      </c>
      <c r="AB49" s="167">
        <f t="shared" si="10"/>
        <v>693.5</v>
      </c>
      <c r="AC49" s="167">
        <f t="shared" si="11"/>
        <v>48094.224999999991</v>
      </c>
      <c r="AD49" s="167">
        <f t="shared" si="12"/>
        <v>14786.6</v>
      </c>
      <c r="AE49" s="167">
        <f t="shared" si="13"/>
        <v>1025450.7100000001</v>
      </c>
    </row>
    <row r="50" spans="1:31" x14ac:dyDescent="0.25">
      <c r="A50" t="s">
        <v>1395</v>
      </c>
      <c r="B50">
        <v>50</v>
      </c>
      <c r="C50">
        <v>1</v>
      </c>
      <c r="D50">
        <f>+_xlfn.XLOOKUP('Pole Analysis'!C50,'Pole Designation'!$T:$T,'Pole Designation'!$U:$U)</f>
        <v>4500</v>
      </c>
      <c r="E50">
        <v>315</v>
      </c>
      <c r="F50">
        <f t="shared" si="0"/>
        <v>184.5</v>
      </c>
      <c r="G50">
        <v>1478.66</v>
      </c>
      <c r="H50" s="167">
        <f t="shared" si="1"/>
        <v>34040.25</v>
      </c>
      <c r="I50" s="167">
        <f t="shared" si="2"/>
        <v>272812.77</v>
      </c>
      <c r="J50" s="167">
        <f t="shared" si="3"/>
        <v>58117.5</v>
      </c>
      <c r="K50" s="167">
        <f t="shared" si="4"/>
        <v>10722678.75</v>
      </c>
      <c r="L50" s="167">
        <f t="shared" si="5"/>
        <v>465777.9</v>
      </c>
      <c r="M50" s="167">
        <f t="shared" si="6"/>
        <v>85936022.550000012</v>
      </c>
      <c r="S50" t="s">
        <v>1395</v>
      </c>
      <c r="T50">
        <v>45</v>
      </c>
      <c r="U50">
        <v>6</v>
      </c>
      <c r="V50">
        <f>+_xlfn.XLOOKUP('Pole Analysis'!U50,'Pole Designation'!$T:$T,'Pole Designation'!$U:$U)</f>
        <v>1500</v>
      </c>
      <c r="W50">
        <v>2</v>
      </c>
      <c r="X50">
        <f t="shared" si="7"/>
        <v>54.75</v>
      </c>
      <c r="Y50">
        <v>1478.66</v>
      </c>
      <c r="Z50" s="167">
        <f t="shared" si="8"/>
        <v>2997.5625</v>
      </c>
      <c r="AA50" s="167">
        <f t="shared" si="9"/>
        <v>80956.635000000009</v>
      </c>
      <c r="AB50" s="167">
        <f t="shared" si="10"/>
        <v>109.5</v>
      </c>
      <c r="AC50" s="167">
        <f t="shared" si="11"/>
        <v>5995.125</v>
      </c>
      <c r="AD50" s="167">
        <f t="shared" si="12"/>
        <v>2957.32</v>
      </c>
      <c r="AE50" s="167">
        <f t="shared" si="13"/>
        <v>161913.27000000002</v>
      </c>
    </row>
    <row r="51" spans="1:31" x14ac:dyDescent="0.25">
      <c r="A51" t="s">
        <v>1395</v>
      </c>
      <c r="B51">
        <v>50</v>
      </c>
      <c r="C51">
        <v>1</v>
      </c>
      <c r="D51">
        <f>+_xlfn.XLOOKUP('Pole Analysis'!C51,'Pole Designation'!$T:$T,'Pole Designation'!$U:$U)</f>
        <v>4500</v>
      </c>
      <c r="E51">
        <v>17</v>
      </c>
      <c r="F51">
        <f t="shared" si="0"/>
        <v>184.5</v>
      </c>
      <c r="G51">
        <v>1638.74</v>
      </c>
      <c r="H51" s="167">
        <f t="shared" si="1"/>
        <v>34040.25</v>
      </c>
      <c r="I51" s="167">
        <f t="shared" si="2"/>
        <v>302347.53000000003</v>
      </c>
      <c r="J51" s="167">
        <f t="shared" si="3"/>
        <v>3136.5</v>
      </c>
      <c r="K51" s="167">
        <f t="shared" si="4"/>
        <v>578684.25</v>
      </c>
      <c r="L51" s="167">
        <f t="shared" si="5"/>
        <v>27858.58</v>
      </c>
      <c r="M51" s="167">
        <f t="shared" si="6"/>
        <v>5139908.01</v>
      </c>
      <c r="S51" t="s">
        <v>1395</v>
      </c>
      <c r="T51">
        <v>45</v>
      </c>
      <c r="U51" t="s">
        <v>1403</v>
      </c>
      <c r="V51">
        <f>+_xlfn.XLOOKUP('Pole Analysis'!U51,'Pole Designation'!$T:$T,'Pole Designation'!$U:$U)</f>
        <v>5400</v>
      </c>
      <c r="W51">
        <v>1</v>
      </c>
      <c r="X51">
        <f t="shared" si="7"/>
        <v>197.1</v>
      </c>
      <c r="Y51">
        <v>4456.6099999999997</v>
      </c>
      <c r="Z51" s="167">
        <f t="shared" si="8"/>
        <v>38848.409999999996</v>
      </c>
      <c r="AA51" s="167">
        <f t="shared" si="9"/>
        <v>878397.83099999989</v>
      </c>
      <c r="AB51" s="167">
        <f t="shared" si="10"/>
        <v>197.1</v>
      </c>
      <c r="AC51" s="167">
        <f t="shared" si="11"/>
        <v>38848.409999999996</v>
      </c>
      <c r="AD51" s="167">
        <f t="shared" si="12"/>
        <v>4456.6099999999997</v>
      </c>
      <c r="AE51" s="167">
        <f t="shared" si="13"/>
        <v>878397.83099999989</v>
      </c>
    </row>
    <row r="52" spans="1:31" x14ac:dyDescent="0.25">
      <c r="A52" t="s">
        <v>1395</v>
      </c>
      <c r="B52">
        <v>50</v>
      </c>
      <c r="C52">
        <v>1</v>
      </c>
      <c r="D52">
        <f>+_xlfn.XLOOKUP('Pole Analysis'!C52,'Pole Designation'!$T:$T,'Pole Designation'!$U:$U)</f>
        <v>4500</v>
      </c>
      <c r="E52">
        <v>4</v>
      </c>
      <c r="F52">
        <f t="shared" si="0"/>
        <v>184.5</v>
      </c>
      <c r="G52">
        <v>3794.25</v>
      </c>
      <c r="H52" s="167">
        <f t="shared" si="1"/>
        <v>34040.25</v>
      </c>
      <c r="I52" s="167">
        <f t="shared" si="2"/>
        <v>700039.125</v>
      </c>
      <c r="J52" s="167">
        <f t="shared" si="3"/>
        <v>738</v>
      </c>
      <c r="K52" s="167">
        <f t="shared" si="4"/>
        <v>136161</v>
      </c>
      <c r="L52" s="167">
        <f t="shared" si="5"/>
        <v>15177</v>
      </c>
      <c r="M52" s="167">
        <f t="shared" si="6"/>
        <v>2800156.5</v>
      </c>
      <c r="S52" t="s">
        <v>1395</v>
      </c>
      <c r="T52">
        <v>50</v>
      </c>
      <c r="U52">
        <v>1</v>
      </c>
      <c r="V52">
        <f>+_xlfn.XLOOKUP('Pole Analysis'!U52,'Pole Designation'!$T:$T,'Pole Designation'!$U:$U)</f>
        <v>4500</v>
      </c>
      <c r="W52">
        <v>1</v>
      </c>
      <c r="X52">
        <f t="shared" si="7"/>
        <v>184.5</v>
      </c>
      <c r="Y52">
        <v>1433.09</v>
      </c>
      <c r="Z52" s="167">
        <f t="shared" si="8"/>
        <v>34040.25</v>
      </c>
      <c r="AA52" s="167">
        <f t="shared" si="9"/>
        <v>264405.10499999998</v>
      </c>
      <c r="AB52" s="167">
        <f t="shared" si="10"/>
        <v>184.5</v>
      </c>
      <c r="AC52" s="167">
        <f t="shared" si="11"/>
        <v>34040.25</v>
      </c>
      <c r="AD52" s="167">
        <f t="shared" si="12"/>
        <v>1433.09</v>
      </c>
      <c r="AE52" s="167">
        <f t="shared" si="13"/>
        <v>264405.10499999998</v>
      </c>
    </row>
    <row r="53" spans="1:31" x14ac:dyDescent="0.25">
      <c r="A53" t="s">
        <v>1395</v>
      </c>
      <c r="B53">
        <v>50</v>
      </c>
      <c r="C53" t="s">
        <v>1403</v>
      </c>
      <c r="D53">
        <f>+_xlfn.XLOOKUP('Pole Analysis'!C53,'Pole Designation'!$T:$T,'Pole Designation'!$U:$U)</f>
        <v>5400</v>
      </c>
      <c r="E53">
        <v>59</v>
      </c>
      <c r="F53">
        <f t="shared" si="0"/>
        <v>221.4</v>
      </c>
      <c r="G53">
        <v>1665.53</v>
      </c>
      <c r="H53" s="167">
        <f t="shared" si="1"/>
        <v>49017.96</v>
      </c>
      <c r="I53" s="167">
        <f t="shared" si="2"/>
        <v>368748.342</v>
      </c>
      <c r="J53" s="167">
        <f t="shared" si="3"/>
        <v>13062.6</v>
      </c>
      <c r="K53" s="167">
        <f t="shared" si="4"/>
        <v>2892059.64</v>
      </c>
      <c r="L53" s="167">
        <f t="shared" si="5"/>
        <v>98266.27</v>
      </c>
      <c r="M53" s="167">
        <f t="shared" si="6"/>
        <v>21756152.177999999</v>
      </c>
      <c r="S53" t="s">
        <v>1395</v>
      </c>
      <c r="T53">
        <v>50</v>
      </c>
      <c r="U53">
        <v>1</v>
      </c>
      <c r="V53">
        <f>+_xlfn.XLOOKUP('Pole Analysis'!U53,'Pole Designation'!$T:$T,'Pole Designation'!$U:$U)</f>
        <v>4500</v>
      </c>
      <c r="W53">
        <v>968</v>
      </c>
      <c r="X53">
        <f t="shared" si="7"/>
        <v>184.5</v>
      </c>
      <c r="Y53">
        <v>1478.66</v>
      </c>
      <c r="Z53" s="167">
        <f t="shared" si="8"/>
        <v>34040.25</v>
      </c>
      <c r="AA53" s="167">
        <f t="shared" si="9"/>
        <v>272812.77</v>
      </c>
      <c r="AB53" s="167">
        <f t="shared" si="10"/>
        <v>178596</v>
      </c>
      <c r="AC53" s="167">
        <f t="shared" si="11"/>
        <v>32950962</v>
      </c>
      <c r="AD53" s="167">
        <f t="shared" si="12"/>
        <v>1431342.8800000001</v>
      </c>
      <c r="AE53" s="167">
        <f t="shared" si="13"/>
        <v>264082761.36000001</v>
      </c>
    </row>
    <row r="54" spans="1:31" x14ac:dyDescent="0.25">
      <c r="A54" t="s">
        <v>1395</v>
      </c>
      <c r="B54">
        <v>55</v>
      </c>
      <c r="C54">
        <v>1</v>
      </c>
      <c r="D54">
        <f>+_xlfn.XLOOKUP('Pole Analysis'!C54,'Pole Designation'!$T:$T,'Pole Designation'!$U:$U)</f>
        <v>4500</v>
      </c>
      <c r="E54">
        <v>49</v>
      </c>
      <c r="F54">
        <f t="shared" si="0"/>
        <v>204.75</v>
      </c>
      <c r="G54">
        <v>1638.74</v>
      </c>
      <c r="H54" s="167">
        <f t="shared" si="1"/>
        <v>41922.5625</v>
      </c>
      <c r="I54" s="167">
        <f t="shared" si="2"/>
        <v>335532.01500000001</v>
      </c>
      <c r="J54" s="167">
        <f t="shared" si="3"/>
        <v>10032.75</v>
      </c>
      <c r="K54" s="167">
        <f t="shared" si="4"/>
        <v>2054205.5625</v>
      </c>
      <c r="L54" s="167">
        <f t="shared" si="5"/>
        <v>80298.259999999995</v>
      </c>
      <c r="M54" s="167">
        <f t="shared" si="6"/>
        <v>16441068.734999999</v>
      </c>
      <c r="S54" t="s">
        <v>1395</v>
      </c>
      <c r="T54">
        <v>50</v>
      </c>
      <c r="U54">
        <v>1</v>
      </c>
      <c r="V54">
        <f>+_xlfn.XLOOKUP('Pole Analysis'!U54,'Pole Designation'!$T:$T,'Pole Designation'!$U:$U)</f>
        <v>4500</v>
      </c>
      <c r="W54">
        <v>22</v>
      </c>
      <c r="X54">
        <f t="shared" si="7"/>
        <v>184.5</v>
      </c>
      <c r="Y54">
        <v>1638.74</v>
      </c>
      <c r="Z54" s="167">
        <f t="shared" si="8"/>
        <v>34040.25</v>
      </c>
      <c r="AA54" s="167">
        <f t="shared" si="9"/>
        <v>302347.53000000003</v>
      </c>
      <c r="AB54" s="167">
        <f t="shared" si="10"/>
        <v>4059</v>
      </c>
      <c r="AC54" s="167">
        <f t="shared" si="11"/>
        <v>748885.5</v>
      </c>
      <c r="AD54" s="167">
        <f t="shared" si="12"/>
        <v>36052.28</v>
      </c>
      <c r="AE54" s="167">
        <f t="shared" si="13"/>
        <v>6651645.6600000001</v>
      </c>
    </row>
    <row r="55" spans="1:31" x14ac:dyDescent="0.25">
      <c r="A55" t="s">
        <v>1395</v>
      </c>
      <c r="B55">
        <v>60</v>
      </c>
      <c r="C55">
        <v>1</v>
      </c>
      <c r="D55">
        <f>+_xlfn.XLOOKUP('Pole Analysis'!C55,'Pole Designation'!$T:$T,'Pole Designation'!$U:$U)</f>
        <v>4500</v>
      </c>
      <c r="E55">
        <v>35</v>
      </c>
      <c r="F55">
        <f t="shared" si="0"/>
        <v>225</v>
      </c>
      <c r="G55">
        <v>3794.25</v>
      </c>
      <c r="H55" s="167">
        <f t="shared" si="1"/>
        <v>50625</v>
      </c>
      <c r="I55" s="167">
        <f t="shared" si="2"/>
        <v>853706.25</v>
      </c>
      <c r="J55" s="167">
        <f t="shared" si="3"/>
        <v>7875</v>
      </c>
      <c r="K55" s="167">
        <f t="shared" si="4"/>
        <v>1771875</v>
      </c>
      <c r="L55" s="167">
        <f t="shared" si="5"/>
        <v>132798.75</v>
      </c>
      <c r="M55" s="167">
        <f t="shared" si="6"/>
        <v>29879718.75</v>
      </c>
      <c r="S55" t="s">
        <v>1395</v>
      </c>
      <c r="T55">
        <v>50</v>
      </c>
      <c r="U55">
        <v>1</v>
      </c>
      <c r="V55">
        <f>+_xlfn.XLOOKUP('Pole Analysis'!U55,'Pole Designation'!$T:$T,'Pole Designation'!$U:$U)</f>
        <v>4500</v>
      </c>
      <c r="W55">
        <v>9</v>
      </c>
      <c r="X55">
        <f t="shared" si="7"/>
        <v>184.5</v>
      </c>
      <c r="Y55">
        <v>3794.25</v>
      </c>
      <c r="Z55" s="167">
        <f t="shared" si="8"/>
        <v>34040.25</v>
      </c>
      <c r="AA55" s="167">
        <f t="shared" si="9"/>
        <v>700039.125</v>
      </c>
      <c r="AB55" s="167">
        <f t="shared" si="10"/>
        <v>1660.5</v>
      </c>
      <c r="AC55" s="167">
        <f t="shared" si="11"/>
        <v>306362.25</v>
      </c>
      <c r="AD55" s="167">
        <f t="shared" si="12"/>
        <v>34148.25</v>
      </c>
      <c r="AE55" s="167">
        <f t="shared" si="13"/>
        <v>6300352.125</v>
      </c>
    </row>
    <row r="56" spans="1:31" x14ac:dyDescent="0.25">
      <c r="S56" t="s">
        <v>1395</v>
      </c>
      <c r="T56">
        <v>50</v>
      </c>
      <c r="U56" t="s">
        <v>1403</v>
      </c>
      <c r="V56">
        <f>+_xlfn.XLOOKUP('Pole Analysis'!U56,'Pole Designation'!$T:$T,'Pole Designation'!$U:$U)</f>
        <v>5400</v>
      </c>
      <c r="W56">
        <v>96</v>
      </c>
      <c r="X56">
        <f t="shared" si="7"/>
        <v>221.4</v>
      </c>
      <c r="Y56">
        <v>1665.53</v>
      </c>
      <c r="Z56" s="167">
        <f t="shared" si="8"/>
        <v>49017.96</v>
      </c>
      <c r="AA56" s="167">
        <f t="shared" si="9"/>
        <v>368748.342</v>
      </c>
      <c r="AB56" s="167">
        <f t="shared" si="10"/>
        <v>21254.400000000001</v>
      </c>
      <c r="AC56" s="167">
        <f t="shared" si="11"/>
        <v>4705724.16</v>
      </c>
      <c r="AD56" s="167">
        <f t="shared" si="12"/>
        <v>159890.88</v>
      </c>
      <c r="AE56" s="167">
        <f t="shared" si="13"/>
        <v>35399840.832000002</v>
      </c>
    </row>
    <row r="57" spans="1:31" x14ac:dyDescent="0.25">
      <c r="S57" t="s">
        <v>1395</v>
      </c>
      <c r="T57">
        <v>55</v>
      </c>
      <c r="U57">
        <v>1</v>
      </c>
      <c r="V57">
        <f>+_xlfn.XLOOKUP('Pole Analysis'!U57,'Pole Designation'!$T:$T,'Pole Designation'!$U:$U)</f>
        <v>4500</v>
      </c>
      <c r="W57">
        <v>173</v>
      </c>
      <c r="X57">
        <f t="shared" si="7"/>
        <v>204.75</v>
      </c>
      <c r="Y57">
        <v>1638.74</v>
      </c>
      <c r="Z57" s="167">
        <f t="shared" si="8"/>
        <v>41922.5625</v>
      </c>
      <c r="AA57" s="167">
        <f t="shared" si="9"/>
        <v>335532.01500000001</v>
      </c>
      <c r="AB57" s="167">
        <f t="shared" si="10"/>
        <v>35421.75</v>
      </c>
      <c r="AC57" s="167">
        <f t="shared" si="11"/>
        <v>7252603.3125</v>
      </c>
      <c r="AD57" s="167">
        <f t="shared" si="12"/>
        <v>283502.02</v>
      </c>
      <c r="AE57" s="167">
        <f t="shared" si="13"/>
        <v>58047038.594999999</v>
      </c>
    </row>
    <row r="58" spans="1:31" x14ac:dyDescent="0.25">
      <c r="E58" s="25"/>
      <c r="F58" s="25"/>
      <c r="G58" s="25"/>
      <c r="H58" s="25"/>
      <c r="I58" s="25"/>
      <c r="J58" s="25"/>
      <c r="K58" s="25"/>
      <c r="L58" s="25"/>
      <c r="M58" s="25"/>
      <c r="S58" t="s">
        <v>1395</v>
      </c>
      <c r="T58">
        <v>60</v>
      </c>
      <c r="U58">
        <v>1</v>
      </c>
      <c r="V58">
        <f>+_xlfn.XLOOKUP('Pole Analysis'!U58,'Pole Designation'!$T:$T,'Pole Designation'!$U:$U)</f>
        <v>4500</v>
      </c>
      <c r="W58">
        <v>104</v>
      </c>
      <c r="X58">
        <f t="shared" si="7"/>
        <v>225</v>
      </c>
      <c r="Y58">
        <v>3794.25</v>
      </c>
      <c r="Z58" s="167">
        <f t="shared" si="8"/>
        <v>50625</v>
      </c>
      <c r="AA58" s="167">
        <f t="shared" si="9"/>
        <v>853706.25</v>
      </c>
      <c r="AB58" s="167">
        <f t="shared" si="10"/>
        <v>23400</v>
      </c>
      <c r="AC58" s="167">
        <f t="shared" si="11"/>
        <v>5265000</v>
      </c>
      <c r="AD58" s="167">
        <f t="shared" si="12"/>
        <v>394602</v>
      </c>
      <c r="AE58" s="167">
        <f t="shared" si="13"/>
        <v>88785450</v>
      </c>
    </row>
  </sheetData>
  <pageMargins left="0.7" right="0.7" top="0.75" bottom="0.75" header="0.3" footer="0.3"/>
  <customProperties>
    <customPr name="EpmWorksheetKeyString_GU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961404F3F6B34988E14CCD792B016F" ma:contentTypeVersion="6" ma:contentTypeDescription="Create a new document." ma:contentTypeScope="" ma:versionID="c410bab37c303177467c07dd821a813e">
  <xsd:schema xmlns:xsd="http://www.w3.org/2001/XMLSchema" xmlns:xs="http://www.w3.org/2001/XMLSchema" xmlns:p="http://schemas.microsoft.com/office/2006/metadata/properties" xmlns:ns2="48215e7f-c7c9-482e-8541-9f0dcdf0a62e" xmlns:ns3="f5f9a743-18e3-40ef-b0a4-47096f190587" targetNamespace="http://schemas.microsoft.com/office/2006/metadata/properties" ma:root="true" ma:fieldsID="992d1cf030671a911d22a5604d084b24" ns2:_="" ns3:_="">
    <xsd:import namespace="48215e7f-c7c9-482e-8541-9f0dcdf0a62e"/>
    <xsd:import namespace="f5f9a743-18e3-40ef-b0a4-47096f1905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215e7f-c7c9-482e-8541-9f0dcdf0a6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f9a743-18e3-40ef-b0a4-47096f19058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f5f9a743-18e3-40ef-b0a4-47096f190587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F0D5465-02F6-456E-B3E6-0D01E5F782FF}"/>
</file>

<file path=customXml/itemProps2.xml><?xml version="1.0" encoding="utf-8"?>
<ds:datastoreItem xmlns:ds="http://schemas.openxmlformats.org/officeDocument/2006/customXml" ds:itemID="{5FFD058A-55CB-4207-B16C-CD91744BE0DA}"/>
</file>

<file path=customXml/itemProps3.xml><?xml version="1.0" encoding="utf-8"?>
<ds:datastoreItem xmlns:ds="http://schemas.openxmlformats.org/officeDocument/2006/customXml" ds:itemID="{317E5640-4281-4053-A0F6-242F344D9E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6</vt:i4>
      </vt:variant>
    </vt:vector>
  </HeadingPairs>
  <TitlesOfParts>
    <vt:vector size="28" baseType="lpstr">
      <vt:lpstr>COS Inputs</vt:lpstr>
      <vt:lpstr>Summary</vt:lpstr>
      <vt:lpstr>Comparison</vt:lpstr>
      <vt:lpstr>Recon</vt:lpstr>
      <vt:lpstr>Allocation</vt:lpstr>
      <vt:lpstr>PAC Weights</vt:lpstr>
      <vt:lpstr>Pole - TSN Prices</vt:lpstr>
      <vt:lpstr>Pole Designation</vt:lpstr>
      <vt:lpstr>Pole Analysis</vt:lpstr>
      <vt:lpstr>OHC - TSN Prices</vt:lpstr>
      <vt:lpstr>OHC Avg and Neutral</vt:lpstr>
      <vt:lpstr>OHC Analysis</vt:lpstr>
      <vt:lpstr>OH Conductor Analysis (ORIG)</vt:lpstr>
      <vt:lpstr>UG Conductor Analysis</vt:lpstr>
      <vt:lpstr>Transformer - TSN Prices</vt:lpstr>
      <vt:lpstr>Transformer Averages</vt:lpstr>
      <vt:lpstr>Transformer Analysis</vt:lpstr>
      <vt:lpstr>Chart for Workpapers</vt:lpstr>
      <vt:lpstr>Line Transformer Analysis</vt:lpstr>
      <vt:lpstr>Plant Accounting Inputs</vt:lpstr>
      <vt:lpstr>BL017 NEW inputs</vt:lpstr>
      <vt:lpstr>BL017 Test</vt:lpstr>
      <vt:lpstr>'OHC - TSN Prices'!Extract</vt:lpstr>
      <vt:lpstr>'OHC Avg and Neutral'!Extract</vt:lpstr>
      <vt:lpstr>'Pole - TSN Prices'!Extract</vt:lpstr>
      <vt:lpstr>'Pole Designation'!Extract</vt:lpstr>
      <vt:lpstr>'Transformer - TSN Prices'!Extract</vt:lpstr>
      <vt:lpstr>'Transformer Averages'!Extract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Ramirez, Brandon T.</dc:creator>
  <cp:lastModifiedBy>Williams, Jordan M.</cp:lastModifiedBy>
  <dcterms:created xsi:type="dcterms:W3CDTF">2023-06-14T14:19:51Z</dcterms:created>
  <dcterms:modified xsi:type="dcterms:W3CDTF">2024-04-03T18:27:41Z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3f872e-d8d7-43ac-9961-0f2ad31e50e5_Enabled">
    <vt:lpwstr>true</vt:lpwstr>
  </property>
  <property fmtid="{D5CDD505-2E9C-101B-9397-08002B2CF9AE}" pid="3" name="MSIP_Label_a83f872e-d8d7-43ac-9961-0f2ad31e50e5_SetDate">
    <vt:lpwstr>2023-06-14T14:36:30Z</vt:lpwstr>
  </property>
  <property fmtid="{D5CDD505-2E9C-101B-9397-08002B2CF9AE}" pid="4" name="MSIP_Label_a83f872e-d8d7-43ac-9961-0f2ad31e50e5_Method">
    <vt:lpwstr>Standard</vt:lpwstr>
  </property>
  <property fmtid="{D5CDD505-2E9C-101B-9397-08002B2CF9AE}" pid="5" name="MSIP_Label_a83f872e-d8d7-43ac-9961-0f2ad31e50e5_Name">
    <vt:lpwstr>a83f872e-d8d7-43ac-9961-0f2ad31e50e5</vt:lpwstr>
  </property>
  <property fmtid="{D5CDD505-2E9C-101B-9397-08002B2CF9AE}" pid="6" name="MSIP_Label_a83f872e-d8d7-43ac-9961-0f2ad31e50e5_SiteId">
    <vt:lpwstr>fa8c194a-f8e2-43c5-bc39-b637579e39e0</vt:lpwstr>
  </property>
  <property fmtid="{D5CDD505-2E9C-101B-9397-08002B2CF9AE}" pid="7" name="MSIP_Label_a83f872e-d8d7-43ac-9961-0f2ad31e50e5_ActionId">
    <vt:lpwstr>c008b56f-a228-481d-854e-a5129fa5c94e</vt:lpwstr>
  </property>
  <property fmtid="{D5CDD505-2E9C-101B-9397-08002B2CF9AE}" pid="8" name="MSIP_Label_a83f872e-d8d7-43ac-9961-0f2ad31e50e5_ContentBits">
    <vt:lpwstr>0</vt:lpwstr>
  </property>
  <property fmtid="{D5CDD505-2E9C-101B-9397-08002B2CF9AE}" pid="9" name="ContentTypeId">
    <vt:lpwstr>0x01010093961404F3F6B34988E14CCD792B016F</vt:lpwstr>
  </property>
  <property fmtid="{D5CDD505-2E9C-101B-9397-08002B2CF9AE}" pid="10" name="Order">
    <vt:r8>772200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_SourceUrl">
    <vt:lpwstr/>
  </property>
  <property fmtid="{D5CDD505-2E9C-101B-9397-08002B2CF9AE}" pid="14" name="_SharedFileIndex">
    <vt:lpwstr/>
  </property>
  <property fmtid="{D5CDD505-2E9C-101B-9397-08002B2CF9AE}" pid="15" name="ComplianceAssetId">
    <vt:lpwstr/>
  </property>
  <property fmtid="{D5CDD505-2E9C-101B-9397-08002B2CF9AE}" pid="16" name="TemplateUrl">
    <vt:lpwstr/>
  </property>
  <property fmtid="{D5CDD505-2E9C-101B-9397-08002B2CF9AE}" pid="17" name="_ExtendedDescription">
    <vt:lpwstr/>
  </property>
  <property fmtid="{D5CDD505-2E9C-101B-9397-08002B2CF9AE}" pid="18" name="TriggerFlowInfo">
    <vt:lpwstr/>
  </property>
</Properties>
</file>