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05" windowHeight="4560" firstSheet="6" activeTab="17"/>
  </bookViews>
  <sheets>
    <sheet name="RevReq" sheetId="1" r:id="rId1"/>
    <sheet name="NOI" sheetId="2" r:id="rId2"/>
    <sheet name="Rev" sheetId="3" r:id="rId3"/>
    <sheet name="Cap" sheetId="4" r:id="rId4"/>
    <sheet name="Bdebt" sheetId="5" r:id="rId5"/>
    <sheet name="Pay" sheetId="6" r:id="rId6"/>
    <sheet name="Officer" sheetId="7" r:id="rId7"/>
    <sheet name="water" sheetId="8" r:id="rId8"/>
    <sheet name="Chem" sheetId="9" r:id="rId9"/>
    <sheet name="Power" sheetId="10" r:id="rId10"/>
    <sheet name="RB" sheetId="11" r:id="rId11"/>
    <sheet name="RBadj" sheetId="12" r:id="rId12"/>
    <sheet name="Pilot" sheetId="13" r:id="rId13"/>
    <sheet name="CT" sheetId="14" r:id="rId14"/>
    <sheet name="RORa" sheetId="15" r:id="rId15"/>
    <sheet name="RORb" sheetId="16" r:id="rId16"/>
    <sheet name="RORc" sheetId="17" r:id="rId17"/>
    <sheet name="CUP" sheetId="18" r:id="rId18"/>
  </sheets>
  <definedNames/>
  <calcPr fullCalcOnLoad="1"/>
</workbook>
</file>

<file path=xl/sharedStrings.xml><?xml version="1.0" encoding="utf-8"?>
<sst xmlns="http://schemas.openxmlformats.org/spreadsheetml/2006/main" count="581" uniqueCount="344">
  <si>
    <t>ALOHA UTILITIES, INC.</t>
  </si>
  <si>
    <t>Seven Springs Water Division</t>
  </si>
  <si>
    <t>Test Year Ended December 31, 2001</t>
  </si>
  <si>
    <t>Docket No. 010503-WU</t>
  </si>
  <si>
    <t>Calculation of Revenue Requirement</t>
  </si>
  <si>
    <t>Line</t>
  </si>
  <si>
    <t>No.</t>
  </si>
  <si>
    <t>Description</t>
  </si>
  <si>
    <t>Utility</t>
  </si>
  <si>
    <t>Adjusted</t>
  </si>
  <si>
    <t>Amount</t>
  </si>
  <si>
    <t>OPC</t>
  </si>
  <si>
    <t>Adjustments</t>
  </si>
  <si>
    <t>Per OPC</t>
  </si>
  <si>
    <t>Balance</t>
  </si>
  <si>
    <t>Increase</t>
  </si>
  <si>
    <t>Revenue</t>
  </si>
  <si>
    <t>Annual</t>
  </si>
  <si>
    <t xml:space="preserve">Revenue </t>
  </si>
  <si>
    <t>Requirement</t>
  </si>
  <si>
    <t>OPERATING REVENUE</t>
  </si>
  <si>
    <t>Operation &amp; Maintenance</t>
  </si>
  <si>
    <t>Depreciation, Net of CIAC Amort.</t>
  </si>
  <si>
    <t>Amortization (Contributed Taxes)</t>
  </si>
  <si>
    <t>Taxes Other Than Income</t>
  </si>
  <si>
    <t>Provision for Income Taxes</t>
  </si>
  <si>
    <t>OPERATING EXPENSES</t>
  </si>
  <si>
    <t>NET OPERATING INCOME</t>
  </si>
  <si>
    <t>RATE BASE</t>
  </si>
  <si>
    <t>Reference:</t>
  </si>
  <si>
    <t>(1)</t>
  </si>
  <si>
    <t>(2)</t>
  </si>
  <si>
    <t>(3)</t>
  </si>
  <si>
    <t>(4)</t>
  </si>
  <si>
    <t>(5)</t>
  </si>
  <si>
    <t>(6)</t>
  </si>
  <si>
    <t>(7)</t>
  </si>
  <si>
    <t>Column (3)</t>
  </si>
  <si>
    <t>Rate Base</t>
  </si>
  <si>
    <t>Utility Plant in Service</t>
  </si>
  <si>
    <t>Utility Land &amp; Land Rights</t>
  </si>
  <si>
    <t>Less:  Non-Used &amp; Useful Plant</t>
  </si>
  <si>
    <t>Construction Work in Progress</t>
  </si>
  <si>
    <t>Less:  Accumulated Depreciation</t>
  </si>
  <si>
    <t>Less:  CIAC</t>
  </si>
  <si>
    <t>Accumulated Amortization CIAC</t>
  </si>
  <si>
    <t>Deferred Taxes (Net)</t>
  </si>
  <si>
    <t>Contributed Taxes</t>
  </si>
  <si>
    <t>Accum Amort of Contrib Tax</t>
  </si>
  <si>
    <t>Working Capital Allowance</t>
  </si>
  <si>
    <t>Total Rate Base</t>
  </si>
  <si>
    <t>Balance (A)</t>
  </si>
  <si>
    <t>(A)  MFR Schedule A-1(A)</t>
  </si>
  <si>
    <t>Schedule of Adjustments to Rate Base</t>
  </si>
  <si>
    <t>Adjustments to Accumulated Depreciation:</t>
  </si>
  <si>
    <t xml:space="preserve">  -  Accumulated Depreciation Related to Computers</t>
  </si>
  <si>
    <t xml:space="preserve">          (Staff Audit Disclosure No. 1)</t>
  </si>
  <si>
    <t>Adjustments to Plant in Service</t>
  </si>
  <si>
    <t xml:space="preserve">  -  Items that Should Have Been Capitalized (Staff</t>
  </si>
  <si>
    <t xml:space="preserve">          Audit Disclosure No. 2)</t>
  </si>
  <si>
    <t>Adjustments for Items that Should Have Been Capitalized</t>
  </si>
  <si>
    <t>Increase to Plant in Service:</t>
  </si>
  <si>
    <t>Pumping Equipment, Acct. 311</t>
  </si>
  <si>
    <t>Office Furniture, Acct. 340</t>
  </si>
  <si>
    <t>Increase to Plant in Service</t>
  </si>
  <si>
    <t>Pumping Equipment (5% Depreciation Rate)</t>
  </si>
  <si>
    <t>Office Furniture (6.67% Depreciation Rate)</t>
  </si>
  <si>
    <t>Impact on Depreciation Expense:</t>
  </si>
  <si>
    <t>Increase in Depreciation Expense</t>
  </si>
  <si>
    <t>Increase in Accumulated Depreciation</t>
  </si>
  <si>
    <t>Impact on Accumulated Depreciation: (1)</t>
  </si>
  <si>
    <t>(1)  Average pro forma test year balance, assuming plant was added at</t>
  </si>
  <si>
    <t xml:space="preserve">        mid-point of 2000, consistent with audit disclosure.</t>
  </si>
  <si>
    <t>Impact on O&amp;M Expense:</t>
  </si>
  <si>
    <t>Reduction to Historic TY O&amp;M Expense, Acct. 620</t>
  </si>
  <si>
    <t>Growth Factor Applied by Utility to Acct. 620</t>
  </si>
  <si>
    <t>Inflation Factor Applied by Utility to Acct. 620</t>
  </si>
  <si>
    <t>Reduction to Pro Forma O&amp;M Expense</t>
  </si>
  <si>
    <t>Source:</t>
  </si>
  <si>
    <t>FPSC Staff Audit Report, Audit Disclosure No. 2</t>
  </si>
  <si>
    <t xml:space="preserve">  -  Items that Should Have Been Capitalized</t>
  </si>
  <si>
    <t>Schedule of Adjustments to Operating Income</t>
  </si>
  <si>
    <t>Adjustments to Revenue:</t>
  </si>
  <si>
    <t>Adjustments to Depreciation:</t>
  </si>
  <si>
    <t>Remove Items that Should Have Been Capitalized</t>
  </si>
  <si>
    <t>Depreciation on Items that Should Have Been Capitalized</t>
  </si>
  <si>
    <t>Adjustment to Bad Debt Expense</t>
  </si>
  <si>
    <t>Bad Debt Expense - Correction &amp; Reallocation</t>
  </si>
  <si>
    <t>Corrected Seven Springs Bad Debt Expense, per Company</t>
  </si>
  <si>
    <t>Per OPC Allocation to Water Operations</t>
  </si>
  <si>
    <t>Corrected Bad Debt Expense, per OPC</t>
  </si>
  <si>
    <t>OPC Interrogatory 1</t>
  </si>
  <si>
    <t>MFR Sch. B-5(A)</t>
  </si>
  <si>
    <t>Bad Debt Expense (Acct. 670) Included in MFRs</t>
  </si>
  <si>
    <t>Calculation of Allocation to Water Operations</t>
  </si>
  <si>
    <t>Total Seven Springs Revenues</t>
  </si>
  <si>
    <t>Percentage Applicable to Water</t>
  </si>
  <si>
    <t>Line A.4, below</t>
  </si>
  <si>
    <t>A.1</t>
  </si>
  <si>
    <t>A.2</t>
  </si>
  <si>
    <t>A.3</t>
  </si>
  <si>
    <t>A.4</t>
  </si>
  <si>
    <t>2000 Water Revenues, per Annual Report</t>
  </si>
  <si>
    <t>2000 Wastewater Revenues, per Annual Report</t>
  </si>
  <si>
    <t>Adjustments to CIAC:</t>
  </si>
  <si>
    <t xml:space="preserve">  -  Correction to CIAC Additions in MFRs ($39,341 x 9/13ths)</t>
  </si>
  <si>
    <t>OPC Interrog. 3, Testimony</t>
  </si>
  <si>
    <t>Total Adjustments to Accumulated Depreciation</t>
  </si>
  <si>
    <t>Total Adjustments to Plant in Service</t>
  </si>
  <si>
    <t>Adjustments to O&amp;M Expense:</t>
  </si>
  <si>
    <t>Total O&amp;M Expense Adjustments</t>
  </si>
  <si>
    <t>Total Depreciation Expense Adjustments</t>
  </si>
  <si>
    <t>Correction to Include Residential Vacation Bill Revenue</t>
  </si>
  <si>
    <t>OPC Interrog. 45, Testimony</t>
  </si>
  <si>
    <t>Total Revenue Adjustments</t>
  </si>
  <si>
    <t>Rate of Return</t>
  </si>
  <si>
    <t>Capital</t>
  </si>
  <si>
    <t>Ratio</t>
  </si>
  <si>
    <t>Cost Rate</t>
  </si>
  <si>
    <t>per OPC</t>
  </si>
  <si>
    <t>Weighted</t>
  </si>
  <si>
    <t>Cost</t>
  </si>
  <si>
    <t>Long-Term Debt</t>
  </si>
  <si>
    <t>Short-Term Debt</t>
  </si>
  <si>
    <t>Preferred Stock</t>
  </si>
  <si>
    <t>Customer Deposits</t>
  </si>
  <si>
    <t>Common Equity</t>
  </si>
  <si>
    <t>Total</t>
  </si>
  <si>
    <t>Per Utility</t>
  </si>
  <si>
    <t>Correction to Interest Income</t>
  </si>
  <si>
    <t>OPC Interrog. 53, Testimony</t>
  </si>
  <si>
    <t>Adjustment</t>
  </si>
  <si>
    <t>Debt</t>
  </si>
  <si>
    <t>Source/Notes:</t>
  </si>
  <si>
    <t>Col. (1):  MFR Schedule D-2, page 1.</t>
  </si>
  <si>
    <t>Col. (2):  The debt balance used by the Company only included the debt with the owner,</t>
  </si>
  <si>
    <t xml:space="preserve">                L. L. Speers and excluded the remaining debt.  The adjustment incorporates the</t>
  </si>
  <si>
    <t xml:space="preserve">               13-month average balance of the remaining debt from MFR Schedule D-5(A).</t>
  </si>
  <si>
    <t>Page 2 of 3</t>
  </si>
  <si>
    <t>Page 1 of 3</t>
  </si>
  <si>
    <t>Col. (1):  Adjusted to include all debt components, see page 2 for calculation.</t>
  </si>
  <si>
    <t>Col. (2):  Amounts from MFR Schedule D-1, page 1, with the exception of the</t>
  </si>
  <si>
    <t xml:space="preserve">                weighted long-term debt rate, which is calculated on page 3.</t>
  </si>
  <si>
    <t>Revised Capital Ratio</t>
  </si>
  <si>
    <t>Page 3 of 3</t>
  </si>
  <si>
    <t>Exhibit__(DD-1)</t>
  </si>
  <si>
    <t>Calculation of Long-Term Debt Cost Rate</t>
  </si>
  <si>
    <t>13-Month</t>
  </si>
  <si>
    <t>Outstanding</t>
  </si>
  <si>
    <t>Avg. Amt.</t>
  </si>
  <si>
    <t>Unamort.</t>
  </si>
  <si>
    <t>Issuing</t>
  </si>
  <si>
    <t>Expense</t>
  </si>
  <si>
    <t>Amort. of</t>
  </si>
  <si>
    <t>Discount</t>
  </si>
  <si>
    <t>Coupon</t>
  </si>
  <si>
    <t>Rate</t>
  </si>
  <si>
    <t>Interest</t>
  </si>
  <si>
    <t>Effective</t>
  </si>
  <si>
    <t xml:space="preserve">Cost </t>
  </si>
  <si>
    <t>Bank of America -15yrs.</t>
  </si>
  <si>
    <t>(5) = (1)x(2)</t>
  </si>
  <si>
    <t>(6)=(4)+(5)</t>
  </si>
  <si>
    <t>(7)=(6)/((2)-(3))</t>
  </si>
  <si>
    <t>(A)</t>
  </si>
  <si>
    <t>Vehicle Notes - 3yrs.</t>
  </si>
  <si>
    <t>Vehicle Note - 3yrs.</t>
  </si>
  <si>
    <t>Bank of America (Bldg)</t>
  </si>
  <si>
    <t>L.L. Speer (Line of Credit)</t>
  </si>
  <si>
    <t>(B)</t>
  </si>
  <si>
    <t>L.L. Speer (DOT)</t>
  </si>
  <si>
    <t>Unless noted otherwise, the above amounts are from MFR Schedule D-5(A).</t>
  </si>
  <si>
    <t>(A)  Amount included in MFR for this items was $5,984 and consisted of 17 months of amortization instead of</t>
  </si>
  <si>
    <t xml:space="preserve">        12 months.  The above amount consists of 12 months amortization.</t>
  </si>
  <si>
    <t>(B)  The two loans from the owner of the utility are set at prime plus 3%, changing biannually based on prime.</t>
  </si>
  <si>
    <t xml:space="preserve">        2001, prime was 5.50%, consequently, the above schedule allows for interest at 7.50% (current prime plus 2%).</t>
  </si>
  <si>
    <t>Adjustments to Working Capital:</t>
  </si>
  <si>
    <t>MFR Sch. A-3(A)</t>
  </si>
  <si>
    <t>Pilot Plant Project Costs to Include in Working Capital</t>
  </si>
  <si>
    <t>Actual Balances:</t>
  </si>
  <si>
    <t>Estimated Balances:</t>
  </si>
  <si>
    <t>Monthly</t>
  </si>
  <si>
    <t>Month-End</t>
  </si>
  <si>
    <t>Average Monthly Increase</t>
  </si>
  <si>
    <t>Estimated 13-Month Average Balance</t>
  </si>
  <si>
    <t>Amount Included in MFRs (Sch. A-3(A))</t>
  </si>
  <si>
    <t>Reduction to Working Capital</t>
  </si>
  <si>
    <t xml:space="preserve">December 2000 through August 2001 amounts obtained from the Company's </t>
  </si>
  <si>
    <t>General Ledger for Account 105-02-00 - W/W Pilot Plant, provided in response</t>
  </si>
  <si>
    <t>to OPC POD 9.</t>
  </si>
  <si>
    <t>Total Adjustments to Working Capital</t>
  </si>
  <si>
    <t>Remove Amortization of Current Rate Case Expense</t>
  </si>
  <si>
    <t>OPC Witness Larkin</t>
  </si>
  <si>
    <t>Correction to Pension Expense for Company Error</t>
  </si>
  <si>
    <t>OPC Interrog. 12, Testimony</t>
  </si>
  <si>
    <t>Adjustments to Accum. Amort. Of Contributed Taxes:</t>
  </si>
  <si>
    <t>-  Remove Cost of This Proceeding</t>
  </si>
  <si>
    <t>-  Reduction to Pilot Plant Project Amount</t>
  </si>
  <si>
    <t>-  Correction to MFR Amount</t>
  </si>
  <si>
    <t>Utility Adjusted Average Historic Test Year Balance</t>
  </si>
  <si>
    <t xml:space="preserve">    of Accumulated Amortization of Contributed Taxes</t>
  </si>
  <si>
    <t>MFR Sch. A-1(B)</t>
  </si>
  <si>
    <t>Annual Allowed Amortization of Contributed Taxes, per</t>
  </si>
  <si>
    <t xml:space="preserve">    Order No. PSC-01-1374-PAA-WS</t>
  </si>
  <si>
    <t>Correct Average Projected Test Year Balance of</t>
  </si>
  <si>
    <t xml:space="preserve">    Accumulated Amortization of Contributed Taxes</t>
  </si>
  <si>
    <t>Average Projected Test Year Balance Included in MFRs</t>
  </si>
  <si>
    <t>Reduction to Accumulated Amortization of Contributed Taxes</t>
  </si>
  <si>
    <t>MFR Sch. A-1(A)</t>
  </si>
  <si>
    <t>Referenced Order and</t>
  </si>
  <si>
    <t xml:space="preserve">    MFR. Sch. B-1(A)</t>
  </si>
  <si>
    <t>Salaries &amp; Wages - Remove Open Positions</t>
  </si>
  <si>
    <t>MFR Sch. B-3(A)</t>
  </si>
  <si>
    <t>Remove Benefits for Open Positions ($107,850 x 12.29%)</t>
  </si>
  <si>
    <t>Reduction to Purchase Water Expense</t>
  </si>
  <si>
    <t>Adjustment to Purchase Water Expense</t>
  </si>
  <si>
    <t>Included in</t>
  </si>
  <si>
    <t>MFRs</t>
  </si>
  <si>
    <t>Rate per Thousand Gallons</t>
  </si>
  <si>
    <t>Cost of Water to be Purchased from Pasco County</t>
  </si>
  <si>
    <t>Less 5% Repression of Total Water Needs, per Company</t>
  </si>
  <si>
    <t>Water to be Purchased from Pasco, after Repression</t>
  </si>
  <si>
    <t xml:space="preserve">      Prior to Company's Repression Adjustment</t>
  </si>
  <si>
    <t xml:space="preserve">          used by the Company in the MFRs.</t>
  </si>
  <si>
    <t>Adjustment to Revenue for Reduced Consumption</t>
  </si>
  <si>
    <t>Company</t>
  </si>
  <si>
    <t>Projected 2001 Gallons Sold (Thousands)</t>
  </si>
  <si>
    <t>Divide by 2000 Test Year Gallons (Thousands)</t>
  </si>
  <si>
    <t>Projection Factor for Gallons</t>
  </si>
  <si>
    <t>Per Company amounts from Schedule E-13, page 1 of 2.</t>
  </si>
  <si>
    <t>The above schedule uses the same methodology used by the Company on Schedule E-13</t>
  </si>
  <si>
    <t>in calculating  the projected test year revenues associated with consumption.</t>
  </si>
  <si>
    <t>Total Historic Test Year Consumption Projection</t>
  </si>
  <si>
    <t xml:space="preserve">      Factor is Applied to (Sch. E-13, p.1, lines 4 and 23)</t>
  </si>
  <si>
    <t>Projected Test Year Consumption $1.32 Rate is</t>
  </si>
  <si>
    <t xml:space="preserve">    Applied to (Line 3 x Line 4)</t>
  </si>
  <si>
    <t>Present Rate</t>
  </si>
  <si>
    <t>Projected Consumption Revenues</t>
  </si>
  <si>
    <t>Reduction to Projected Test Year Revenue</t>
  </si>
  <si>
    <t>RATE OF RETURN</t>
  </si>
  <si>
    <t>Schedule A</t>
  </si>
  <si>
    <t>Schedule B</t>
  </si>
  <si>
    <t>Schedule B-1</t>
  </si>
  <si>
    <t>Schedule B-2</t>
  </si>
  <si>
    <t>Schedule B-3</t>
  </si>
  <si>
    <t>Schedule B-4</t>
  </si>
  <si>
    <t>Schedule C</t>
  </si>
  <si>
    <t>Page 1 of 2</t>
  </si>
  <si>
    <t>Page 2 of 2</t>
  </si>
  <si>
    <t>OPC Adjustments are presented on page 2.</t>
  </si>
  <si>
    <t>Schedule C-1</t>
  </si>
  <si>
    <t>Schedule C-2</t>
  </si>
  <si>
    <t>Schedule D</t>
  </si>
  <si>
    <t>Historic Test Year Chemical Expense</t>
  </si>
  <si>
    <t>Per OPC Projection Factor for Gallons Sold</t>
  </si>
  <si>
    <t>Projected 2001 Chemical Expense, per OPC</t>
  </si>
  <si>
    <t>Projected 2001 Chemical Expense, per Company</t>
  </si>
  <si>
    <t>Reduction to Chemical Expense</t>
  </si>
  <si>
    <t>MFR Sch. G-7, p. 2</t>
  </si>
  <si>
    <t>MFR Sch. G-7, p.2</t>
  </si>
  <si>
    <t>Schedule B-5</t>
  </si>
  <si>
    <t>Reduction to Purchase Power Expense</t>
  </si>
  <si>
    <t>Historic Test Year Purchase Power Expense</t>
  </si>
  <si>
    <t>Purchase Power Expense - Acct. 615</t>
  </si>
  <si>
    <t>Chemical Expense - Account 618</t>
  </si>
  <si>
    <t>Projected 2001 Purchase Power Expense, per OPC</t>
  </si>
  <si>
    <t>Projected 2001 Purchase Power Expense, per Company</t>
  </si>
  <si>
    <t>Schedule B-6</t>
  </si>
  <si>
    <t>Correction to Salary &amp; Wage Annualization</t>
  </si>
  <si>
    <t>Amount Allocated to Seven Springs Water Division</t>
  </si>
  <si>
    <t xml:space="preserve">    for Utility Operations Supervisor (100%)</t>
  </si>
  <si>
    <t>Percentage that Should have been Allocated</t>
  </si>
  <si>
    <t>Corrected Allocation to Seven Springs Water</t>
  </si>
  <si>
    <t>Reduction to Salary &amp; Wage Expense</t>
  </si>
  <si>
    <t>Position reflected on MFR Schedule G-8, page 1, line 42.  The schedule</t>
  </si>
  <si>
    <t>indicates that the salary for this position (held by Charles Painter) should</t>
  </si>
  <si>
    <t>have been allocated 37.5% to Seven Springs water, yet the schedule</t>
  </si>
  <si>
    <t>allocates 100% to the Seven Springs water division.</t>
  </si>
  <si>
    <t>Schedule B-7</t>
  </si>
  <si>
    <t>Officers Salary &amp; Wages - Remove Double Count</t>
  </si>
  <si>
    <t>Schedule B-8</t>
  </si>
  <si>
    <t>President's Current Salary (Steve Watford)</t>
  </si>
  <si>
    <t>Vice President's Allowed Salary (Lynnda Speers)</t>
  </si>
  <si>
    <t>Subtotal</t>
  </si>
  <si>
    <t>Percentage Allocated to Seven Springs Water Division</t>
  </si>
  <si>
    <t>Projected Test Year Officer Salary and Wages, per OPC</t>
  </si>
  <si>
    <t>Amount Included in Filing (Acct. 603)</t>
  </si>
  <si>
    <t>Reduction to Officers Salary and Wage Expense</t>
  </si>
  <si>
    <t>OPC Interrog. 23</t>
  </si>
  <si>
    <t>Line 1 x 20%</t>
  </si>
  <si>
    <t>MFR Sch. G-7, p.1</t>
  </si>
  <si>
    <t>According to the Company's response to OPC Interrogatory No. 23, the Company's calculation</t>
  </si>
  <si>
    <t>of Officer Salary &amp; Wage expense of $66,707 includes employees other than the President and</t>
  </si>
  <si>
    <t xml:space="preserve">Vice-President.  However, the other employees (Connie Kurish and Marion Vineyard) were </t>
  </si>
  <si>
    <t>included in the Company's payroll annualization on MFR Schedule G-8.  The above adjustment</t>
  </si>
  <si>
    <t>removes the double-counting of employee payroll.</t>
  </si>
  <si>
    <t>Accumulated Amortization of Contributed Taxes</t>
  </si>
  <si>
    <t xml:space="preserve">       In past cases, the Commission has allowed the interest expense based on prime plus 2%.  As of November 2, </t>
  </si>
  <si>
    <t>Well #1 (Mitchell)</t>
  </si>
  <si>
    <t>Maximum</t>
  </si>
  <si>
    <t>Daily CUP</t>
  </si>
  <si>
    <t>Pumpage</t>
  </si>
  <si>
    <t>Actual</t>
  </si>
  <si>
    <t>Gallons</t>
  </si>
  <si>
    <t>Wells 2, 3, 4, 6 &amp; 7</t>
  </si>
  <si>
    <t>Wells 8 &amp; 9</t>
  </si>
  <si>
    <t>CUP Allowed</t>
  </si>
  <si>
    <t>Exceeding</t>
  </si>
  <si>
    <t>(4)=(3)-(1)</t>
  </si>
  <si>
    <t>Differential</t>
  </si>
  <si>
    <t>(per 1000 g)</t>
  </si>
  <si>
    <t>Excess</t>
  </si>
  <si>
    <t>(6)=(4)x(5)</t>
  </si>
  <si>
    <t>Excess amount that would have been collected had</t>
  </si>
  <si>
    <t xml:space="preserve">    rates been established for the period assuming</t>
  </si>
  <si>
    <t xml:space="preserve">    Consumptive Use Permit requirements were met</t>
  </si>
  <si>
    <t>Col. (2):  Consumptive Use Permits provided in response to OPC POD 15 and MFR Schedule G-9, page 4.</t>
  </si>
  <si>
    <t>Col. (4):  Based on Pasco County rate of $2.35, Mitchell royalty rate of $.10 and affilate royalty rate of $.32.</t>
  </si>
  <si>
    <t>Differential Associated with Exceeding CUP Limits</t>
  </si>
  <si>
    <t>Exhibit__(DD-2)</t>
  </si>
  <si>
    <t>Water Projected to be Sold in 2001</t>
  </si>
  <si>
    <t>Water Required with Treatment &amp; System Losses</t>
  </si>
  <si>
    <t xml:space="preserve">  -  Company amount at 10%, OPC amount at 9.20%</t>
  </si>
  <si>
    <t>Water Available Under Consumptive Use Permits</t>
  </si>
  <si>
    <t>Water Required to be Purchased from Pasco County</t>
  </si>
  <si>
    <t>Col. (1):  Amounts from MFR Schedule G-9, pages 3 and 4</t>
  </si>
  <si>
    <t>(C)</t>
  </si>
  <si>
    <t>(B)  Amount calculated based on actual historic test year unaccounted for water percentage of 9.20%.</t>
  </si>
  <si>
    <t xml:space="preserve">         (Line 1 / (1-.092))</t>
  </si>
  <si>
    <t>(C)  Current rate charged by Pasco County, which reflects an increase above the $2.20 rate</t>
  </si>
  <si>
    <t>Jan - Sept.</t>
  </si>
  <si>
    <t>Nine-Months</t>
  </si>
  <si>
    <t>(3) = (2)x273</t>
  </si>
  <si>
    <t>Col. (1):  Response to Staff Interrogatory No. 25, as updated November 1, 2001.</t>
  </si>
  <si>
    <t>(A)  Amount recommended by OPC Witness Steven Stewart</t>
  </si>
  <si>
    <t>(A)  Total gallons to be sold, per OPC Witness Steven Stewart.</t>
  </si>
  <si>
    <t>Alternative</t>
  </si>
  <si>
    <t>Based on</t>
  </si>
  <si>
    <t>Ted Biddy's</t>
  </si>
  <si>
    <t>Recommendation</t>
  </si>
  <si>
    <t>Per OPC*</t>
  </si>
  <si>
    <t>*  This column, based on OPC Witness Stewart's recommended gallons sold, flows through the revenue requirement</t>
  </si>
  <si>
    <t xml:space="preserve">      and the other schedules in this exhibit.  Column (3) is provided for illustrative purposes.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</si>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</sst>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_(* #,##0.0000_);_(* \(#,##0.0000\);_(* &quot;-&quot;????_);_(@_)"/>
    <numFmt numFmtId="166" formatCode="_(* #,##0.00000_);_(* \(#,##0.00000\);_(* &quot;-&quot;?????_);_(@_)"/>
    <numFmt numFmtId="167" formatCode="mmmm\-yy"/>
    <numFmt numFmtId="168" formatCode="mmm\-yyyy"/>
    <numFmt numFmtId="169" formatCode="&quot;$&quot;#,##0.00"/>
    <numFmt numFmtId="170" formatCode="&quot;$&quot;#,##0"/>
    <numFmt numFmtId="171" formatCode="0.0%"/>
    <numFmt numFmtId="172" formatCode="_(* #,##0.0_);_(* \(#,##0.0\);_(* &quot;-&quot;?_);_(@_)"/>
  </numFmts>
  <fonts count="6">
    <font>
      <sz val="12"/>
      <name val="Times New Roman"/>
      <family val="1"/>
    </font>
    <font>
      <sz val="10"/>
      <name val="Arial"/>
      <family val="0"/>
    </font>
    <font>
      <u val="singleAccounting"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36">
    <xf numFmtId="4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9" fontId="1" fillId="0" borderId="0" applyFont="0" applyFill="0" applyBorder="0" applyAlignment="0" applyProtection="0"/>
  </cellStyleXfs>
  <cellXfs count="171">
    <xf numFmtId="41" fontId="0" fillId="0" borderId="0" xfId="0" applyAlignment="1">
      <alignment/>
    </xf>
    <xf numFmtId="41" fontId="0" fillId="0" borderId="0" xfId="0" applyAlignment="1">
      <alignment horizontal="center"/>
    </xf>
    <xf numFmtId="41" fontId="0" fillId="0" borderId="1" xfId="0" applyBorder="1" applyAlignment="1">
      <alignment horizontal="center"/>
    </xf>
    <xf numFmtId="41" fontId="0" fillId="0" borderId="1" xfId="0" applyBorder="1" applyAlignment="1">
      <alignment/>
    </xf>
    <xf numFmtId="41" fontId="2" fillId="0" borderId="0" xfId="0" applyFont="1" applyAlignment="1">
      <alignment/>
    </xf>
    <xf numFmtId="41" fontId="0" fillId="0" borderId="0" xfId="0" applyFill="1" applyBorder="1" applyAlignment="1">
      <alignment/>
    </xf>
    <xf numFmtId="41" fontId="0" fillId="0" borderId="0" xfId="0" applyAlignment="1" quotePrefix="1">
      <alignment/>
    </xf>
    <xf numFmtId="41" fontId="0" fillId="0" borderId="0" xfId="0" applyAlignment="1" quotePrefix="1">
      <alignment horizontal="center"/>
    </xf>
    <xf numFmtId="10" fontId="0" fillId="0" borderId="0" xfId="0" applyNumberFormat="1" applyAlignment="1">
      <alignment/>
    </xf>
    <xf numFmtId="41" fontId="0" fillId="0" borderId="1" xfId="0" applyFont="1" applyBorder="1" applyAlignment="1">
      <alignment/>
    </xf>
    <xf numFmtId="41" fontId="0" fillId="0" borderId="0" xfId="21">
      <alignment/>
      <protection/>
    </xf>
    <xf numFmtId="41" fontId="0" fillId="0" borderId="0" xfId="21" applyFont="1">
      <alignment/>
      <protection/>
    </xf>
    <xf numFmtId="41" fontId="2" fillId="0" borderId="0" xfId="21" applyFont="1">
      <alignment/>
      <protection/>
    </xf>
    <xf numFmtId="41" fontId="2" fillId="0" borderId="0" xfId="21" applyFont="1" applyBorder="1">
      <alignment/>
      <protection/>
    </xf>
    <xf numFmtId="41" fontId="0" fillId="0" borderId="0" xfId="21" applyFont="1" applyAlignment="1">
      <alignment horizontal="center"/>
      <protection/>
    </xf>
    <xf numFmtId="41" fontId="0" fillId="0" borderId="0" xfId="21" applyAlignment="1">
      <alignment horizontal="center"/>
      <protection/>
    </xf>
    <xf numFmtId="41" fontId="0" fillId="0" borderId="1" xfId="21" applyFont="1" applyBorder="1" applyAlignment="1">
      <alignment horizontal="center"/>
      <protection/>
    </xf>
    <xf numFmtId="41" fontId="0" fillId="0" borderId="1" xfId="21" applyBorder="1">
      <alignment/>
      <protection/>
    </xf>
    <xf numFmtId="41" fontId="0" fillId="0" borderId="2" xfId="21" applyBorder="1">
      <alignment/>
      <protection/>
    </xf>
    <xf numFmtId="41" fontId="0" fillId="0" borderId="0" xfId="21" applyFont="1" quotePrefix="1">
      <alignment/>
      <protection/>
    </xf>
    <xf numFmtId="41" fontId="0" fillId="0" borderId="0" xfId="22">
      <alignment/>
      <protection/>
    </xf>
    <xf numFmtId="41" fontId="0" fillId="0" borderId="0" xfId="22" applyFont="1">
      <alignment/>
      <protection/>
    </xf>
    <xf numFmtId="41" fontId="2" fillId="0" borderId="0" xfId="22" applyFont="1">
      <alignment/>
      <protection/>
    </xf>
    <xf numFmtId="41" fontId="0" fillId="0" borderId="0" xfId="23">
      <alignment/>
      <protection/>
    </xf>
    <xf numFmtId="41" fontId="0" fillId="0" borderId="0" xfId="23" applyFont="1">
      <alignment/>
      <protection/>
    </xf>
    <xf numFmtId="41" fontId="2" fillId="0" borderId="0" xfId="23" applyFont="1">
      <alignment/>
      <protection/>
    </xf>
    <xf numFmtId="41" fontId="0" fillId="0" borderId="1" xfId="23" applyFont="1" applyBorder="1">
      <alignment/>
      <protection/>
    </xf>
    <xf numFmtId="41" fontId="0" fillId="0" borderId="1" xfId="23" applyBorder="1">
      <alignment/>
      <protection/>
    </xf>
    <xf numFmtId="41" fontId="0" fillId="0" borderId="3" xfId="23" applyBorder="1">
      <alignment/>
      <protection/>
    </xf>
    <xf numFmtId="41" fontId="0" fillId="0" borderId="0" xfId="23" applyFont="1" quotePrefix="1">
      <alignment/>
      <protection/>
    </xf>
    <xf numFmtId="166" fontId="0" fillId="0" borderId="0" xfId="23" applyNumberFormat="1">
      <alignment/>
      <protection/>
    </xf>
    <xf numFmtId="166" fontId="0" fillId="0" borderId="1" xfId="23" applyNumberFormat="1" applyBorder="1">
      <alignment/>
      <protection/>
    </xf>
    <xf numFmtId="10" fontId="0" fillId="0" borderId="1" xfId="0" applyNumberFormat="1" applyBorder="1" applyAlignment="1">
      <alignment/>
    </xf>
    <xf numFmtId="41" fontId="0" fillId="0" borderId="2" xfId="22" applyBorder="1">
      <alignment/>
      <protection/>
    </xf>
    <xf numFmtId="41" fontId="0" fillId="0" borderId="1" xfId="22" applyBorder="1">
      <alignment/>
      <protection/>
    </xf>
    <xf numFmtId="41" fontId="0" fillId="0" borderId="3" xfId="22" applyBorder="1">
      <alignment/>
      <protection/>
    </xf>
    <xf numFmtId="41" fontId="0" fillId="0" borderId="3" xfId="0" applyBorder="1" applyAlignment="1">
      <alignment/>
    </xf>
    <xf numFmtId="41" fontId="0" fillId="0" borderId="0" xfId="25">
      <alignment/>
      <protection/>
    </xf>
    <xf numFmtId="41" fontId="0" fillId="0" borderId="0" xfId="25" applyFont="1">
      <alignment/>
      <protection/>
    </xf>
    <xf numFmtId="41" fontId="2" fillId="0" borderId="0" xfId="25" applyFont="1">
      <alignment/>
      <protection/>
    </xf>
    <xf numFmtId="41" fontId="0" fillId="0" borderId="0" xfId="25" applyFont="1" applyAlignment="1">
      <alignment horizontal="center"/>
      <protection/>
    </xf>
    <xf numFmtId="41" fontId="0" fillId="0" borderId="0" xfId="25" applyAlignment="1">
      <alignment horizontal="center"/>
      <protection/>
    </xf>
    <xf numFmtId="41" fontId="0" fillId="0" borderId="1" xfId="25" applyFont="1" applyBorder="1" applyAlignment="1">
      <alignment horizontal="center"/>
      <protection/>
    </xf>
    <xf numFmtId="10" fontId="0" fillId="0" borderId="0" xfId="25" applyNumberFormat="1">
      <alignment/>
      <protection/>
    </xf>
    <xf numFmtId="10" fontId="0" fillId="0" borderId="1" xfId="25" applyNumberFormat="1" applyBorder="1">
      <alignment/>
      <protection/>
    </xf>
    <xf numFmtId="10" fontId="0" fillId="0" borderId="2" xfId="25" applyNumberFormat="1" applyBorder="1">
      <alignment/>
      <protection/>
    </xf>
    <xf numFmtId="41" fontId="0" fillId="0" borderId="2" xfId="0" applyBorder="1" applyAlignment="1">
      <alignment/>
    </xf>
    <xf numFmtId="41" fontId="0" fillId="0" borderId="0" xfId="26">
      <alignment/>
      <protection/>
    </xf>
    <xf numFmtId="41" fontId="0" fillId="0" borderId="0" xfId="26" applyFont="1">
      <alignment/>
      <protection/>
    </xf>
    <xf numFmtId="41" fontId="2" fillId="0" borderId="0" xfId="26" applyFont="1">
      <alignment/>
      <protection/>
    </xf>
    <xf numFmtId="41" fontId="0" fillId="0" borderId="0" xfId="26" applyFont="1" applyAlignment="1">
      <alignment horizontal="center"/>
      <protection/>
    </xf>
    <xf numFmtId="41" fontId="0" fillId="0" borderId="0" xfId="26" applyAlignment="1">
      <alignment horizontal="center"/>
      <protection/>
    </xf>
    <xf numFmtId="41" fontId="0" fillId="0" borderId="1" xfId="26" applyFont="1" applyBorder="1" applyAlignment="1">
      <alignment horizontal="center"/>
      <protection/>
    </xf>
    <xf numFmtId="41" fontId="0" fillId="0" borderId="1" xfId="26" applyBorder="1">
      <alignment/>
      <protection/>
    </xf>
    <xf numFmtId="10" fontId="0" fillId="0" borderId="0" xfId="26" applyNumberFormat="1">
      <alignment/>
      <protection/>
    </xf>
    <xf numFmtId="10" fontId="0" fillId="0" borderId="1" xfId="26" applyNumberFormat="1" applyBorder="1">
      <alignment/>
      <protection/>
    </xf>
    <xf numFmtId="41" fontId="0" fillId="0" borderId="0" xfId="26" applyFont="1" applyAlignment="1" quotePrefix="1">
      <alignment horizontal="center"/>
      <protection/>
    </xf>
    <xf numFmtId="41" fontId="0" fillId="0" borderId="0" xfId="25" applyFont="1" applyAlignment="1" quotePrefix="1">
      <alignment horizontal="center"/>
      <protection/>
    </xf>
    <xf numFmtId="41" fontId="0" fillId="0" borderId="0" xfId="27">
      <alignment/>
      <protection/>
    </xf>
    <xf numFmtId="41" fontId="0" fillId="0" borderId="0" xfId="0" applyFont="1" applyAlignment="1">
      <alignment/>
    </xf>
    <xf numFmtId="41" fontId="0" fillId="0" borderId="0" xfId="27" applyFont="1">
      <alignment/>
      <protection/>
    </xf>
    <xf numFmtId="41" fontId="0" fillId="0" borderId="0" xfId="27" applyFont="1" quotePrefix="1">
      <alignment/>
      <protection/>
    </xf>
    <xf numFmtId="41" fontId="0" fillId="0" borderId="0" xfId="27" applyFont="1" applyAlignment="1" quotePrefix="1">
      <alignment horizontal="center"/>
      <protection/>
    </xf>
    <xf numFmtId="41" fontId="0" fillId="0" borderId="0" xfId="27" applyFont="1" applyAlignment="1">
      <alignment horizontal="center"/>
      <protection/>
    </xf>
    <xf numFmtId="41" fontId="2" fillId="0" borderId="0" xfId="27" applyFont="1">
      <alignment/>
      <protection/>
    </xf>
    <xf numFmtId="41" fontId="0" fillId="0" borderId="1" xfId="27" applyFont="1" applyBorder="1" applyAlignment="1">
      <alignment horizontal="center"/>
      <protection/>
    </xf>
    <xf numFmtId="10" fontId="0" fillId="0" borderId="0" xfId="27" applyNumberFormat="1" applyFont="1">
      <alignment/>
      <protection/>
    </xf>
    <xf numFmtId="10" fontId="0" fillId="0" borderId="0" xfId="27" applyNumberFormat="1" applyFont="1" applyAlignment="1">
      <alignment horizontal="center"/>
      <protection/>
    </xf>
    <xf numFmtId="10" fontId="0" fillId="0" borderId="1" xfId="27" applyNumberFormat="1" applyFont="1" applyBorder="1" applyAlignment="1">
      <alignment horizontal="center"/>
      <protection/>
    </xf>
    <xf numFmtId="41" fontId="3" fillId="0" borderId="0" xfId="27" applyFont="1" applyAlignment="1" quotePrefix="1">
      <alignment horizontal="center"/>
      <protection/>
    </xf>
    <xf numFmtId="41" fontId="3" fillId="0" borderId="0" xfId="27" applyFont="1" applyAlignment="1">
      <alignment horizontal="center"/>
      <protection/>
    </xf>
    <xf numFmtId="10" fontId="3" fillId="0" borderId="0" xfId="27" applyNumberFormat="1" applyFont="1" applyAlignment="1" quotePrefix="1">
      <alignment horizontal="center"/>
      <protection/>
    </xf>
    <xf numFmtId="41" fontId="0" fillId="0" borderId="1" xfId="27" applyFont="1" applyBorder="1">
      <alignment/>
      <protection/>
    </xf>
    <xf numFmtId="10" fontId="0" fillId="0" borderId="1" xfId="27" applyNumberFormat="1" applyFont="1" applyBorder="1">
      <alignment/>
      <protection/>
    </xf>
    <xf numFmtId="10" fontId="0" fillId="0" borderId="2" xfId="27" applyNumberFormat="1" applyFont="1" applyBorder="1">
      <alignment/>
      <protection/>
    </xf>
    <xf numFmtId="10" fontId="0" fillId="0" borderId="0" xfId="25" applyNumberFormat="1" applyFont="1">
      <alignment/>
      <protection/>
    </xf>
    <xf numFmtId="41" fontId="0" fillId="0" borderId="0" xfId="27" applyAlignment="1">
      <alignment horizontal="center"/>
      <protection/>
    </xf>
    <xf numFmtId="167" fontId="0" fillId="0" borderId="0" xfId="27" applyNumberFormat="1" applyFont="1" applyAlignment="1" quotePrefix="1">
      <alignment horizontal="left" vertical="center"/>
      <protection/>
    </xf>
    <xf numFmtId="167" fontId="0" fillId="0" borderId="0" xfId="27" applyNumberFormat="1" applyFont="1" applyAlignment="1">
      <alignment horizontal="left" vertical="center"/>
      <protection/>
    </xf>
    <xf numFmtId="41" fontId="0" fillId="0" borderId="1" xfId="27" applyBorder="1">
      <alignment/>
      <protection/>
    </xf>
    <xf numFmtId="41" fontId="0" fillId="0" borderId="3" xfId="27" applyBorder="1">
      <alignment/>
      <protection/>
    </xf>
    <xf numFmtId="41" fontId="0" fillId="0" borderId="0" xfId="27" applyFont="1" applyAlignment="1">
      <alignment horizontal="left"/>
      <protection/>
    </xf>
    <xf numFmtId="41" fontId="0" fillId="0" borderId="0" xfId="27" applyAlignment="1">
      <alignment horizontal="left"/>
      <protection/>
    </xf>
    <xf numFmtId="41" fontId="0" fillId="0" borderId="2" xfId="27" applyBorder="1">
      <alignment/>
      <protection/>
    </xf>
    <xf numFmtId="41" fontId="2" fillId="0" borderId="0" xfId="27" applyFont="1" applyAlignment="1">
      <alignment horizontal="left"/>
      <protection/>
    </xf>
    <xf numFmtId="41" fontId="0" fillId="0" borderId="4" xfId="0" applyBorder="1" applyAlignment="1">
      <alignment/>
    </xf>
    <xf numFmtId="10" fontId="0" fillId="0" borderId="3" xfId="0" applyNumberFormat="1" applyBorder="1" applyAlignment="1">
      <alignment/>
    </xf>
    <xf numFmtId="41" fontId="0" fillId="0" borderId="0" xfId="22" applyFont="1" quotePrefix="1">
      <alignment/>
      <protection/>
    </xf>
    <xf numFmtId="41" fontId="0" fillId="0" borderId="0" xfId="28">
      <alignment/>
      <protection/>
    </xf>
    <xf numFmtId="41" fontId="0" fillId="0" borderId="0" xfId="28" applyFont="1">
      <alignment/>
      <protection/>
    </xf>
    <xf numFmtId="41" fontId="2" fillId="0" borderId="0" xfId="28" applyFont="1">
      <alignment/>
      <protection/>
    </xf>
    <xf numFmtId="41" fontId="0" fillId="0" borderId="1" xfId="28" applyFont="1" applyBorder="1" applyAlignment="1">
      <alignment horizontal="center"/>
      <protection/>
    </xf>
    <xf numFmtId="41" fontId="0" fillId="0" borderId="1" xfId="28" applyBorder="1">
      <alignment/>
      <protection/>
    </xf>
    <xf numFmtId="41" fontId="0" fillId="0" borderId="2" xfId="28" applyBorder="1">
      <alignment/>
      <protection/>
    </xf>
    <xf numFmtId="41" fontId="0" fillId="0" borderId="0" xfId="29">
      <alignment/>
      <protection/>
    </xf>
    <xf numFmtId="41" fontId="0" fillId="0" borderId="0" xfId="29" applyFont="1">
      <alignment/>
      <protection/>
    </xf>
    <xf numFmtId="41" fontId="2" fillId="0" borderId="0" xfId="29" applyFont="1">
      <alignment/>
      <protection/>
    </xf>
    <xf numFmtId="41" fontId="0" fillId="0" borderId="0" xfId="29" applyFont="1" applyAlignment="1">
      <alignment horizontal="center"/>
      <protection/>
    </xf>
    <xf numFmtId="41" fontId="0" fillId="0" borderId="0" xfId="29" applyAlignment="1">
      <alignment horizontal="center"/>
      <protection/>
    </xf>
    <xf numFmtId="41" fontId="0" fillId="0" borderId="1" xfId="29" applyFont="1" applyBorder="1" applyAlignment="1">
      <alignment horizontal="center"/>
      <protection/>
    </xf>
    <xf numFmtId="7" fontId="0" fillId="0" borderId="1" xfId="29" applyNumberFormat="1" applyBorder="1">
      <alignment/>
      <protection/>
    </xf>
    <xf numFmtId="5" fontId="0" fillId="0" borderId="1" xfId="29" applyNumberFormat="1" applyBorder="1">
      <alignment/>
      <protection/>
    </xf>
    <xf numFmtId="5" fontId="0" fillId="0" borderId="0" xfId="29" applyNumberFormat="1">
      <alignment/>
      <protection/>
    </xf>
    <xf numFmtId="5" fontId="0" fillId="0" borderId="2" xfId="29" applyNumberFormat="1" applyBorder="1">
      <alignment/>
      <protection/>
    </xf>
    <xf numFmtId="41" fontId="0" fillId="0" borderId="0" xfId="29" applyFont="1" applyBorder="1" applyAlignment="1" quotePrefix="1">
      <alignment horizontal="center"/>
      <protection/>
    </xf>
    <xf numFmtId="41" fontId="0" fillId="0" borderId="1" xfId="29" applyBorder="1">
      <alignment/>
      <protection/>
    </xf>
    <xf numFmtId="41" fontId="0" fillId="0" borderId="0" xfId="29" applyFont="1" quotePrefix="1">
      <alignment/>
      <protection/>
    </xf>
    <xf numFmtId="41" fontId="0" fillId="0" borderId="0" xfId="29" applyFont="1" applyAlignment="1" quotePrefix="1">
      <alignment horizontal="center"/>
      <protection/>
    </xf>
    <xf numFmtId="7" fontId="0" fillId="0" borderId="0" xfId="29" applyNumberFormat="1" applyFont="1" applyAlignment="1" quotePrefix="1">
      <alignment horizontal="center"/>
      <protection/>
    </xf>
    <xf numFmtId="5" fontId="0" fillId="0" borderId="0" xfId="29" applyNumberFormat="1" applyFont="1" applyAlignment="1" quotePrefix="1">
      <alignment horizontal="center"/>
      <protection/>
    </xf>
    <xf numFmtId="5" fontId="0" fillId="0" borderId="0" xfId="29" applyNumberFormat="1" applyAlignment="1">
      <alignment horizontal="center"/>
      <protection/>
    </xf>
    <xf numFmtId="165" fontId="0" fillId="0" borderId="0" xfId="29" applyNumberFormat="1" applyFont="1" quotePrefix="1">
      <alignment/>
      <protection/>
    </xf>
    <xf numFmtId="5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0" xfId="30">
      <alignment/>
      <protection/>
    </xf>
    <xf numFmtId="41" fontId="0" fillId="0" borderId="0" xfId="30" applyFont="1">
      <alignment/>
      <protection/>
    </xf>
    <xf numFmtId="41" fontId="2" fillId="0" borderId="0" xfId="30" applyFont="1">
      <alignment/>
      <protection/>
    </xf>
    <xf numFmtId="41" fontId="0" fillId="0" borderId="0" xfId="30" applyFont="1" applyAlignment="1">
      <alignment horizontal="center"/>
      <protection/>
    </xf>
    <xf numFmtId="41" fontId="0" fillId="0" borderId="0" xfId="30" applyAlignment="1">
      <alignment horizontal="center"/>
      <protection/>
    </xf>
    <xf numFmtId="41" fontId="0" fillId="0" borderId="1" xfId="30" applyFont="1" applyBorder="1" applyAlignment="1">
      <alignment horizontal="center"/>
      <protection/>
    </xf>
    <xf numFmtId="41" fontId="0" fillId="0" borderId="0" xfId="30" applyFont="1" quotePrefix="1">
      <alignment/>
      <protection/>
    </xf>
    <xf numFmtId="41" fontId="0" fillId="0" borderId="1" xfId="30" applyBorder="1">
      <alignment/>
      <protection/>
    </xf>
    <xf numFmtId="166" fontId="0" fillId="0" borderId="0" xfId="30" applyNumberFormat="1">
      <alignment/>
      <protection/>
    </xf>
    <xf numFmtId="41" fontId="0" fillId="0" borderId="0" xfId="30" applyFont="1" applyAlignment="1" quotePrefix="1">
      <alignment horizontal="center"/>
      <protection/>
    </xf>
    <xf numFmtId="169" fontId="0" fillId="0" borderId="1" xfId="30" applyNumberFormat="1" applyBorder="1">
      <alignment/>
      <protection/>
    </xf>
    <xf numFmtId="169" fontId="0" fillId="0" borderId="0" xfId="30" applyNumberFormat="1">
      <alignment/>
      <protection/>
    </xf>
    <xf numFmtId="170" fontId="0" fillId="0" borderId="0" xfId="30" applyNumberFormat="1">
      <alignment/>
      <protection/>
    </xf>
    <xf numFmtId="41" fontId="0" fillId="0" borderId="0" xfId="31">
      <alignment/>
      <protection/>
    </xf>
    <xf numFmtId="170" fontId="0" fillId="0" borderId="1" xfId="30" applyNumberFormat="1" applyBorder="1">
      <alignment/>
      <protection/>
    </xf>
    <xf numFmtId="170" fontId="0" fillId="0" borderId="0" xfId="30" applyNumberFormat="1" applyBorder="1">
      <alignment/>
      <protection/>
    </xf>
    <xf numFmtId="5" fontId="0" fillId="0" borderId="2" xfId="30" applyNumberFormat="1" applyBorder="1">
      <alignment/>
      <protection/>
    </xf>
    <xf numFmtId="5" fontId="0" fillId="0" borderId="3" xfId="0" applyNumberFormat="1" applyBorder="1" applyAlignment="1">
      <alignment/>
    </xf>
    <xf numFmtId="41" fontId="0" fillId="0" borderId="0" xfId="24">
      <alignment/>
      <protection/>
    </xf>
    <xf numFmtId="41" fontId="0" fillId="0" borderId="0" xfId="24" applyFont="1">
      <alignment/>
      <protection/>
    </xf>
    <xf numFmtId="41" fontId="0" fillId="0" borderId="1" xfId="24" applyFont="1" applyBorder="1">
      <alignment/>
      <protection/>
    </xf>
    <xf numFmtId="41" fontId="0" fillId="0" borderId="1" xfId="24" applyFont="1" applyBorder="1" applyAlignment="1">
      <alignment horizontal="center"/>
      <protection/>
    </xf>
    <xf numFmtId="166" fontId="0" fillId="0" borderId="1" xfId="24" applyNumberFormat="1" applyBorder="1">
      <alignment/>
      <protection/>
    </xf>
    <xf numFmtId="41" fontId="0" fillId="0" borderId="1" xfId="24" applyBorder="1">
      <alignment/>
      <protection/>
    </xf>
    <xf numFmtId="41" fontId="0" fillId="0" borderId="2" xfId="24" applyBorder="1">
      <alignment/>
      <protection/>
    </xf>
    <xf numFmtId="41" fontId="2" fillId="0" borderId="0" xfId="24" applyFont="1">
      <alignment/>
      <protection/>
    </xf>
    <xf numFmtId="41" fontId="0" fillId="0" borderId="0" xfId="32">
      <alignment/>
      <protection/>
    </xf>
    <xf numFmtId="41" fontId="0" fillId="0" borderId="0" xfId="32" applyFont="1">
      <alignment/>
      <protection/>
    </xf>
    <xf numFmtId="41" fontId="0" fillId="0" borderId="1" xfId="32" applyFont="1" applyBorder="1">
      <alignment/>
      <protection/>
    </xf>
    <xf numFmtId="41" fontId="0" fillId="0" borderId="1" xfId="32" applyFont="1" applyBorder="1" applyAlignment="1">
      <alignment horizontal="center"/>
      <protection/>
    </xf>
    <xf numFmtId="171" fontId="0" fillId="0" borderId="1" xfId="32" applyNumberFormat="1" applyBorder="1">
      <alignment/>
      <protection/>
    </xf>
    <xf numFmtId="41" fontId="0" fillId="0" borderId="1" xfId="32" applyBorder="1">
      <alignment/>
      <protection/>
    </xf>
    <xf numFmtId="41" fontId="0" fillId="0" borderId="2" xfId="32" applyBorder="1">
      <alignment/>
      <protection/>
    </xf>
    <xf numFmtId="41" fontId="2" fillId="0" borderId="0" xfId="32" applyFont="1">
      <alignment/>
      <protection/>
    </xf>
    <xf numFmtId="41" fontId="0" fillId="0" borderId="0" xfId="33">
      <alignment/>
      <protection/>
    </xf>
    <xf numFmtId="41" fontId="0" fillId="0" borderId="0" xfId="33" applyFont="1">
      <alignment/>
      <protection/>
    </xf>
    <xf numFmtId="41" fontId="2" fillId="0" borderId="0" xfId="33" applyFont="1">
      <alignment/>
      <protection/>
    </xf>
    <xf numFmtId="41" fontId="0" fillId="0" borderId="1" xfId="33" applyFont="1" applyBorder="1">
      <alignment/>
      <protection/>
    </xf>
    <xf numFmtId="41" fontId="0" fillId="0" borderId="1" xfId="33" applyFont="1" applyBorder="1" applyAlignment="1">
      <alignment horizontal="center"/>
      <protection/>
    </xf>
    <xf numFmtId="41" fontId="0" fillId="0" borderId="1" xfId="33" applyBorder="1">
      <alignment/>
      <protection/>
    </xf>
    <xf numFmtId="171" fontId="0" fillId="0" borderId="1" xfId="33" applyNumberFormat="1" applyBorder="1">
      <alignment/>
      <protection/>
    </xf>
    <xf numFmtId="41" fontId="0" fillId="0" borderId="2" xfId="33" applyBorder="1">
      <alignment/>
      <protection/>
    </xf>
    <xf numFmtId="41" fontId="0" fillId="0" borderId="0" xfId="34">
      <alignment/>
      <protection/>
    </xf>
    <xf numFmtId="41" fontId="0" fillId="0" borderId="0" xfId="34" applyFont="1">
      <alignment/>
      <protection/>
    </xf>
    <xf numFmtId="41" fontId="0" fillId="0" borderId="1" xfId="34" applyFont="1" applyBorder="1">
      <alignment/>
      <protection/>
    </xf>
    <xf numFmtId="41" fontId="0" fillId="0" borderId="0" xfId="34" applyFont="1" applyAlignment="1">
      <alignment horizontal="center"/>
      <protection/>
    </xf>
    <xf numFmtId="41" fontId="0" fillId="0" borderId="0" xfId="34" applyAlignment="1">
      <alignment horizontal="center"/>
      <protection/>
    </xf>
    <xf numFmtId="41" fontId="0" fillId="0" borderId="1" xfId="34" applyFont="1" applyBorder="1" applyAlignment="1">
      <alignment horizontal="center"/>
      <protection/>
    </xf>
    <xf numFmtId="41" fontId="0" fillId="0" borderId="1" xfId="34" applyBorder="1">
      <alignment/>
      <protection/>
    </xf>
    <xf numFmtId="41" fontId="0" fillId="0" borderId="0" xfId="34" applyFont="1" quotePrefix="1">
      <alignment/>
      <protection/>
    </xf>
    <xf numFmtId="41" fontId="0" fillId="0" borderId="0" xfId="34" applyFont="1" applyAlignment="1" quotePrefix="1">
      <alignment horizontal="center"/>
      <protection/>
    </xf>
    <xf numFmtId="7" fontId="0" fillId="0" borderId="0" xfId="34" applyNumberFormat="1">
      <alignment/>
      <protection/>
    </xf>
    <xf numFmtId="5" fontId="0" fillId="0" borderId="2" xfId="34" applyNumberFormat="1" applyBorder="1">
      <alignment/>
      <protection/>
    </xf>
    <xf numFmtId="41" fontId="2" fillId="0" borderId="0" xfId="34" applyFont="1">
      <alignment/>
      <protection/>
    </xf>
    <xf numFmtId="164" fontId="0" fillId="0" borderId="0" xfId="29" applyNumberFormat="1" applyFont="1">
      <alignment/>
      <protection/>
    </xf>
    <xf numFmtId="41" fontId="3" fillId="0" borderId="0" xfId="0" applyFont="1" applyAlignment="1">
      <alignment/>
    </xf>
    <xf numFmtId="41" fontId="0" fillId="0" borderId="0" xfId="34" applyFont="1" applyAlignment="1">
      <alignment horizontal="left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Normal_SHEET_1" xfId="22"/>
    <cellStyle name="Normal_SHEET_2" xfId="23"/>
    <cellStyle name="Normal_SHEET_3" xfId="24"/>
    <cellStyle name="Normal_SHEET_4" xfId="25"/>
    <cellStyle name="Normal_SHEET_5" xfId="26"/>
    <cellStyle name="Normal_SHEET_6" xfId="27"/>
    <cellStyle name="Normal_SHEET_7" xfId="28"/>
    <cellStyle name="Normal_SHEET_8" xfId="29"/>
    <cellStyle name="Normal_SHEET_9" xfId="30"/>
    <cellStyle name="Normal_SHEET_A" xfId="31"/>
    <cellStyle name="Normal_SHEET_B" xfId="32"/>
    <cellStyle name="Normal_SHEET_C" xfId="33"/>
    <cellStyle name="Normal_SHEET_D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1">
      <selection activeCell="F3" sqref="F3"/>
    </sheetView>
  </sheetViews>
  <sheetFormatPr defaultColWidth="9.00390625" defaultRowHeight="15.75"/>
  <cols>
    <col min="1" max="1" width="4.125" style="0" customWidth="1"/>
    <col min="2" max="2" width="1.625" style="0" customWidth="1"/>
    <col min="3" max="3" width="30.625" style="0" customWidth="1"/>
    <col min="4" max="4" width="10.125" style="0" bestFit="1" customWidth="1"/>
    <col min="5" max="5" width="1.75390625" style="0" customWidth="1"/>
    <col min="6" max="6" width="10.875" style="0" customWidth="1"/>
    <col min="7" max="7" width="2.125" style="0" customWidth="1"/>
    <col min="8" max="8" width="10.125" style="0" bestFit="1" customWidth="1"/>
    <col min="9" max="9" width="1.37890625" style="0" customWidth="1"/>
    <col min="10" max="10" width="10.125" style="0" customWidth="1"/>
    <col min="11" max="11" width="1.12109375" style="0" customWidth="1"/>
    <col min="12" max="12" width="11.25390625" style="0" customWidth="1"/>
    <col min="13" max="13" width="1.75390625" style="0" customWidth="1"/>
    <col min="14" max="14" width="9.875" style="0" customWidth="1"/>
  </cols>
  <sheetData>
    <row r="1" spans="1:9" ht="15.75">
      <c r="A1" t="s">
        <v>0</v>
      </c>
      <c r="I1" t="s">
        <v>3</v>
      </c>
    </row>
    <row r="2" spans="1:9" ht="15.75">
      <c r="A2" t="s">
        <v>1</v>
      </c>
      <c r="I2" t="s">
        <v>145</v>
      </c>
    </row>
    <row r="3" spans="1:9" ht="15.75">
      <c r="A3" t="s">
        <v>2</v>
      </c>
      <c r="I3" t="s">
        <v>240</v>
      </c>
    </row>
    <row r="5" ht="15.75">
      <c r="A5" t="s">
        <v>4</v>
      </c>
    </row>
    <row r="7" spans="3:14" ht="15.75">
      <c r="C7" s="7" t="s">
        <v>30</v>
      </c>
      <c r="D7" s="7" t="s">
        <v>31</v>
      </c>
      <c r="E7" s="1"/>
      <c r="F7" s="7" t="s">
        <v>32</v>
      </c>
      <c r="G7" s="1"/>
      <c r="H7" s="7" t="s">
        <v>33</v>
      </c>
      <c r="I7" s="1"/>
      <c r="J7" s="7" t="s">
        <v>34</v>
      </c>
      <c r="K7" s="1"/>
      <c r="L7" s="7" t="s">
        <v>35</v>
      </c>
      <c r="M7" s="1"/>
      <c r="N7" s="7" t="s">
        <v>36</v>
      </c>
    </row>
    <row r="8" spans="4:12" ht="15.75">
      <c r="D8" s="1" t="s">
        <v>8</v>
      </c>
      <c r="F8" s="1"/>
      <c r="H8" t="s">
        <v>13</v>
      </c>
      <c r="L8" s="1" t="s">
        <v>17</v>
      </c>
    </row>
    <row r="9" spans="1:14" ht="15.75">
      <c r="A9" t="s">
        <v>5</v>
      </c>
      <c r="D9" s="1" t="s">
        <v>9</v>
      </c>
      <c r="F9" s="1" t="s">
        <v>11</v>
      </c>
      <c r="H9" t="s">
        <v>9</v>
      </c>
      <c r="J9" s="1" t="s">
        <v>16</v>
      </c>
      <c r="L9" s="1" t="s">
        <v>18</v>
      </c>
      <c r="N9" t="s">
        <v>37</v>
      </c>
    </row>
    <row r="10" spans="1:14" ht="18">
      <c r="A10" s="4" t="s">
        <v>6</v>
      </c>
      <c r="C10" s="4" t="s">
        <v>7</v>
      </c>
      <c r="D10" s="2" t="s">
        <v>10</v>
      </c>
      <c r="F10" s="2" t="s">
        <v>12</v>
      </c>
      <c r="H10" s="2" t="s">
        <v>14</v>
      </c>
      <c r="J10" s="2" t="s">
        <v>15</v>
      </c>
      <c r="L10" s="2" t="s">
        <v>19</v>
      </c>
      <c r="N10" s="4" t="s">
        <v>29</v>
      </c>
    </row>
    <row r="11" ht="15.75">
      <c r="D11" s="1"/>
    </row>
    <row r="12" spans="1:14" ht="15.75">
      <c r="A12">
        <v>1</v>
      </c>
      <c r="C12" t="s">
        <v>20</v>
      </c>
      <c r="D12">
        <v>1967474</v>
      </c>
      <c r="F12">
        <f>NOI!F15</f>
        <v>-88120.79850781825</v>
      </c>
      <c r="G12" s="6"/>
      <c r="H12">
        <f>SUM(D12:F12)</f>
        <v>1879353.2014921817</v>
      </c>
      <c r="J12">
        <f>(L21-H21)*(1/(1-0.045))</f>
        <v>635168.8618678151</v>
      </c>
      <c r="L12">
        <f>SUM(H12:J12)</f>
        <v>2514522.063359997</v>
      </c>
      <c r="N12" t="s">
        <v>241</v>
      </c>
    </row>
    <row r="14" spans="1:14" ht="15.75">
      <c r="A14">
        <v>2</v>
      </c>
      <c r="C14" t="s">
        <v>21</v>
      </c>
      <c r="D14">
        <v>2450404</v>
      </c>
      <c r="F14">
        <f>NOI!F29</f>
        <v>-470017.5097612575</v>
      </c>
      <c r="H14">
        <f>SUM(D14:F14)</f>
        <v>1980386.4902387424</v>
      </c>
      <c r="L14">
        <f>SUM(H14:J14)</f>
        <v>1980386.4902387424</v>
      </c>
      <c r="N14" t="s">
        <v>241</v>
      </c>
    </row>
    <row r="15" spans="1:14" ht="15.75">
      <c r="A15">
        <v>3</v>
      </c>
      <c r="C15" t="s">
        <v>22</v>
      </c>
      <c r="D15">
        <v>75736</v>
      </c>
      <c r="F15">
        <f>NOI!F34</f>
        <v>612.8704</v>
      </c>
      <c r="H15">
        <f>SUM(D15:F15)</f>
        <v>76348.8704</v>
      </c>
      <c r="L15">
        <f>SUM(H15:J15)</f>
        <v>76348.8704</v>
      </c>
      <c r="N15" t="s">
        <v>241</v>
      </c>
    </row>
    <row r="16" spans="1:12" ht="15.75">
      <c r="A16">
        <v>4</v>
      </c>
      <c r="C16" t="s">
        <v>23</v>
      </c>
      <c r="D16">
        <v>-30691</v>
      </c>
      <c r="H16">
        <f>SUM(D16:F16)</f>
        <v>-30691</v>
      </c>
      <c r="L16">
        <f>SUM(H16:J16)</f>
        <v>-30691</v>
      </c>
    </row>
    <row r="17" spans="1:12" ht="15.75">
      <c r="A17">
        <v>5</v>
      </c>
      <c r="C17" t="s">
        <v>24</v>
      </c>
      <c r="D17">
        <v>286108</v>
      </c>
      <c r="H17">
        <f>SUM(D17:F17)</f>
        <v>286108</v>
      </c>
      <c r="J17">
        <f>J12*0.045</f>
        <v>28582.59878405168</v>
      </c>
      <c r="L17">
        <f>SUM(H17:J17)</f>
        <v>314690.59878405166</v>
      </c>
    </row>
    <row r="18" spans="1:12" ht="15.75">
      <c r="A18">
        <v>6</v>
      </c>
      <c r="C18" t="s">
        <v>25</v>
      </c>
      <c r="D18" s="3">
        <v>49564</v>
      </c>
      <c r="H18" s="3">
        <f>SUM(D18:F18)</f>
        <v>49564</v>
      </c>
      <c r="L18" s="9">
        <f>SUM(H18:J18)</f>
        <v>49564</v>
      </c>
    </row>
    <row r="19" spans="1:12" ht="15.75">
      <c r="A19">
        <v>7</v>
      </c>
      <c r="C19" t="s">
        <v>26</v>
      </c>
      <c r="D19">
        <f>SUM(D14:D18)</f>
        <v>2831121</v>
      </c>
      <c r="H19" s="5">
        <f>SUM(H14:H18)</f>
        <v>2361716.3606387423</v>
      </c>
      <c r="L19" s="5">
        <f>SUM(L14:L18)</f>
        <v>2390298.959422794</v>
      </c>
    </row>
    <row r="21" spans="1:12" ht="15.75">
      <c r="A21">
        <v>8</v>
      </c>
      <c r="C21" t="s">
        <v>27</v>
      </c>
      <c r="D21">
        <f>D12-D19</f>
        <v>-863647</v>
      </c>
      <c r="H21">
        <f>H12-H19</f>
        <v>-482363.1591465606</v>
      </c>
      <c r="L21">
        <f>H23*L25</f>
        <v>124223.10393720282</v>
      </c>
    </row>
    <row r="23" spans="1:14" ht="15.75">
      <c r="A23">
        <v>9</v>
      </c>
      <c r="C23" t="s">
        <v>28</v>
      </c>
      <c r="D23">
        <f>RB!E23</f>
        <v>1821490</v>
      </c>
      <c r="F23">
        <f>H23-D23</f>
        <v>-388416.07692307606</v>
      </c>
      <c r="H23">
        <f>RB!I23</f>
        <v>1433073.923076924</v>
      </c>
      <c r="L23">
        <f>H23</f>
        <v>1433073.923076924</v>
      </c>
      <c r="N23" t="s">
        <v>246</v>
      </c>
    </row>
    <row r="25" spans="1:14" ht="15.75">
      <c r="A25">
        <v>10</v>
      </c>
      <c r="C25" t="s">
        <v>239</v>
      </c>
      <c r="L25" s="8">
        <f>RORa!I17</f>
        <v>0.08668297003861875</v>
      </c>
      <c r="N25" t="s">
        <v>252</v>
      </c>
    </row>
  </sheetData>
  <printOptions/>
  <pageMargins left="0.75" right="0.75" top="1.25" bottom="1" header="0.5" footer="0.5"/>
  <pageSetup fitToHeight="1" fitToWidth="1" horizontalDpi="300" verticalDpi="300" orientation="landscape" scale="98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workbookViewId="0" topLeftCell="A10">
      <selection activeCell="G14" sqref="G14"/>
    </sheetView>
  </sheetViews>
  <sheetFormatPr defaultColWidth="9.00390625" defaultRowHeight="15.75"/>
  <cols>
    <col min="1" max="1" width="4.625" style="127" customWidth="1"/>
    <col min="2" max="2" width="1.37890625" style="127" customWidth="1"/>
    <col min="3" max="3" width="27.375" style="127" customWidth="1"/>
    <col min="4" max="6" width="7.00390625" style="127" customWidth="1"/>
    <col min="7" max="7" width="10.00390625" style="127" customWidth="1"/>
    <col min="8" max="8" width="1.75390625" style="127" customWidth="1"/>
    <col min="9" max="9" width="8.375" style="127" customWidth="1"/>
    <col min="10" max="16384" width="7.00390625" style="127" customWidth="1"/>
  </cols>
  <sheetData>
    <row r="1" spans="1:8" ht="15.75">
      <c r="A1" t="s">
        <v>0</v>
      </c>
      <c r="B1"/>
      <c r="C1"/>
      <c r="D1"/>
      <c r="E1"/>
      <c r="F1"/>
      <c r="G1" t="s">
        <v>3</v>
      </c>
      <c r="H1" s="94"/>
    </row>
    <row r="2" spans="1:8" ht="15.75">
      <c r="A2" t="s">
        <v>1</v>
      </c>
      <c r="B2"/>
      <c r="C2"/>
      <c r="D2"/>
      <c r="E2"/>
      <c r="F2"/>
      <c r="G2" t="s">
        <v>145</v>
      </c>
      <c r="H2" s="94"/>
    </row>
    <row r="3" spans="1:8" ht="15.75">
      <c r="A3" t="s">
        <v>2</v>
      </c>
      <c r="B3"/>
      <c r="C3"/>
      <c r="D3"/>
      <c r="E3"/>
      <c r="F3"/>
      <c r="G3" t="str">
        <f>NOI!H28</f>
        <v>Schedule B-8</v>
      </c>
      <c r="H3" s="94"/>
    </row>
    <row r="4" spans="1:8" ht="15.75">
      <c r="A4" s="132"/>
      <c r="B4" s="132"/>
      <c r="C4" s="132"/>
      <c r="D4" s="132"/>
      <c r="E4" s="132"/>
      <c r="F4" s="132"/>
      <c r="G4" s="132"/>
      <c r="H4" s="132"/>
    </row>
    <row r="5" spans="1:8" ht="15.75">
      <c r="A5" s="133" t="s">
        <v>263</v>
      </c>
      <c r="B5" s="132"/>
      <c r="C5" s="132"/>
      <c r="D5" s="132"/>
      <c r="E5" s="132"/>
      <c r="F5" s="132"/>
      <c r="G5" s="132"/>
      <c r="H5" s="132"/>
    </row>
    <row r="6" spans="1:8" ht="15.75">
      <c r="A6" s="132"/>
      <c r="B6" s="132"/>
      <c r="C6" s="132"/>
      <c r="D6" s="132"/>
      <c r="E6" s="132"/>
      <c r="F6" s="132"/>
      <c r="G6" s="132"/>
      <c r="H6" s="132"/>
    </row>
    <row r="7" spans="1:8" ht="15.75">
      <c r="A7" s="132"/>
      <c r="B7" s="132"/>
      <c r="C7" s="132"/>
      <c r="D7" s="132"/>
      <c r="E7" s="132"/>
      <c r="F7" s="132"/>
      <c r="G7" s="132"/>
      <c r="H7" s="132"/>
    </row>
    <row r="8" spans="1:8" ht="15.75">
      <c r="A8" s="132"/>
      <c r="B8" s="132"/>
      <c r="C8" s="132"/>
      <c r="D8" s="132"/>
      <c r="E8" s="132"/>
      <c r="F8" s="132"/>
      <c r="G8" s="132"/>
      <c r="H8" s="132"/>
    </row>
    <row r="9" spans="1:8" ht="15.75">
      <c r="A9" s="133" t="s">
        <v>5</v>
      </c>
      <c r="B9" s="132"/>
      <c r="C9" s="132"/>
      <c r="D9" s="132"/>
      <c r="E9" s="132"/>
      <c r="F9" s="132"/>
      <c r="G9" s="132"/>
      <c r="H9" s="132"/>
    </row>
    <row r="10" spans="1:9" ht="18">
      <c r="A10" s="134" t="s">
        <v>6</v>
      </c>
      <c r="B10" s="132"/>
      <c r="C10" s="134" t="s">
        <v>7</v>
      </c>
      <c r="D10" s="132"/>
      <c r="E10" s="132"/>
      <c r="F10" s="132"/>
      <c r="G10" s="135" t="s">
        <v>10</v>
      </c>
      <c r="H10" s="132"/>
      <c r="I10" s="139" t="s">
        <v>29</v>
      </c>
    </row>
    <row r="11" spans="1:9" ht="15.75">
      <c r="A11" s="132"/>
      <c r="B11" s="132"/>
      <c r="C11" s="132"/>
      <c r="D11" s="132"/>
      <c r="E11" s="132"/>
      <c r="F11" s="132"/>
      <c r="G11" s="132"/>
      <c r="H11" s="132"/>
      <c r="I11" s="132"/>
    </row>
    <row r="12" spans="1:9" ht="15.75">
      <c r="A12" s="132">
        <v>1</v>
      </c>
      <c r="B12" s="132"/>
      <c r="C12" s="133" t="s">
        <v>262</v>
      </c>
      <c r="D12" s="132"/>
      <c r="E12" s="132"/>
      <c r="F12" s="132"/>
      <c r="G12" s="132">
        <v>80713</v>
      </c>
      <c r="H12" s="132"/>
      <c r="I12" s="133" t="s">
        <v>258</v>
      </c>
    </row>
    <row r="13" spans="1:9" ht="15.75">
      <c r="A13" s="132"/>
      <c r="B13" s="132"/>
      <c r="C13" s="132"/>
      <c r="D13" s="132"/>
      <c r="E13" s="132"/>
      <c r="F13" s="132"/>
      <c r="G13" s="132"/>
      <c r="H13" s="132"/>
      <c r="I13" s="132"/>
    </row>
    <row r="14" spans="1:9" ht="15.75">
      <c r="A14" s="132">
        <v>2</v>
      </c>
      <c r="B14" s="132"/>
      <c r="C14" s="133" t="s">
        <v>254</v>
      </c>
      <c r="D14" s="132"/>
      <c r="E14" s="132"/>
      <c r="F14" s="132"/>
      <c r="G14" s="136">
        <f>Rev!H14</f>
        <v>0.9801188667243848</v>
      </c>
      <c r="H14" s="132"/>
      <c r="I14" s="132" t="str">
        <f>Rev!G3</f>
        <v>Schedule B-1</v>
      </c>
    </row>
    <row r="15" spans="1:9" ht="15.75">
      <c r="A15" s="132"/>
      <c r="B15" s="132"/>
      <c r="C15" s="132"/>
      <c r="D15" s="132"/>
      <c r="E15" s="132"/>
      <c r="F15" s="132"/>
      <c r="G15" s="132"/>
      <c r="H15" s="132"/>
      <c r="I15" s="132"/>
    </row>
    <row r="16" spans="1:9" ht="15.75">
      <c r="A16" s="132">
        <v>3</v>
      </c>
      <c r="B16" s="132"/>
      <c r="C16" s="133" t="s">
        <v>265</v>
      </c>
      <c r="D16" s="132"/>
      <c r="E16" s="132"/>
      <c r="F16" s="132"/>
      <c r="G16" s="132">
        <f>G12*G14</f>
        <v>79108.33408992527</v>
      </c>
      <c r="H16" s="132"/>
      <c r="I16" s="132"/>
    </row>
    <row r="17" spans="1:9" ht="15.75">
      <c r="A17" s="132"/>
      <c r="B17" s="132"/>
      <c r="C17" s="132"/>
      <c r="D17" s="132"/>
      <c r="E17" s="132"/>
      <c r="F17" s="132"/>
      <c r="G17" s="132"/>
      <c r="H17" s="132"/>
      <c r="I17" s="132"/>
    </row>
    <row r="18" spans="1:9" ht="15.75">
      <c r="A18" s="132">
        <v>4</v>
      </c>
      <c r="B18" s="132"/>
      <c r="C18" s="133" t="s">
        <v>266</v>
      </c>
      <c r="D18" s="132"/>
      <c r="E18" s="132"/>
      <c r="F18" s="132"/>
      <c r="G18" s="137">
        <v>84497</v>
      </c>
      <c r="H18" s="132"/>
      <c r="I18" s="133" t="s">
        <v>259</v>
      </c>
    </row>
    <row r="19" spans="1:9" ht="15.75">
      <c r="A19" s="132"/>
      <c r="B19" s="132"/>
      <c r="C19" s="132"/>
      <c r="D19" s="132"/>
      <c r="E19" s="132"/>
      <c r="F19" s="132"/>
      <c r="G19" s="132"/>
      <c r="H19" s="132"/>
      <c r="I19" s="132"/>
    </row>
    <row r="20" spans="1:9" ht="16.5" thickBot="1">
      <c r="A20" s="132">
        <v>5</v>
      </c>
      <c r="B20" s="132"/>
      <c r="C20" s="133" t="s">
        <v>261</v>
      </c>
      <c r="D20" s="132"/>
      <c r="E20" s="132"/>
      <c r="F20" s="132"/>
      <c r="G20" s="138">
        <f>G16-G18</f>
        <v>-5388.665910074735</v>
      </c>
      <c r="H20" s="132"/>
      <c r="I20" s="132"/>
    </row>
    <row r="21" spans="1:9" ht="16.5" thickTop="1">
      <c r="A21" s="132"/>
      <c r="B21" s="132"/>
      <c r="C21" s="132"/>
      <c r="D21" s="132"/>
      <c r="E21" s="132"/>
      <c r="F21" s="132"/>
      <c r="G21" s="132"/>
      <c r="H21" s="132"/>
      <c r="I21" s="132"/>
    </row>
    <row r="22" spans="1:8" ht="15.75">
      <c r="A22" s="132"/>
      <c r="B22" s="132"/>
      <c r="C22" s="132"/>
      <c r="D22" s="132"/>
      <c r="E22" s="132"/>
      <c r="F22" s="132"/>
      <c r="G22" s="132"/>
      <c r="H22" s="132"/>
    </row>
    <row r="23" spans="1:8" ht="15.75">
      <c r="A23" s="132"/>
      <c r="B23" s="132"/>
      <c r="C23" s="132"/>
      <c r="D23" s="132"/>
      <c r="E23" s="132"/>
      <c r="F23" s="132"/>
      <c r="G23" s="132"/>
      <c r="H23" s="132"/>
    </row>
    <row r="24" spans="1:8" ht="15.75">
      <c r="A24" s="132"/>
      <c r="B24" s="132"/>
      <c r="C24" s="132"/>
      <c r="D24" s="132"/>
      <c r="E24" s="132"/>
      <c r="F24" s="132"/>
      <c r="G24" s="132"/>
      <c r="H24" s="132"/>
    </row>
    <row r="25" spans="1:8" ht="15.75">
      <c r="A25" s="132"/>
      <c r="B25" s="132"/>
      <c r="C25" s="132"/>
      <c r="D25" s="132"/>
      <c r="E25" s="132"/>
      <c r="F25" s="132"/>
      <c r="G25" s="132"/>
      <c r="H25" s="132"/>
    </row>
    <row r="26" spans="1:8" ht="15.75">
      <c r="A26" s="132"/>
      <c r="B26" s="132"/>
      <c r="C26" s="132"/>
      <c r="D26" s="132"/>
      <c r="E26" s="132"/>
      <c r="F26" s="132"/>
      <c r="G26" s="132"/>
      <c r="H26" s="132"/>
    </row>
    <row r="27" spans="1:8" ht="15.75">
      <c r="A27" s="132"/>
      <c r="B27" s="132"/>
      <c r="C27" s="132"/>
      <c r="D27" s="132"/>
      <c r="E27" s="132"/>
      <c r="F27" s="132"/>
      <c r="G27" s="132"/>
      <c r="H27" s="132"/>
    </row>
    <row r="28" spans="1:8" ht="15.75">
      <c r="A28" s="132"/>
      <c r="B28" s="132"/>
      <c r="C28" s="132"/>
      <c r="D28" s="132"/>
      <c r="E28" s="132"/>
      <c r="F28" s="132"/>
      <c r="G28" s="132"/>
      <c r="H28" s="132"/>
    </row>
    <row r="29" spans="1:8" ht="15.75">
      <c r="A29" s="132"/>
      <c r="B29" s="132"/>
      <c r="C29" s="132"/>
      <c r="D29" s="132"/>
      <c r="E29" s="132"/>
      <c r="F29" s="132"/>
      <c r="G29" s="132"/>
      <c r="H29" s="132"/>
    </row>
    <row r="30" spans="1:8" ht="15.75">
      <c r="A30" s="132"/>
      <c r="B30" s="132"/>
      <c r="C30" s="132"/>
      <c r="D30" s="132"/>
      <c r="E30" s="132"/>
      <c r="F30" s="132"/>
      <c r="G30" s="132"/>
      <c r="H30" s="132"/>
    </row>
    <row r="31" spans="1:8" ht="15.75">
      <c r="A31" s="132"/>
      <c r="B31" s="132"/>
      <c r="C31" s="132"/>
      <c r="D31" s="132"/>
      <c r="E31" s="132"/>
      <c r="F31" s="132"/>
      <c r="G31" s="132"/>
      <c r="H31" s="132"/>
    </row>
    <row r="32" spans="1:8" ht="15.75">
      <c r="A32" s="132"/>
      <c r="B32" s="132"/>
      <c r="C32" s="132"/>
      <c r="D32" s="132"/>
      <c r="E32" s="132"/>
      <c r="F32" s="132"/>
      <c r="G32" s="132"/>
      <c r="H32" s="132"/>
    </row>
    <row r="33" spans="1:8" ht="15.75">
      <c r="A33" s="132"/>
      <c r="B33" s="132"/>
      <c r="C33" s="132"/>
      <c r="D33" s="132"/>
      <c r="E33" s="132"/>
      <c r="F33" s="132"/>
      <c r="G33" s="132"/>
      <c r="H33" s="132"/>
    </row>
    <row r="34" spans="1:8" ht="15.75">
      <c r="A34" s="132"/>
      <c r="B34" s="132"/>
      <c r="C34" s="132"/>
      <c r="D34" s="132"/>
      <c r="E34" s="132"/>
      <c r="F34" s="132"/>
      <c r="G34" s="132"/>
      <c r="H34" s="132"/>
    </row>
    <row r="35" spans="1:8" ht="15.75">
      <c r="A35" s="132"/>
      <c r="B35" s="132"/>
      <c r="C35" s="132"/>
      <c r="D35" s="132"/>
      <c r="E35" s="132"/>
      <c r="F35" s="132"/>
      <c r="G35" s="132"/>
      <c r="H35" s="132"/>
    </row>
    <row r="36" spans="1:8" ht="15.75">
      <c r="A36" s="132"/>
      <c r="B36" s="132"/>
      <c r="C36" s="132"/>
      <c r="D36" s="132"/>
      <c r="E36" s="132"/>
      <c r="F36" s="132"/>
      <c r="G36" s="132"/>
      <c r="H36" s="132"/>
    </row>
    <row r="37" spans="1:8" ht="15.75">
      <c r="A37" s="132"/>
      <c r="B37" s="132"/>
      <c r="C37" s="132"/>
      <c r="D37" s="132"/>
      <c r="E37" s="132"/>
      <c r="F37" s="132"/>
      <c r="G37" s="132"/>
      <c r="H37" s="132"/>
    </row>
    <row r="38" spans="1:8" ht="15.75">
      <c r="A38" s="132"/>
      <c r="B38" s="132"/>
      <c r="C38" s="132"/>
      <c r="D38" s="132"/>
      <c r="E38" s="132"/>
      <c r="F38" s="132"/>
      <c r="G38" s="132"/>
      <c r="H38" s="132"/>
    </row>
    <row r="39" spans="1:8" ht="15.75">
      <c r="A39" s="132"/>
      <c r="B39" s="132"/>
      <c r="C39" s="132"/>
      <c r="D39" s="132"/>
      <c r="E39" s="132"/>
      <c r="F39" s="132"/>
      <c r="G39" s="132"/>
      <c r="H39" s="132"/>
    </row>
    <row r="40" spans="1:8" ht="15.75">
      <c r="A40" s="132"/>
      <c r="B40" s="132"/>
      <c r="C40" s="132"/>
      <c r="D40" s="132"/>
      <c r="E40" s="132"/>
      <c r="F40" s="132"/>
      <c r="G40" s="132"/>
      <c r="H40" s="132"/>
    </row>
    <row r="41" spans="1:8" ht="15.75">
      <c r="A41" s="132"/>
      <c r="B41" s="132"/>
      <c r="C41" s="132"/>
      <c r="D41" s="132"/>
      <c r="E41" s="132"/>
      <c r="F41" s="132"/>
      <c r="G41" s="132"/>
      <c r="H41" s="132"/>
    </row>
    <row r="42" spans="1:8" ht="15.75">
      <c r="A42" s="132"/>
      <c r="B42" s="132"/>
      <c r="C42" s="132"/>
      <c r="D42" s="132"/>
      <c r="E42" s="132"/>
      <c r="F42" s="132"/>
      <c r="G42" s="132"/>
      <c r="H42" s="132"/>
    </row>
    <row r="43" spans="1:8" ht="15.75">
      <c r="A43" s="132"/>
      <c r="B43" s="132"/>
      <c r="C43" s="132"/>
      <c r="D43" s="132"/>
      <c r="E43" s="132"/>
      <c r="F43" s="132"/>
      <c r="G43" s="132"/>
      <c r="H43" s="132"/>
    </row>
    <row r="44" spans="1:8" ht="15.75">
      <c r="A44" s="132"/>
      <c r="B44" s="132"/>
      <c r="C44" s="132"/>
      <c r="D44" s="132"/>
      <c r="E44" s="132"/>
      <c r="F44" s="132"/>
      <c r="G44" s="132"/>
      <c r="H44" s="132"/>
    </row>
    <row r="45" spans="1:8" ht="15.75">
      <c r="A45" s="132"/>
      <c r="B45" s="132"/>
      <c r="C45" s="132"/>
      <c r="D45" s="132"/>
      <c r="E45" s="132"/>
      <c r="F45" s="132"/>
      <c r="G45" s="132"/>
      <c r="H45" s="132"/>
    </row>
    <row r="46" spans="1:8" ht="15.75">
      <c r="A46" s="132"/>
      <c r="B46" s="132"/>
      <c r="C46" s="132"/>
      <c r="D46" s="132"/>
      <c r="E46" s="132"/>
      <c r="F46" s="132"/>
      <c r="G46" s="132"/>
      <c r="H46" s="132"/>
    </row>
    <row r="47" spans="1:8" ht="15.75">
      <c r="A47" s="132"/>
      <c r="B47" s="132"/>
      <c r="C47" s="132"/>
      <c r="D47" s="132"/>
      <c r="E47" s="132"/>
      <c r="F47" s="132"/>
      <c r="G47" s="132"/>
      <c r="H47" s="132"/>
    </row>
    <row r="48" spans="1:8" ht="15.75">
      <c r="A48" s="132"/>
      <c r="B48" s="132"/>
      <c r="C48" s="132"/>
      <c r="D48" s="132"/>
      <c r="E48" s="132"/>
      <c r="F48" s="132"/>
      <c r="G48" s="132"/>
      <c r="H48" s="132"/>
    </row>
    <row r="49" spans="1:8" ht="15.75">
      <c r="A49" s="132"/>
      <c r="B49" s="132"/>
      <c r="C49" s="132"/>
      <c r="D49" s="132"/>
      <c r="E49" s="132"/>
      <c r="F49" s="132"/>
      <c r="G49" s="132"/>
      <c r="H49" s="132"/>
    </row>
    <row r="50" spans="1:8" ht="15.75">
      <c r="A50" s="132"/>
      <c r="B50" s="132"/>
      <c r="C50" s="132"/>
      <c r="D50" s="132"/>
      <c r="E50" s="132"/>
      <c r="F50" s="132"/>
      <c r="G50" s="132"/>
      <c r="H50" s="132"/>
    </row>
    <row r="51" spans="1:8" ht="15.75">
      <c r="A51" s="132"/>
      <c r="B51" s="132"/>
      <c r="C51" s="132"/>
      <c r="D51" s="132"/>
      <c r="E51" s="132"/>
      <c r="F51" s="132"/>
      <c r="G51" s="132"/>
      <c r="H51" s="132"/>
    </row>
    <row r="52" spans="1:8" ht="15.75">
      <c r="A52" s="132"/>
      <c r="B52" s="132"/>
      <c r="C52" s="132"/>
      <c r="D52" s="132"/>
      <c r="E52" s="132"/>
      <c r="F52" s="132"/>
      <c r="G52" s="132"/>
      <c r="H52" s="132"/>
    </row>
    <row r="53" spans="1:8" ht="15.75">
      <c r="A53" s="132"/>
      <c r="B53" s="132"/>
      <c r="C53" s="132"/>
      <c r="D53" s="132"/>
      <c r="E53" s="132"/>
      <c r="F53" s="132"/>
      <c r="G53" s="132"/>
      <c r="H53" s="132"/>
    </row>
    <row r="54" spans="1:8" ht="15.75">
      <c r="A54" s="132"/>
      <c r="B54" s="132"/>
      <c r="C54" s="132"/>
      <c r="D54" s="132"/>
      <c r="E54" s="132"/>
      <c r="F54" s="132"/>
      <c r="G54" s="132"/>
      <c r="H54" s="132"/>
    </row>
    <row r="55" spans="1:8" ht="15.75">
      <c r="A55" s="132"/>
      <c r="B55" s="132"/>
      <c r="C55" s="132"/>
      <c r="D55" s="132"/>
      <c r="E55" s="132"/>
      <c r="F55" s="132"/>
      <c r="G55" s="132"/>
      <c r="H55" s="132"/>
    </row>
    <row r="56" spans="1:8" ht="15.75">
      <c r="A56" s="132"/>
      <c r="B56" s="132"/>
      <c r="C56" s="132"/>
      <c r="D56" s="132"/>
      <c r="E56" s="132"/>
      <c r="F56" s="132"/>
      <c r="G56" s="132"/>
      <c r="H56" s="132"/>
    </row>
    <row r="57" spans="1:8" ht="15.75">
      <c r="A57" s="132"/>
      <c r="B57" s="132"/>
      <c r="C57" s="132"/>
      <c r="D57" s="132"/>
      <c r="E57" s="132"/>
      <c r="F57" s="132"/>
      <c r="G57" s="132"/>
      <c r="H57" s="132"/>
    </row>
    <row r="58" spans="1:8" ht="15.75">
      <c r="A58" s="132"/>
      <c r="B58" s="132"/>
      <c r="C58" s="132"/>
      <c r="D58" s="132"/>
      <c r="E58" s="132"/>
      <c r="F58" s="132"/>
      <c r="G58" s="132"/>
      <c r="H58" s="132"/>
    </row>
    <row r="59" spans="1:8" ht="15.75">
      <c r="A59" s="132"/>
      <c r="B59" s="132"/>
      <c r="C59" s="132"/>
      <c r="D59" s="132"/>
      <c r="E59" s="132"/>
      <c r="F59" s="132"/>
      <c r="G59" s="132"/>
      <c r="H59" s="132"/>
    </row>
    <row r="60" spans="1:8" ht="15.75">
      <c r="A60" s="132"/>
      <c r="B60" s="132"/>
      <c r="C60" s="132"/>
      <c r="D60" s="132"/>
      <c r="E60" s="132"/>
      <c r="F60" s="132"/>
      <c r="G60" s="132"/>
      <c r="H60" s="132"/>
    </row>
    <row r="61" spans="1:8" ht="15.75">
      <c r="A61" s="132"/>
      <c r="B61" s="132"/>
      <c r="C61" s="132"/>
      <c r="D61" s="132"/>
      <c r="E61" s="132"/>
      <c r="F61" s="132"/>
      <c r="G61" s="132"/>
      <c r="H61" s="132"/>
    </row>
    <row r="62" spans="1:8" ht="15.75">
      <c r="A62" s="132"/>
      <c r="B62" s="132"/>
      <c r="C62" s="132"/>
      <c r="D62" s="132"/>
      <c r="E62" s="132"/>
      <c r="F62" s="132"/>
      <c r="G62" s="132"/>
      <c r="H62" s="132"/>
    </row>
    <row r="63" spans="1:8" ht="15.75">
      <c r="A63" s="132"/>
      <c r="B63" s="132"/>
      <c r="C63" s="132"/>
      <c r="D63" s="132"/>
      <c r="E63" s="132"/>
      <c r="F63" s="132"/>
      <c r="G63" s="132"/>
      <c r="H63" s="132"/>
    </row>
    <row r="64" spans="1:8" ht="15.75">
      <c r="A64" s="132"/>
      <c r="B64" s="132"/>
      <c r="C64" s="132"/>
      <c r="D64" s="132"/>
      <c r="E64" s="132"/>
      <c r="F64" s="132"/>
      <c r="G64" s="132"/>
      <c r="H64" s="132"/>
    </row>
    <row r="65" spans="1:8" ht="15.75">
      <c r="A65" s="132"/>
      <c r="B65" s="132"/>
      <c r="C65" s="132"/>
      <c r="D65" s="132"/>
      <c r="E65" s="132"/>
      <c r="F65" s="132"/>
      <c r="G65" s="132"/>
      <c r="H65" s="132"/>
    </row>
    <row r="66" spans="1:8" ht="15.75">
      <c r="A66" s="132"/>
      <c r="B66" s="132"/>
      <c r="C66" s="132"/>
      <c r="D66" s="132"/>
      <c r="E66" s="132"/>
      <c r="F66" s="132"/>
      <c r="G66" s="132"/>
      <c r="H66" s="132"/>
    </row>
    <row r="67" spans="1:8" ht="15.75">
      <c r="A67" s="132"/>
      <c r="B67" s="132"/>
      <c r="C67" s="132"/>
      <c r="D67" s="132"/>
      <c r="E67" s="132"/>
      <c r="F67" s="132"/>
      <c r="G67" s="132"/>
      <c r="H67" s="132"/>
    </row>
    <row r="68" spans="1:8" ht="15.75">
      <c r="A68" s="132"/>
      <c r="B68" s="132"/>
      <c r="C68" s="132"/>
      <c r="D68" s="132"/>
      <c r="E68" s="132"/>
      <c r="F68" s="132"/>
      <c r="G68" s="132"/>
      <c r="H68" s="132"/>
    </row>
    <row r="69" spans="1:8" ht="15.75">
      <c r="A69" s="132"/>
      <c r="B69" s="132"/>
      <c r="C69" s="132"/>
      <c r="D69" s="132"/>
      <c r="E69" s="132"/>
      <c r="F69" s="132"/>
      <c r="G69" s="132"/>
      <c r="H69" s="132"/>
    </row>
    <row r="70" spans="1:8" ht="15.75">
      <c r="A70" s="132"/>
      <c r="B70" s="132"/>
      <c r="C70" s="132"/>
      <c r="D70" s="132"/>
      <c r="E70" s="132"/>
      <c r="F70" s="132"/>
      <c r="G70" s="132"/>
      <c r="H70" s="132"/>
    </row>
    <row r="71" spans="1:8" ht="15.75">
      <c r="A71" s="132"/>
      <c r="B71" s="132"/>
      <c r="C71" s="132"/>
      <c r="D71" s="132"/>
      <c r="E71" s="132"/>
      <c r="F71" s="132"/>
      <c r="G71" s="132"/>
      <c r="H71" s="132"/>
    </row>
    <row r="72" spans="1:8" ht="15.75">
      <c r="A72" s="132"/>
      <c r="B72" s="132"/>
      <c r="C72" s="132"/>
      <c r="D72" s="132"/>
      <c r="E72" s="132"/>
      <c r="F72" s="132"/>
      <c r="G72" s="132"/>
      <c r="H72" s="132"/>
    </row>
    <row r="73" spans="1:8" ht="15.75">
      <c r="A73" s="132"/>
      <c r="B73" s="132"/>
      <c r="C73" s="132"/>
      <c r="D73" s="132"/>
      <c r="E73" s="132"/>
      <c r="F73" s="132"/>
      <c r="G73" s="132"/>
      <c r="H73" s="132"/>
    </row>
    <row r="74" spans="1:8" ht="15.75">
      <c r="A74" s="132"/>
      <c r="B74" s="132"/>
      <c r="C74" s="132"/>
      <c r="D74" s="132"/>
      <c r="E74" s="132"/>
      <c r="F74" s="132"/>
      <c r="G74" s="132"/>
      <c r="H74" s="132"/>
    </row>
    <row r="75" spans="1:8" ht="15.75">
      <c r="A75" s="132"/>
      <c r="B75" s="132"/>
      <c r="C75" s="132"/>
      <c r="D75" s="132"/>
      <c r="E75" s="132"/>
      <c r="F75" s="132"/>
      <c r="G75" s="132"/>
      <c r="H75" s="132"/>
    </row>
    <row r="76" spans="1:8" ht="15.75">
      <c r="A76" s="132"/>
      <c r="B76" s="132"/>
      <c r="C76" s="132"/>
      <c r="D76" s="132"/>
      <c r="E76" s="132"/>
      <c r="F76" s="132"/>
      <c r="G76" s="132"/>
      <c r="H76" s="132"/>
    </row>
    <row r="77" spans="1:8" ht="15.75">
      <c r="A77" s="132"/>
      <c r="B77" s="132"/>
      <c r="C77" s="132"/>
      <c r="D77" s="132"/>
      <c r="E77" s="132"/>
      <c r="F77" s="132"/>
      <c r="G77" s="132"/>
      <c r="H77" s="132"/>
    </row>
    <row r="78" spans="1:8" ht="15.75">
      <c r="A78" s="132"/>
      <c r="B78" s="132"/>
      <c r="C78" s="132"/>
      <c r="D78" s="132"/>
      <c r="E78" s="132"/>
      <c r="F78" s="132"/>
      <c r="G78" s="132"/>
      <c r="H78" s="132"/>
    </row>
    <row r="79" spans="1:8" ht="15.75">
      <c r="A79" s="132"/>
      <c r="B79" s="132"/>
      <c r="C79" s="132"/>
      <c r="D79" s="132"/>
      <c r="E79" s="132"/>
      <c r="F79" s="132"/>
      <c r="G79" s="132"/>
      <c r="H79" s="132"/>
    </row>
    <row r="80" spans="1:8" ht="15.75">
      <c r="A80" s="132"/>
      <c r="B80" s="132"/>
      <c r="C80" s="132"/>
      <c r="D80" s="132"/>
      <c r="E80" s="132"/>
      <c r="F80" s="132"/>
      <c r="G80" s="132"/>
      <c r="H80" s="132"/>
    </row>
    <row r="81" spans="1:8" ht="15.75">
      <c r="A81" s="132"/>
      <c r="B81" s="132"/>
      <c r="C81" s="132"/>
      <c r="D81" s="132"/>
      <c r="E81" s="132"/>
      <c r="F81" s="132"/>
      <c r="G81" s="132"/>
      <c r="H81" s="132"/>
    </row>
    <row r="82" spans="1:8" ht="15.75">
      <c r="A82" s="132"/>
      <c r="B82" s="132"/>
      <c r="C82" s="132"/>
      <c r="D82" s="132"/>
      <c r="E82" s="132"/>
      <c r="F82" s="132"/>
      <c r="G82" s="132"/>
      <c r="H82" s="132"/>
    </row>
    <row r="83" spans="1:8" ht="15.75">
      <c r="A83" s="132"/>
      <c r="B83" s="132"/>
      <c r="C83" s="132"/>
      <c r="D83" s="132"/>
      <c r="E83" s="132"/>
      <c r="F83" s="132"/>
      <c r="G83" s="132"/>
      <c r="H83" s="132"/>
    </row>
    <row r="84" spans="1:8" ht="15.75">
      <c r="A84" s="132"/>
      <c r="B84" s="132"/>
      <c r="C84" s="132"/>
      <c r="D84" s="132"/>
      <c r="E84" s="132"/>
      <c r="F84" s="132"/>
      <c r="G84" s="132"/>
      <c r="H84" s="132"/>
    </row>
  </sheetData>
  <printOptions/>
  <pageMargins left="1.25" right="0.75" top="1" bottom="1" header="0.5" footer="0.5"/>
  <pageSetup fitToHeight="1" fitToWidth="1" horizontalDpi="300" verticalDpi="300" orientation="portrait" scale="87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8">
      <selection activeCell="G10" sqref="G10"/>
    </sheetView>
  </sheetViews>
  <sheetFormatPr defaultColWidth="9.00390625" defaultRowHeight="15.75"/>
  <cols>
    <col min="1" max="1" width="4.625" style="10" customWidth="1"/>
    <col min="2" max="2" width="1.37890625" style="10" customWidth="1"/>
    <col min="3" max="3" width="23.125" style="10" customWidth="1"/>
    <col min="4" max="4" width="7.00390625" style="10" customWidth="1"/>
    <col min="5" max="5" width="10.75390625" style="10" customWidth="1"/>
    <col min="6" max="6" width="1.75390625" style="10" customWidth="1"/>
    <col min="7" max="7" width="11.50390625" style="10" customWidth="1"/>
    <col min="8" max="8" width="2.50390625" style="10" customWidth="1"/>
    <col min="9" max="9" width="11.125" style="10" customWidth="1"/>
    <col min="10" max="16384" width="7.00390625" style="10" customWidth="1"/>
  </cols>
  <sheetData>
    <row r="1" spans="1:7" ht="15.75">
      <c r="A1" t="s">
        <v>0</v>
      </c>
      <c r="B1"/>
      <c r="C1"/>
      <c r="D1"/>
      <c r="E1"/>
      <c r="F1"/>
      <c r="G1" t="s">
        <v>3</v>
      </c>
    </row>
    <row r="2" spans="1:7" ht="15.75">
      <c r="A2" t="s">
        <v>1</v>
      </c>
      <c r="B2"/>
      <c r="C2"/>
      <c r="D2"/>
      <c r="E2"/>
      <c r="F2"/>
      <c r="G2" t="s">
        <v>145</v>
      </c>
    </row>
    <row r="3" spans="1:7" ht="15.75">
      <c r="A3" t="s">
        <v>2</v>
      </c>
      <c r="B3"/>
      <c r="C3"/>
      <c r="D3"/>
      <c r="E3"/>
      <c r="F3"/>
      <c r="G3" t="s">
        <v>246</v>
      </c>
    </row>
    <row r="4" ht="15.75">
      <c r="G4" s="11" t="s">
        <v>247</v>
      </c>
    </row>
    <row r="5" ht="15.75">
      <c r="A5" s="11" t="s">
        <v>38</v>
      </c>
    </row>
    <row r="7" spans="5:9" ht="15.75">
      <c r="E7" s="14" t="s">
        <v>8</v>
      </c>
      <c r="F7" s="15"/>
      <c r="G7" s="15"/>
      <c r="H7" s="15"/>
      <c r="I7" s="15"/>
    </row>
    <row r="8" spans="1:9" ht="15.75">
      <c r="A8" s="11" t="s">
        <v>5</v>
      </c>
      <c r="E8" s="14" t="s">
        <v>9</v>
      </c>
      <c r="F8" s="15"/>
      <c r="G8" s="14" t="s">
        <v>11</v>
      </c>
      <c r="H8" s="15"/>
      <c r="I8" s="14" t="s">
        <v>9</v>
      </c>
    </row>
    <row r="9" spans="1:9" ht="18">
      <c r="A9" s="12" t="s">
        <v>6</v>
      </c>
      <c r="C9" s="13" t="s">
        <v>7</v>
      </c>
      <c r="E9" s="16" t="s">
        <v>51</v>
      </c>
      <c r="F9" s="15"/>
      <c r="G9" s="16" t="s">
        <v>12</v>
      </c>
      <c r="H9" s="15"/>
      <c r="I9" s="16" t="s">
        <v>38</v>
      </c>
    </row>
    <row r="11" spans="1:9" ht="15.75">
      <c r="A11" s="10">
        <v>1</v>
      </c>
      <c r="C11" s="11" t="s">
        <v>39</v>
      </c>
      <c r="E11" s="10">
        <v>9937171</v>
      </c>
      <c r="G11" s="10">
        <f>RBadj!G15</f>
        <v>11552</v>
      </c>
      <c r="I11" s="10">
        <f>SUM(E11:G11)</f>
        <v>9948723</v>
      </c>
    </row>
    <row r="12" spans="1:9" ht="15.75">
      <c r="A12" s="10">
        <v>2</v>
      </c>
      <c r="C12" s="11" t="s">
        <v>40</v>
      </c>
      <c r="E12" s="10">
        <v>42898</v>
      </c>
      <c r="I12" s="10">
        <f aca="true" t="shared" si="0" ref="I12:I21">SUM(E12:G12)</f>
        <v>42898</v>
      </c>
    </row>
    <row r="13" spans="1:9" ht="15.75">
      <c r="A13" s="10">
        <v>3</v>
      </c>
      <c r="C13" s="11" t="s">
        <v>41</v>
      </c>
      <c r="E13" s="10">
        <v>0</v>
      </c>
      <c r="I13" s="10">
        <f t="shared" si="0"/>
        <v>0</v>
      </c>
    </row>
    <row r="14" spans="1:9" ht="15.75">
      <c r="A14" s="10">
        <v>4</v>
      </c>
      <c r="C14" s="11" t="s">
        <v>42</v>
      </c>
      <c r="E14" s="10">
        <v>0</v>
      </c>
      <c r="I14" s="10">
        <f t="shared" si="0"/>
        <v>0</v>
      </c>
    </row>
    <row r="15" spans="1:9" ht="15.75">
      <c r="A15" s="10">
        <v>5</v>
      </c>
      <c r="C15" s="11" t="s">
        <v>43</v>
      </c>
      <c r="E15" s="10">
        <v>-2328109</v>
      </c>
      <c r="G15" s="10">
        <f>-RBadj!G21</f>
        <v>-2875</v>
      </c>
      <c r="I15" s="10">
        <f t="shared" si="0"/>
        <v>-2330984</v>
      </c>
    </row>
    <row r="16" spans="1:9" ht="15.75">
      <c r="A16" s="10">
        <v>6</v>
      </c>
      <c r="C16" s="11" t="s">
        <v>44</v>
      </c>
      <c r="E16" s="10">
        <v>-8479418</v>
      </c>
      <c r="G16" s="10">
        <f>-RBadj!G24</f>
        <v>-27236.076923076922</v>
      </c>
      <c r="I16" s="10">
        <f t="shared" si="0"/>
        <v>-8506654.076923076</v>
      </c>
    </row>
    <row r="17" spans="1:9" ht="15.75">
      <c r="A17" s="10">
        <v>7</v>
      </c>
      <c r="C17" s="11" t="s">
        <v>45</v>
      </c>
      <c r="E17" s="10">
        <v>1923349</v>
      </c>
      <c r="I17" s="10">
        <f t="shared" si="0"/>
        <v>1923349</v>
      </c>
    </row>
    <row r="18" spans="1:9" ht="15.75">
      <c r="A18" s="10">
        <v>8</v>
      </c>
      <c r="C18" s="11" t="s">
        <v>46</v>
      </c>
      <c r="E18" s="10">
        <v>835318</v>
      </c>
      <c r="I18" s="10">
        <f t="shared" si="0"/>
        <v>835318</v>
      </c>
    </row>
    <row r="19" spans="1:9" ht="15.75">
      <c r="A19" s="10">
        <v>9</v>
      </c>
      <c r="C19" s="11" t="s">
        <v>47</v>
      </c>
      <c r="E19" s="10">
        <v>-1175890</v>
      </c>
      <c r="I19" s="10">
        <f t="shared" si="0"/>
        <v>-1175890</v>
      </c>
    </row>
    <row r="20" spans="1:9" ht="15.75">
      <c r="A20" s="10">
        <v>10</v>
      </c>
      <c r="C20" s="11" t="s">
        <v>48</v>
      </c>
      <c r="E20" s="10">
        <v>222201</v>
      </c>
      <c r="G20" s="10">
        <f>RBadj!G33</f>
        <v>-10877</v>
      </c>
      <c r="I20" s="10">
        <f t="shared" si="0"/>
        <v>211324</v>
      </c>
    </row>
    <row r="21" spans="1:9" ht="15.75">
      <c r="A21" s="10">
        <v>11</v>
      </c>
      <c r="C21" s="11" t="s">
        <v>49</v>
      </c>
      <c r="E21" s="17">
        <v>843970</v>
      </c>
      <c r="G21" s="10">
        <f>RBadj!G30</f>
        <v>-358980</v>
      </c>
      <c r="I21" s="17">
        <f t="shared" si="0"/>
        <v>484990</v>
      </c>
    </row>
    <row r="23" spans="1:9" ht="16.5" thickBot="1">
      <c r="A23" s="10">
        <v>12</v>
      </c>
      <c r="C23" s="11" t="s">
        <v>50</v>
      </c>
      <c r="E23" s="18">
        <f>SUM(E11:E21)</f>
        <v>1821490</v>
      </c>
      <c r="I23" s="18">
        <f>SUM(I11:I22)</f>
        <v>1433073.923076924</v>
      </c>
    </row>
    <row r="24" ht="16.5" thickTop="1"/>
    <row r="25" ht="18">
      <c r="C25" s="12" t="s">
        <v>133</v>
      </c>
    </row>
    <row r="26" ht="15.75">
      <c r="C26" s="19" t="s">
        <v>52</v>
      </c>
    </row>
    <row r="27" ht="15.75">
      <c r="C27" s="11" t="s">
        <v>249</v>
      </c>
    </row>
  </sheetData>
  <printOptions/>
  <pageMargins left="1.25" right="0.75" top="1" bottom="1" header="0.5" footer="0.5"/>
  <pageSetup fitToHeight="1" fitToWidth="1" horizontalDpi="300" verticalDpi="300" orientation="portrait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A11" sqref="A11"/>
    </sheetView>
  </sheetViews>
  <sheetFormatPr defaultColWidth="9.00390625" defaultRowHeight="15.75"/>
  <cols>
    <col min="1" max="1" width="4.25390625" style="20" customWidth="1"/>
    <col min="2" max="2" width="1.37890625" style="20" customWidth="1"/>
    <col min="3" max="3" width="33.375" style="20" customWidth="1"/>
    <col min="4" max="6" width="7.00390625" style="20" customWidth="1"/>
    <col min="7" max="7" width="9.50390625" style="20" customWidth="1"/>
    <col min="8" max="8" width="2.25390625" style="20" customWidth="1"/>
    <col min="9" max="16384" width="7.00390625" style="20" customWidth="1"/>
  </cols>
  <sheetData>
    <row r="1" spans="1:8" ht="15.75">
      <c r="A1" t="s">
        <v>0</v>
      </c>
      <c r="B1"/>
      <c r="C1"/>
      <c r="D1"/>
      <c r="E1"/>
      <c r="F1"/>
      <c r="G1" t="s">
        <v>3</v>
      </c>
      <c r="H1"/>
    </row>
    <row r="2" spans="1:8" ht="15.75">
      <c r="A2" t="s">
        <v>1</v>
      </c>
      <c r="B2"/>
      <c r="C2"/>
      <c r="D2"/>
      <c r="E2"/>
      <c r="F2"/>
      <c r="G2" t="s">
        <v>145</v>
      </c>
      <c r="H2"/>
    </row>
    <row r="3" spans="1:8" ht="15.75">
      <c r="A3" t="s">
        <v>2</v>
      </c>
      <c r="B3"/>
      <c r="C3"/>
      <c r="D3"/>
      <c r="E3"/>
      <c r="F3"/>
      <c r="G3" t="s">
        <v>246</v>
      </c>
      <c r="H3"/>
    </row>
    <row r="4" spans="1:8" ht="15.75">
      <c r="A4"/>
      <c r="B4"/>
      <c r="C4"/>
      <c r="D4"/>
      <c r="E4"/>
      <c r="F4"/>
      <c r="G4" t="s">
        <v>248</v>
      </c>
      <c r="H4"/>
    </row>
    <row r="5" spans="1:8" ht="15.75">
      <c r="A5" t="s">
        <v>53</v>
      </c>
      <c r="B5"/>
      <c r="C5"/>
      <c r="D5"/>
      <c r="E5"/>
      <c r="F5"/>
      <c r="G5"/>
      <c r="H5"/>
    </row>
    <row r="6" spans="1:8" ht="15.75">
      <c r="A6"/>
      <c r="B6"/>
      <c r="C6"/>
      <c r="D6"/>
      <c r="E6"/>
      <c r="F6"/>
      <c r="G6"/>
      <c r="H6"/>
    </row>
    <row r="7" spans="1:8" ht="15.75">
      <c r="A7"/>
      <c r="B7"/>
      <c r="C7"/>
      <c r="D7"/>
      <c r="E7"/>
      <c r="F7"/>
      <c r="G7"/>
      <c r="H7"/>
    </row>
    <row r="8" spans="1:8" ht="15.75">
      <c r="A8" t="s">
        <v>5</v>
      </c>
      <c r="B8"/>
      <c r="C8"/>
      <c r="D8"/>
      <c r="E8"/>
      <c r="F8"/>
      <c r="G8"/>
      <c r="H8"/>
    </row>
    <row r="9" spans="1:9" ht="15.75">
      <c r="A9" s="3" t="s">
        <v>6</v>
      </c>
      <c r="B9"/>
      <c r="C9" s="9" t="s">
        <v>7</v>
      </c>
      <c r="D9"/>
      <c r="E9"/>
      <c r="F9"/>
      <c r="G9" s="3" t="s">
        <v>10</v>
      </c>
      <c r="H9"/>
      <c r="I9" s="21" t="s">
        <v>29</v>
      </c>
    </row>
    <row r="10" spans="1:8" ht="15.75">
      <c r="A10"/>
      <c r="B10"/>
      <c r="C10"/>
      <c r="D10"/>
      <c r="E10"/>
      <c r="F10"/>
      <c r="G10"/>
      <c r="H10"/>
    </row>
    <row r="11" spans="1:8" ht="18">
      <c r="A11"/>
      <c r="B11"/>
      <c r="C11" s="4" t="s">
        <v>57</v>
      </c>
      <c r="D11"/>
      <c r="E11"/>
      <c r="F11"/>
      <c r="G11"/>
      <c r="H11"/>
    </row>
    <row r="12" spans="1:9" ht="15.75">
      <c r="A12">
        <v>1</v>
      </c>
      <c r="B12"/>
      <c r="C12" t="s">
        <v>58</v>
      </c>
      <c r="D12"/>
      <c r="E12"/>
      <c r="F12"/>
      <c r="G12">
        <f>Cap!G14</f>
        <v>11552</v>
      </c>
      <c r="H12"/>
      <c r="I12" s="20" t="str">
        <f>Cap!G3</f>
        <v>Schedule B-2</v>
      </c>
    </row>
    <row r="13" spans="1:8" ht="15.75">
      <c r="A13"/>
      <c r="B13"/>
      <c r="C13" t="s">
        <v>59</v>
      </c>
      <c r="D13"/>
      <c r="E13"/>
      <c r="F13"/>
      <c r="G13"/>
      <c r="H13"/>
    </row>
    <row r="14" spans="1:8" ht="15.75">
      <c r="A14"/>
      <c r="B14"/>
      <c r="C14"/>
      <c r="D14"/>
      <c r="E14"/>
      <c r="F14"/>
      <c r="G14" s="3"/>
      <c r="H14"/>
    </row>
    <row r="15" spans="1:8" ht="16.5" thickBot="1">
      <c r="A15">
        <v>2</v>
      </c>
      <c r="B15"/>
      <c r="C15" t="s">
        <v>108</v>
      </c>
      <c r="D15"/>
      <c r="E15"/>
      <c r="F15"/>
      <c r="G15" s="36">
        <f>SUM(G12:G14)</f>
        <v>11552</v>
      </c>
      <c r="H15"/>
    </row>
    <row r="16" ht="16.5" thickTop="1"/>
    <row r="17" ht="18">
      <c r="C17" s="22" t="s">
        <v>54</v>
      </c>
    </row>
    <row r="18" spans="1:7" ht="15.75">
      <c r="A18" s="20">
        <v>3</v>
      </c>
      <c r="C18" s="21" t="s">
        <v>55</v>
      </c>
      <c r="G18" s="20">
        <v>2262</v>
      </c>
    </row>
    <row r="19" ht="15.75">
      <c r="C19" s="21" t="s">
        <v>56</v>
      </c>
    </row>
    <row r="20" spans="1:9" ht="15.75">
      <c r="A20" s="20">
        <v>4</v>
      </c>
      <c r="C20" s="21" t="s">
        <v>80</v>
      </c>
      <c r="G20" s="34">
        <f>Cap!G19</f>
        <v>613</v>
      </c>
      <c r="I20" s="20" t="str">
        <f>Cap!G3</f>
        <v>Schedule B-2</v>
      </c>
    </row>
    <row r="21" spans="1:7" ht="16.5" thickBot="1">
      <c r="A21" s="20">
        <v>5</v>
      </c>
      <c r="C21" s="21" t="s">
        <v>107</v>
      </c>
      <c r="G21" s="35">
        <f>SUM(G18:G20)</f>
        <v>2875</v>
      </c>
    </row>
    <row r="22" ht="16.5" thickTop="1">
      <c r="C22" s="21"/>
    </row>
    <row r="23" ht="18">
      <c r="C23" s="22" t="s">
        <v>104</v>
      </c>
    </row>
    <row r="24" spans="1:9" ht="16.5" thickBot="1">
      <c r="A24" s="20">
        <v>6</v>
      </c>
      <c r="C24" s="21" t="s">
        <v>105</v>
      </c>
      <c r="G24" s="33">
        <f>39341*(9/13)</f>
        <v>27236.076923076922</v>
      </c>
      <c r="I24" s="21" t="s">
        <v>106</v>
      </c>
    </row>
    <row r="25" ht="16.5" thickTop="1"/>
    <row r="26" ht="18">
      <c r="C26" s="22" t="s">
        <v>176</v>
      </c>
    </row>
    <row r="27" spans="1:9" ht="15.75">
      <c r="A27" s="20">
        <v>7</v>
      </c>
      <c r="C27" s="87" t="s">
        <v>196</v>
      </c>
      <c r="G27" s="20">
        <v>-223250</v>
      </c>
      <c r="I27" s="21" t="s">
        <v>177</v>
      </c>
    </row>
    <row r="28" spans="1:9" ht="15.75">
      <c r="A28" s="20">
        <v>8</v>
      </c>
      <c r="C28" s="87" t="s">
        <v>197</v>
      </c>
      <c r="G28" s="20">
        <f>Pilot!G32</f>
        <v>-135730</v>
      </c>
      <c r="I28" s="21" t="s">
        <v>250</v>
      </c>
    </row>
    <row r="29" ht="15.75">
      <c r="G29" s="34"/>
    </row>
    <row r="30" spans="1:7" ht="16.5" thickBot="1">
      <c r="A30" s="20">
        <v>9</v>
      </c>
      <c r="C30" s="21" t="s">
        <v>190</v>
      </c>
      <c r="G30" s="35">
        <f>SUM(G27:G29)</f>
        <v>-358980</v>
      </c>
    </row>
    <row r="31" ht="16.5" thickTop="1"/>
    <row r="32" ht="18">
      <c r="C32" s="22" t="s">
        <v>195</v>
      </c>
    </row>
    <row r="33" spans="1:9" ht="16.5" thickBot="1">
      <c r="A33" s="20">
        <v>10</v>
      </c>
      <c r="C33" s="87" t="s">
        <v>198</v>
      </c>
      <c r="G33" s="33">
        <f>'CT'!F22</f>
        <v>-10877</v>
      </c>
      <c r="I33" s="21" t="s">
        <v>251</v>
      </c>
    </row>
    <row r="34" ht="16.5" thickTop="1"/>
  </sheetData>
  <printOptions/>
  <pageMargins left="1.25" right="0.75" top="1" bottom="1" header="0.5" footer="0.5"/>
  <pageSetup fitToHeight="1" fitToWidth="1" horizontalDpi="300" verticalDpi="300" orientation="portrait" scale="77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workbookViewId="0" topLeftCell="A10">
      <selection activeCell="D19" sqref="D19"/>
    </sheetView>
  </sheetViews>
  <sheetFormatPr defaultColWidth="9.00390625" defaultRowHeight="15.75"/>
  <cols>
    <col min="1" max="1" width="3.875" style="58" customWidth="1"/>
    <col min="2" max="2" width="1.37890625" style="58" customWidth="1"/>
    <col min="3" max="3" width="33.875" style="58" customWidth="1"/>
    <col min="4" max="4" width="7.00390625" style="58" customWidth="1"/>
    <col min="5" max="5" width="9.50390625" style="58" customWidth="1"/>
    <col min="6" max="6" width="3.375" style="58" customWidth="1"/>
    <col min="7" max="7" width="9.625" style="58" customWidth="1"/>
    <col min="8" max="16384" width="7.00390625" style="58" customWidth="1"/>
  </cols>
  <sheetData>
    <row r="1" spans="1:6" ht="15.75">
      <c r="A1" t="s">
        <v>0</v>
      </c>
      <c r="B1"/>
      <c r="C1"/>
      <c r="D1"/>
      <c r="E1"/>
      <c r="F1" t="s">
        <v>3</v>
      </c>
    </row>
    <row r="2" spans="1:6" ht="15.75">
      <c r="A2" t="s">
        <v>1</v>
      </c>
      <c r="B2"/>
      <c r="C2"/>
      <c r="D2"/>
      <c r="E2"/>
      <c r="F2" t="s">
        <v>145</v>
      </c>
    </row>
    <row r="3" spans="1:6" ht="15.75">
      <c r="A3" t="s">
        <v>2</v>
      </c>
      <c r="B3"/>
      <c r="C3"/>
      <c r="D3"/>
      <c r="E3"/>
      <c r="F3" t="str">
        <f>RBadj!I28</f>
        <v>Schedule C-1</v>
      </c>
    </row>
    <row r="5" ht="15.75">
      <c r="A5" s="60" t="s">
        <v>178</v>
      </c>
    </row>
    <row r="9" spans="1:7" ht="15.75">
      <c r="A9" s="60" t="s">
        <v>5</v>
      </c>
      <c r="E9" s="60" t="s">
        <v>181</v>
      </c>
      <c r="G9" s="63" t="s">
        <v>182</v>
      </c>
    </row>
    <row r="10" spans="1:7" ht="18">
      <c r="A10" s="64" t="s">
        <v>6</v>
      </c>
      <c r="C10" s="72" t="s">
        <v>7</v>
      </c>
      <c r="E10" s="72" t="s">
        <v>15</v>
      </c>
      <c r="F10" s="76"/>
      <c r="G10" s="65" t="s">
        <v>14</v>
      </c>
    </row>
    <row r="12" ht="18">
      <c r="C12" s="64" t="s">
        <v>179</v>
      </c>
    </row>
    <row r="13" spans="1:7" ht="15.75">
      <c r="A13" s="58">
        <v>1</v>
      </c>
      <c r="C13" s="77">
        <v>36861</v>
      </c>
      <c r="G13" s="58">
        <v>3826</v>
      </c>
    </row>
    <row r="14" spans="1:7" ht="15.75">
      <c r="A14" s="58">
        <v>2</v>
      </c>
      <c r="C14" s="77">
        <v>36892</v>
      </c>
      <c r="E14" s="58">
        <f>G14-G13</f>
        <v>160</v>
      </c>
      <c r="G14" s="58">
        <v>3986</v>
      </c>
    </row>
    <row r="15" spans="1:7" ht="15.75">
      <c r="A15" s="58">
        <v>3</v>
      </c>
      <c r="C15" s="77">
        <v>36923</v>
      </c>
      <c r="E15" s="58">
        <f aca="true" t="shared" si="0" ref="E15:E21">G15-G14</f>
        <v>2789</v>
      </c>
      <c r="G15" s="58">
        <v>6775</v>
      </c>
    </row>
    <row r="16" spans="1:7" ht="15.75">
      <c r="A16" s="58">
        <v>4</v>
      </c>
      <c r="C16" s="77">
        <v>36951</v>
      </c>
      <c r="E16" s="58">
        <f t="shared" si="0"/>
        <v>15466</v>
      </c>
      <c r="G16" s="58">
        <v>22241</v>
      </c>
    </row>
    <row r="17" spans="1:7" ht="15.75">
      <c r="A17" s="58">
        <v>5</v>
      </c>
      <c r="C17" s="77">
        <v>36982</v>
      </c>
      <c r="E17" s="58">
        <f t="shared" si="0"/>
        <v>11013</v>
      </c>
      <c r="G17" s="58">
        <v>33254</v>
      </c>
    </row>
    <row r="18" spans="1:7" ht="15.75">
      <c r="A18" s="58">
        <v>6</v>
      </c>
      <c r="C18" s="77">
        <v>37012</v>
      </c>
      <c r="E18" s="58">
        <f t="shared" si="0"/>
        <v>17886</v>
      </c>
      <c r="G18" s="58">
        <v>51140</v>
      </c>
    </row>
    <row r="19" spans="1:7" ht="15.75">
      <c r="A19" s="58">
        <v>7</v>
      </c>
      <c r="C19" s="77">
        <v>37043</v>
      </c>
      <c r="E19" s="58">
        <f t="shared" si="0"/>
        <v>6439</v>
      </c>
      <c r="G19" s="58">
        <v>57579</v>
      </c>
    </row>
    <row r="20" spans="1:7" ht="15.75">
      <c r="A20" s="58">
        <v>8</v>
      </c>
      <c r="C20" s="77">
        <v>37073</v>
      </c>
      <c r="E20" s="58">
        <f t="shared" si="0"/>
        <v>6750</v>
      </c>
      <c r="G20" s="58">
        <v>64329</v>
      </c>
    </row>
    <row r="21" spans="1:7" ht="15.75">
      <c r="A21" s="58">
        <v>9</v>
      </c>
      <c r="C21" s="77">
        <v>37104</v>
      </c>
      <c r="E21" s="79">
        <f t="shared" si="0"/>
        <v>10417</v>
      </c>
      <c r="G21" s="58">
        <v>74746</v>
      </c>
    </row>
    <row r="22" spans="1:5" ht="16.5" thickBot="1">
      <c r="A22" s="58">
        <v>10</v>
      </c>
      <c r="C22" s="78" t="s">
        <v>183</v>
      </c>
      <c r="E22" s="80">
        <f>SUM(E14:E21)/8</f>
        <v>8865</v>
      </c>
    </row>
    <row r="23" ht="18.75" thickTop="1">
      <c r="C23" s="64" t="s">
        <v>180</v>
      </c>
    </row>
    <row r="24" spans="1:7" ht="15.75">
      <c r="A24" s="58">
        <v>11</v>
      </c>
      <c r="C24" s="77">
        <v>37135</v>
      </c>
      <c r="E24" s="58">
        <f>$E$22</f>
        <v>8865</v>
      </c>
      <c r="G24" s="58">
        <f>G21+E24</f>
        <v>83611</v>
      </c>
    </row>
    <row r="25" spans="1:7" ht="15.75">
      <c r="A25" s="58">
        <v>12</v>
      </c>
      <c r="C25" s="77">
        <v>37165</v>
      </c>
      <c r="E25" s="58">
        <f>$E$22</f>
        <v>8865</v>
      </c>
      <c r="G25" s="58">
        <f>G24+E25</f>
        <v>92476</v>
      </c>
    </row>
    <row r="26" spans="1:7" ht="15.75">
      <c r="A26" s="58">
        <v>13</v>
      </c>
      <c r="C26" s="77">
        <v>37196</v>
      </c>
      <c r="E26" s="58">
        <f>$E$22</f>
        <v>8865</v>
      </c>
      <c r="G26" s="58">
        <f>G25+E26</f>
        <v>101341</v>
      </c>
    </row>
    <row r="27" spans="1:7" ht="15.75">
      <c r="A27" s="58">
        <v>14</v>
      </c>
      <c r="C27" s="77">
        <v>37226</v>
      </c>
      <c r="E27" s="58">
        <f>$E$22</f>
        <v>8865</v>
      </c>
      <c r="G27" s="79">
        <f>G26+E27</f>
        <v>110206</v>
      </c>
    </row>
    <row r="28" ht="15.75">
      <c r="C28" s="76"/>
    </row>
    <row r="29" spans="1:7" ht="15.75">
      <c r="A29" s="58">
        <v>15</v>
      </c>
      <c r="C29" s="81" t="s">
        <v>184</v>
      </c>
      <c r="G29" s="58">
        <f>SUM(G13:G27)/13</f>
        <v>54270</v>
      </c>
    </row>
    <row r="30" spans="1:7" ht="15.75">
      <c r="A30" s="58">
        <v>16</v>
      </c>
      <c r="C30" s="81" t="s">
        <v>185</v>
      </c>
      <c r="G30" s="79">
        <v>190000</v>
      </c>
    </row>
    <row r="31" ht="15.75">
      <c r="C31" s="82"/>
    </row>
    <row r="32" spans="1:7" ht="16.5" thickBot="1">
      <c r="A32" s="58">
        <v>17</v>
      </c>
      <c r="C32" s="63" t="s">
        <v>186</v>
      </c>
      <c r="G32" s="83">
        <f>G29-G30</f>
        <v>-135730</v>
      </c>
    </row>
    <row r="33" ht="16.5" thickTop="1">
      <c r="C33" s="76"/>
    </row>
    <row r="34" ht="15.75">
      <c r="C34" s="76"/>
    </row>
    <row r="35" ht="18">
      <c r="C35" s="84" t="s">
        <v>78</v>
      </c>
    </row>
    <row r="36" ht="15.75">
      <c r="C36" s="81" t="s">
        <v>187</v>
      </c>
    </row>
    <row r="37" ht="15.75">
      <c r="C37" s="81" t="s">
        <v>188</v>
      </c>
    </row>
    <row r="38" ht="15.75">
      <c r="C38" s="81" t="s">
        <v>189</v>
      </c>
    </row>
    <row r="39" ht="15.75">
      <c r="C39" s="76"/>
    </row>
    <row r="40" ht="15.75">
      <c r="C40" s="76"/>
    </row>
    <row r="41" ht="15.75">
      <c r="C41" s="76"/>
    </row>
    <row r="42" ht="15.75">
      <c r="C42" s="76"/>
    </row>
    <row r="43" ht="15.75">
      <c r="C43" s="76"/>
    </row>
    <row r="44" ht="15.75">
      <c r="C44" s="76"/>
    </row>
    <row r="45" ht="15.75">
      <c r="C45" s="76"/>
    </row>
    <row r="46" ht="15.75">
      <c r="C46" s="76"/>
    </row>
    <row r="47" ht="15.75">
      <c r="C47" s="76"/>
    </row>
    <row r="48" ht="15.75">
      <c r="C48" s="76"/>
    </row>
    <row r="49" ht="15.75">
      <c r="C49" s="76"/>
    </row>
    <row r="50" ht="15.75">
      <c r="C50" s="76"/>
    </row>
    <row r="51" ht="15.75">
      <c r="C51" s="76"/>
    </row>
    <row r="52" ht="15.75">
      <c r="C52" s="76"/>
    </row>
    <row r="53" ht="15.75">
      <c r="C53" s="76"/>
    </row>
    <row r="54" ht="15.75">
      <c r="C54" s="76"/>
    </row>
    <row r="55" ht="15.75">
      <c r="C55" s="76"/>
    </row>
    <row r="56" ht="15.75">
      <c r="C56" s="76"/>
    </row>
    <row r="57" ht="15.75">
      <c r="C57" s="76"/>
    </row>
    <row r="58" ht="15.75">
      <c r="C58" s="76"/>
    </row>
    <row r="59" ht="15.75">
      <c r="C59" s="76"/>
    </row>
    <row r="60" ht="15.75">
      <c r="C60" s="76"/>
    </row>
    <row r="61" ht="15.75">
      <c r="C61" s="76"/>
    </row>
    <row r="62" ht="15.75">
      <c r="C62" s="76"/>
    </row>
    <row r="63" ht="15.75">
      <c r="C63" s="76"/>
    </row>
    <row r="64" ht="15.75">
      <c r="C64" s="76"/>
    </row>
    <row r="65" ht="15.75">
      <c r="C65" s="76"/>
    </row>
    <row r="66" ht="15.75">
      <c r="C66" s="76"/>
    </row>
    <row r="67" ht="15.75">
      <c r="C67" s="76"/>
    </row>
    <row r="68" ht="15.75">
      <c r="C68" s="76"/>
    </row>
    <row r="69" ht="15.75">
      <c r="C69" s="76"/>
    </row>
    <row r="70" ht="15.75">
      <c r="C70" s="76"/>
    </row>
    <row r="71" ht="15.75">
      <c r="C71" s="76"/>
    </row>
    <row r="72" ht="15.75">
      <c r="C72" s="76"/>
    </row>
    <row r="73" ht="15.75">
      <c r="C73" s="76"/>
    </row>
    <row r="74" ht="15.75">
      <c r="C74" s="76"/>
    </row>
    <row r="75" ht="15.75">
      <c r="C75" s="76"/>
    </row>
    <row r="76" ht="15.75">
      <c r="C76" s="76"/>
    </row>
    <row r="77" ht="15.75">
      <c r="C77" s="76"/>
    </row>
    <row r="78" ht="15.75">
      <c r="C78" s="76"/>
    </row>
    <row r="79" ht="15.75">
      <c r="C79" s="76"/>
    </row>
  </sheetData>
  <printOptions/>
  <pageMargins left="1.25" right="0.75" top="1" bottom="1" header="0.5" footer="0.5"/>
  <pageSetup fitToHeight="1" fitToWidth="1" horizontalDpi="300" verticalDpi="300" orientation="portrait" scale="94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F3" sqref="F3"/>
    </sheetView>
  </sheetViews>
  <sheetFormatPr defaultColWidth="9.00390625" defaultRowHeight="15.75"/>
  <cols>
    <col min="1" max="1" width="3.50390625" style="88" customWidth="1"/>
    <col min="2" max="2" width="1.37890625" style="88" customWidth="1"/>
    <col min="3" max="3" width="41.00390625" style="88" customWidth="1"/>
    <col min="4" max="5" width="7.00390625" style="88" customWidth="1"/>
    <col min="6" max="6" width="11.125" style="88" customWidth="1"/>
    <col min="7" max="7" width="1.75390625" style="88" customWidth="1"/>
    <col min="8" max="16384" width="7.00390625" style="88" customWidth="1"/>
  </cols>
  <sheetData>
    <row r="1" spans="1:7" ht="15.75">
      <c r="A1" t="s">
        <v>0</v>
      </c>
      <c r="B1"/>
      <c r="C1"/>
      <c r="D1"/>
      <c r="E1"/>
      <c r="F1" t="s">
        <v>3</v>
      </c>
      <c r="G1" s="58"/>
    </row>
    <row r="2" spans="1:7" ht="15.75">
      <c r="A2" t="s">
        <v>1</v>
      </c>
      <c r="B2"/>
      <c r="C2"/>
      <c r="D2"/>
      <c r="E2"/>
      <c r="F2" t="s">
        <v>145</v>
      </c>
      <c r="G2" s="58"/>
    </row>
    <row r="3" spans="1:7" ht="15.75">
      <c r="A3" t="s">
        <v>2</v>
      </c>
      <c r="B3"/>
      <c r="C3"/>
      <c r="D3"/>
      <c r="E3"/>
      <c r="F3" t="str">
        <f>RBadj!I33</f>
        <v>Schedule C-2</v>
      </c>
      <c r="G3" s="58"/>
    </row>
    <row r="4" spans="1:7" ht="15.75">
      <c r="A4" s="58"/>
      <c r="B4" s="58"/>
      <c r="C4" s="58"/>
      <c r="D4" s="58"/>
      <c r="E4" s="58"/>
      <c r="F4" s="58"/>
      <c r="G4" s="58"/>
    </row>
    <row r="5" spans="1:7" ht="15.75">
      <c r="A5" s="60" t="s">
        <v>296</v>
      </c>
      <c r="B5" s="58"/>
      <c r="C5" s="58"/>
      <c r="D5" s="58"/>
      <c r="E5" s="58"/>
      <c r="F5" s="58"/>
      <c r="G5" s="58"/>
    </row>
    <row r="8" ht="15.75">
      <c r="A8" s="89" t="s">
        <v>5</v>
      </c>
    </row>
    <row r="9" spans="1:6" ht="18">
      <c r="A9" s="90" t="s">
        <v>6</v>
      </c>
      <c r="C9" s="90" t="s">
        <v>7</v>
      </c>
      <c r="F9" s="91" t="s">
        <v>10</v>
      </c>
    </row>
    <row r="11" spans="1:3" ht="15.75">
      <c r="A11" s="88">
        <v>1</v>
      </c>
      <c r="C11" s="89" t="s">
        <v>199</v>
      </c>
    </row>
    <row r="12" spans="3:8" ht="15.75">
      <c r="C12" s="89" t="s">
        <v>200</v>
      </c>
      <c r="F12" s="88">
        <v>180633</v>
      </c>
      <c r="H12" s="89" t="s">
        <v>201</v>
      </c>
    </row>
    <row r="14" spans="1:3" ht="15.75">
      <c r="A14" s="88">
        <v>2</v>
      </c>
      <c r="C14" s="89" t="s">
        <v>202</v>
      </c>
    </row>
    <row r="15" spans="3:8" ht="15.75">
      <c r="C15" s="89" t="s">
        <v>203</v>
      </c>
      <c r="F15" s="92">
        <v>30691</v>
      </c>
      <c r="H15" s="89" t="s">
        <v>209</v>
      </c>
    </row>
    <row r="16" ht="15.75">
      <c r="H16" s="89" t="s">
        <v>210</v>
      </c>
    </row>
    <row r="17" spans="1:3" ht="15.75">
      <c r="A17" s="88">
        <v>3</v>
      </c>
      <c r="C17" s="89" t="s">
        <v>204</v>
      </c>
    </row>
    <row r="18" spans="3:6" ht="15.75">
      <c r="C18" s="89" t="s">
        <v>205</v>
      </c>
      <c r="F18" s="88">
        <f>SUM(F12:F15)</f>
        <v>211324</v>
      </c>
    </row>
    <row r="20" spans="1:8" ht="15.75">
      <c r="A20" s="88">
        <v>4</v>
      </c>
      <c r="C20" s="89" t="s">
        <v>206</v>
      </c>
      <c r="F20" s="92">
        <v>222201</v>
      </c>
      <c r="H20" s="89" t="s">
        <v>208</v>
      </c>
    </row>
    <row r="22" spans="1:6" ht="16.5" thickBot="1">
      <c r="A22" s="88">
        <v>5</v>
      </c>
      <c r="C22" s="89" t="s">
        <v>207</v>
      </c>
      <c r="F22" s="93">
        <f>F18-F20</f>
        <v>-10877</v>
      </c>
    </row>
    <row r="23" ht="16.5" thickTop="1"/>
  </sheetData>
  <printOptions/>
  <pageMargins left="1.25" right="0.75" top="1" bottom="1" header="0.5" footer="0.5"/>
  <pageSetup fitToHeight="1" fitToWidth="1" horizontalDpi="300" verticalDpi="300" orientation="portrait" scale="8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 topLeftCell="A10">
      <selection activeCell="G4" sqref="G4"/>
    </sheetView>
  </sheetViews>
  <sheetFormatPr defaultColWidth="9.00390625" defaultRowHeight="15.75"/>
  <cols>
    <col min="1" max="1" width="3.50390625" style="37" customWidth="1"/>
    <col min="2" max="2" width="1.37890625" style="37" customWidth="1"/>
    <col min="3" max="3" width="23.125" style="37" customWidth="1"/>
    <col min="4" max="4" width="7.00390625" style="37" customWidth="1"/>
    <col min="5" max="5" width="9.00390625" style="37" customWidth="1"/>
    <col min="6" max="6" width="2.125" style="37" customWidth="1"/>
    <col min="7" max="7" width="9.375" style="37" customWidth="1"/>
    <col min="8" max="8" width="2.25390625" style="37" customWidth="1"/>
    <col min="9" max="9" width="8.625" style="37" customWidth="1"/>
    <col min="10" max="16384" width="7.00390625" style="37" customWidth="1"/>
  </cols>
  <sheetData>
    <row r="1" spans="1:7" ht="15.75">
      <c r="A1" t="s">
        <v>0</v>
      </c>
      <c r="B1"/>
      <c r="C1"/>
      <c r="D1"/>
      <c r="E1"/>
      <c r="F1"/>
      <c r="G1" t="s">
        <v>3</v>
      </c>
    </row>
    <row r="2" spans="1:7" ht="15.75">
      <c r="A2" t="s">
        <v>1</v>
      </c>
      <c r="B2"/>
      <c r="C2"/>
      <c r="D2"/>
      <c r="E2"/>
      <c r="F2"/>
      <c r="G2" t="s">
        <v>145</v>
      </c>
    </row>
    <row r="3" spans="1:7" ht="15.75">
      <c r="A3" t="s">
        <v>2</v>
      </c>
      <c r="B3"/>
      <c r="C3"/>
      <c r="D3"/>
      <c r="E3"/>
      <c r="F3"/>
      <c r="G3" t="s">
        <v>252</v>
      </c>
    </row>
    <row r="4" ht="15.75">
      <c r="G4" s="38" t="s">
        <v>139</v>
      </c>
    </row>
    <row r="5" ht="15.75">
      <c r="A5" s="38" t="s">
        <v>115</v>
      </c>
    </row>
    <row r="7" ht="15.75">
      <c r="E7" s="38" t="s">
        <v>13</v>
      </c>
    </row>
    <row r="8" spans="1:10" ht="15.75">
      <c r="A8" s="38" t="s">
        <v>5</v>
      </c>
      <c r="E8" s="40" t="s">
        <v>116</v>
      </c>
      <c r="F8" s="41"/>
      <c r="G8" s="40" t="s">
        <v>118</v>
      </c>
      <c r="H8" s="41"/>
      <c r="I8" s="40" t="s">
        <v>120</v>
      </c>
      <c r="J8" s="41"/>
    </row>
    <row r="9" spans="1:10" ht="18">
      <c r="A9" s="39" t="s">
        <v>6</v>
      </c>
      <c r="C9" s="39" t="s">
        <v>7</v>
      </c>
      <c r="E9" s="42" t="s">
        <v>117</v>
      </c>
      <c r="F9" s="41"/>
      <c r="G9" s="42" t="s">
        <v>119</v>
      </c>
      <c r="H9" s="41"/>
      <c r="I9" s="42" t="s">
        <v>121</v>
      </c>
      <c r="J9" s="41"/>
    </row>
    <row r="10" spans="5:9" ht="15.75">
      <c r="E10" s="57" t="s">
        <v>30</v>
      </c>
      <c r="F10" s="41"/>
      <c r="G10" s="57" t="s">
        <v>31</v>
      </c>
      <c r="H10" s="41"/>
      <c r="I10" s="57" t="s">
        <v>32</v>
      </c>
    </row>
    <row r="11" spans="1:9" ht="15.75">
      <c r="A11" s="37">
        <v>1</v>
      </c>
      <c r="C11" s="38" t="s">
        <v>122</v>
      </c>
      <c r="E11" s="43">
        <f>RORb!K12</f>
        <v>0.7711987587552738</v>
      </c>
      <c r="F11" s="43"/>
      <c r="G11" s="43">
        <f>RORc!Q25</f>
        <v>0.08532369738156063</v>
      </c>
      <c r="H11" s="43"/>
      <c r="I11" s="43">
        <f>E11*G11</f>
        <v>0.06580152951307017</v>
      </c>
    </row>
    <row r="12" spans="1:9" ht="15.75">
      <c r="A12" s="37">
        <v>2</v>
      </c>
      <c r="C12" s="38" t="s">
        <v>123</v>
      </c>
      <c r="E12" s="43"/>
      <c r="F12" s="43"/>
      <c r="G12" s="43"/>
      <c r="H12" s="43"/>
      <c r="I12" s="43"/>
    </row>
    <row r="13" spans="1:9" ht="15.75">
      <c r="A13" s="37">
        <v>3</v>
      </c>
      <c r="C13" s="38" t="s">
        <v>124</v>
      </c>
      <c r="E13" s="43">
        <f>RORb!K13</f>
        <v>0.04992671590217492</v>
      </c>
      <c r="F13" s="43"/>
      <c r="G13" s="43">
        <v>0.0993</v>
      </c>
      <c r="H13" s="43"/>
      <c r="I13" s="43">
        <f>E13*G13</f>
        <v>0.004957722889085969</v>
      </c>
    </row>
    <row r="14" spans="1:9" ht="15.75">
      <c r="A14" s="37">
        <v>4</v>
      </c>
      <c r="C14" s="38" t="s">
        <v>125</v>
      </c>
      <c r="E14" s="43">
        <f>RORb!K15</f>
        <v>0.046781748856303755</v>
      </c>
      <c r="F14" s="43"/>
      <c r="G14" s="43">
        <v>0.06</v>
      </c>
      <c r="H14" s="43"/>
      <c r="I14" s="43">
        <f>E14*G14</f>
        <v>0.0028069049313782252</v>
      </c>
    </row>
    <row r="15" spans="1:9" ht="15.75">
      <c r="A15" s="37">
        <v>5</v>
      </c>
      <c r="C15" s="38" t="s">
        <v>126</v>
      </c>
      <c r="E15" s="44">
        <f>RORb!K14</f>
        <v>0.1320927764862476</v>
      </c>
      <c r="F15" s="43"/>
      <c r="G15" s="43">
        <v>0.0993</v>
      </c>
      <c r="H15" s="43"/>
      <c r="I15" s="44">
        <f>E15*G15</f>
        <v>0.013116812705084385</v>
      </c>
    </row>
    <row r="16" spans="3:9" ht="15.75">
      <c r="C16" s="38"/>
      <c r="E16" s="43"/>
      <c r="F16" s="43"/>
      <c r="G16" s="43"/>
      <c r="H16" s="43"/>
      <c r="I16" s="43"/>
    </row>
    <row r="17" spans="1:9" ht="16.5" thickBot="1">
      <c r="A17" s="37">
        <v>6</v>
      </c>
      <c r="C17" s="38" t="s">
        <v>127</v>
      </c>
      <c r="E17" s="45">
        <f>SUM(E11:E16)</f>
        <v>1</v>
      </c>
      <c r="F17" s="43"/>
      <c r="G17" s="43"/>
      <c r="H17" s="43"/>
      <c r="I17" s="45">
        <f>SUM(I11:I15)</f>
        <v>0.08668297003861875</v>
      </c>
    </row>
    <row r="18" spans="5:9" ht="16.5" thickTop="1">
      <c r="E18" s="43"/>
      <c r="F18" s="43"/>
      <c r="G18" s="75"/>
      <c r="H18" s="43"/>
      <c r="I18" s="43"/>
    </row>
    <row r="20" ht="18">
      <c r="C20" s="39" t="s">
        <v>133</v>
      </c>
    </row>
    <row r="21" ht="15.75">
      <c r="C21" s="38" t="s">
        <v>140</v>
      </c>
    </row>
    <row r="22" ht="15.75">
      <c r="C22" s="38" t="s">
        <v>141</v>
      </c>
    </row>
    <row r="23" ht="15.75">
      <c r="C23" s="38" t="s">
        <v>142</v>
      </c>
    </row>
  </sheetData>
  <printOptions/>
  <pageMargins left="1.25" right="0.75" top="1" bottom="1" header="0.5" footer="0.5"/>
  <pageSetup fitToHeight="1" fitToWidth="1" horizontalDpi="300" verticalDpi="300" orientation="portrait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K3" sqref="K3"/>
    </sheetView>
  </sheetViews>
  <sheetFormatPr defaultColWidth="9.00390625" defaultRowHeight="15.75"/>
  <cols>
    <col min="1" max="1" width="3.125" style="47" customWidth="1"/>
    <col min="2" max="2" width="1.37890625" style="47" customWidth="1"/>
    <col min="3" max="3" width="23.125" style="47" customWidth="1"/>
    <col min="4" max="4" width="7.00390625" style="47" customWidth="1"/>
    <col min="5" max="5" width="10.125" style="47" customWidth="1"/>
    <col min="6" max="6" width="1.4921875" style="47" customWidth="1"/>
    <col min="7" max="7" width="10.25390625" style="47" customWidth="1"/>
    <col min="8" max="8" width="1.75390625" style="47" customWidth="1"/>
    <col min="9" max="9" width="11.125" style="47" customWidth="1"/>
    <col min="10" max="10" width="1.00390625" style="47" customWidth="1"/>
    <col min="11" max="11" width="9.875" style="47" customWidth="1"/>
    <col min="12" max="16384" width="7.00390625" style="47" customWidth="1"/>
  </cols>
  <sheetData>
    <row r="1" spans="1:9" ht="15.75">
      <c r="A1" t="s">
        <v>0</v>
      </c>
      <c r="B1"/>
      <c r="C1"/>
      <c r="D1"/>
      <c r="E1"/>
      <c r="F1"/>
      <c r="H1" s="37"/>
      <c r="I1" t="s">
        <v>3</v>
      </c>
    </row>
    <row r="2" spans="1:9" ht="15.75">
      <c r="A2" t="s">
        <v>1</v>
      </c>
      <c r="B2"/>
      <c r="C2"/>
      <c r="D2"/>
      <c r="E2"/>
      <c r="F2"/>
      <c r="H2" s="37"/>
      <c r="I2" t="s">
        <v>145</v>
      </c>
    </row>
    <row r="3" spans="1:9" ht="15.75">
      <c r="A3" t="s">
        <v>2</v>
      </c>
      <c r="B3"/>
      <c r="C3"/>
      <c r="D3"/>
      <c r="E3"/>
      <c r="F3"/>
      <c r="H3" s="37"/>
      <c r="I3" t="str">
        <f>RORa!G3</f>
        <v>Schedule D</v>
      </c>
    </row>
    <row r="4" ht="15.75">
      <c r="I4" s="48" t="s">
        <v>138</v>
      </c>
    </row>
    <row r="5" ht="15.75">
      <c r="A5" s="48" t="s">
        <v>115</v>
      </c>
    </row>
    <row r="6" ht="15.75">
      <c r="A6" s="48" t="s">
        <v>143</v>
      </c>
    </row>
    <row r="8" ht="15.75">
      <c r="E8" s="48"/>
    </row>
    <row r="9" spans="1:11" ht="15.75">
      <c r="A9" s="48" t="s">
        <v>5</v>
      </c>
      <c r="E9" s="50" t="s">
        <v>10</v>
      </c>
      <c r="F9" s="51"/>
      <c r="G9" s="51"/>
      <c r="H9" s="51"/>
      <c r="I9" s="50" t="s">
        <v>9</v>
      </c>
      <c r="J9" s="51"/>
      <c r="K9" s="50" t="s">
        <v>9</v>
      </c>
    </row>
    <row r="10" spans="1:11" ht="18">
      <c r="A10" s="49" t="s">
        <v>6</v>
      </c>
      <c r="C10" s="49" t="s">
        <v>7</v>
      </c>
      <c r="E10" s="52" t="s">
        <v>128</v>
      </c>
      <c r="F10" s="51"/>
      <c r="G10" s="52" t="s">
        <v>131</v>
      </c>
      <c r="H10" s="51"/>
      <c r="I10" s="52" t="s">
        <v>10</v>
      </c>
      <c r="J10" s="51"/>
      <c r="K10" s="52" t="s">
        <v>117</v>
      </c>
    </row>
    <row r="11" spans="5:11" ht="15.75">
      <c r="E11" s="56" t="s">
        <v>30</v>
      </c>
      <c r="F11" s="51"/>
      <c r="G11" s="56" t="s">
        <v>31</v>
      </c>
      <c r="H11" s="51"/>
      <c r="I11" s="56" t="s">
        <v>32</v>
      </c>
      <c r="J11" s="51"/>
      <c r="K11" s="56" t="s">
        <v>33</v>
      </c>
    </row>
    <row r="12" spans="1:11" ht="15.75">
      <c r="A12" s="47">
        <v>1</v>
      </c>
      <c r="C12" s="48" t="s">
        <v>132</v>
      </c>
      <c r="E12" s="47">
        <v>3525036</v>
      </c>
      <c r="G12" s="47">
        <f>I12-E12</f>
        <v>5742933</v>
      </c>
      <c r="I12" s="47">
        <v>9267969</v>
      </c>
      <c r="K12" s="54">
        <f>I12/I17</f>
        <v>0.7711987587552738</v>
      </c>
    </row>
    <row r="13" spans="1:11" ht="15.75">
      <c r="A13" s="47">
        <v>2</v>
      </c>
      <c r="C13" s="48" t="s">
        <v>124</v>
      </c>
      <c r="E13" s="47">
        <v>600000</v>
      </c>
      <c r="I13" s="47">
        <f>E13</f>
        <v>600000</v>
      </c>
      <c r="K13" s="54">
        <f>I13/I17</f>
        <v>0.04992671590217492</v>
      </c>
    </row>
    <row r="14" spans="1:11" ht="15.75">
      <c r="A14" s="47">
        <v>3</v>
      </c>
      <c r="C14" s="48" t="s">
        <v>126</v>
      </c>
      <c r="E14" s="47">
        <v>1587440</v>
      </c>
      <c r="I14" s="47">
        <f>E14</f>
        <v>1587440</v>
      </c>
      <c r="K14" s="54">
        <f>I14/I17</f>
        <v>0.1320927764862476</v>
      </c>
    </row>
    <row r="15" spans="1:11" ht="15.75">
      <c r="A15" s="47">
        <v>4</v>
      </c>
      <c r="C15" s="48" t="s">
        <v>125</v>
      </c>
      <c r="E15" s="53">
        <v>562205</v>
      </c>
      <c r="I15" s="53">
        <f>E15</f>
        <v>562205</v>
      </c>
      <c r="K15" s="55">
        <f>I15/I17</f>
        <v>0.046781748856303755</v>
      </c>
    </row>
    <row r="17" spans="1:11" ht="15.75">
      <c r="A17" s="47">
        <v>5</v>
      </c>
      <c r="C17" s="48" t="s">
        <v>127</v>
      </c>
      <c r="E17" s="47">
        <f>SUM(E12:E15)</f>
        <v>6274681</v>
      </c>
      <c r="I17" s="47">
        <f>SUM(I12:I16)</f>
        <v>12017614</v>
      </c>
      <c r="K17" s="54">
        <f>SUM(K12:K16)</f>
        <v>1</v>
      </c>
    </row>
    <row r="20" ht="18">
      <c r="C20" s="49" t="s">
        <v>133</v>
      </c>
    </row>
    <row r="21" ht="15.75">
      <c r="C21" s="48" t="s">
        <v>134</v>
      </c>
    </row>
    <row r="22" ht="15.75">
      <c r="C22" s="48" t="s">
        <v>135</v>
      </c>
    </row>
    <row r="23" ht="15.75">
      <c r="C23" s="48" t="s">
        <v>136</v>
      </c>
    </row>
    <row r="24" ht="15.75">
      <c r="C24" s="48" t="s">
        <v>137</v>
      </c>
    </row>
  </sheetData>
  <printOptions/>
  <pageMargins left="1.25" right="0.75" top="1" bottom="1" header="0.5" footer="0.5"/>
  <pageSetup fitToHeight="1" fitToWidth="1" horizontalDpi="300" verticalDpi="300" orientation="portrait" scale="96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66"/>
  <sheetViews>
    <sheetView workbookViewId="0" topLeftCell="A1">
      <selection activeCell="A1" sqref="A1:N3"/>
    </sheetView>
  </sheetViews>
  <sheetFormatPr defaultColWidth="9.00390625" defaultRowHeight="15.75"/>
  <cols>
    <col min="1" max="1" width="3.625" style="58" customWidth="1"/>
    <col min="2" max="2" width="1.37890625" style="58" customWidth="1"/>
    <col min="3" max="3" width="23.125" style="58" customWidth="1"/>
    <col min="4" max="4" width="1.4921875" style="58" customWidth="1"/>
    <col min="5" max="5" width="7.625" style="58" customWidth="1"/>
    <col min="6" max="6" width="3.50390625" style="58" customWidth="1"/>
    <col min="7" max="7" width="11.50390625" style="58" customWidth="1"/>
    <col min="8" max="8" width="1.875" style="58" customWidth="1"/>
    <col min="9" max="9" width="8.50390625" style="58" customWidth="1"/>
    <col min="10" max="10" width="2.50390625" style="58" customWidth="1"/>
    <col min="11" max="11" width="9.25390625" style="58" customWidth="1"/>
    <col min="12" max="12" width="3.50390625" style="58" customWidth="1"/>
    <col min="13" max="13" width="9.125" style="58" customWidth="1"/>
    <col min="14" max="14" width="1.625" style="58" customWidth="1"/>
    <col min="15" max="15" width="9.00390625" style="58" customWidth="1"/>
    <col min="16" max="16" width="1.37890625" style="58" customWidth="1"/>
    <col min="17" max="17" width="9.25390625" style="58" customWidth="1"/>
    <col min="18" max="16384" width="7.00390625" style="58" customWidth="1"/>
  </cols>
  <sheetData>
    <row r="1" spans="1:16" ht="15.75">
      <c r="A1" s="59" t="s">
        <v>0</v>
      </c>
      <c r="B1" s="59"/>
      <c r="C1" s="59"/>
      <c r="D1" s="59"/>
      <c r="E1" s="59"/>
      <c r="F1" s="59"/>
      <c r="G1" s="59"/>
      <c r="H1" s="59"/>
      <c r="J1" s="60"/>
      <c r="K1" s="60"/>
      <c r="L1" s="60"/>
      <c r="M1" s="59" t="s">
        <v>3</v>
      </c>
      <c r="N1" s="60"/>
      <c r="P1" s="60"/>
    </row>
    <row r="2" spans="1:16" ht="15.75">
      <c r="A2" s="59" t="s">
        <v>1</v>
      </c>
      <c r="B2" s="59"/>
      <c r="C2" s="59"/>
      <c r="D2" s="59"/>
      <c r="E2" s="59"/>
      <c r="F2" s="59"/>
      <c r="G2" s="59"/>
      <c r="H2" s="59"/>
      <c r="J2" s="60"/>
      <c r="K2" s="60"/>
      <c r="L2" s="60"/>
      <c r="M2" t="s">
        <v>145</v>
      </c>
      <c r="N2" s="60"/>
      <c r="P2" s="60"/>
    </row>
    <row r="3" spans="1:16" ht="15.75">
      <c r="A3" s="59" t="s">
        <v>2</v>
      </c>
      <c r="B3" s="59"/>
      <c r="C3" s="59"/>
      <c r="D3" s="59"/>
      <c r="E3" s="59"/>
      <c r="F3" s="59"/>
      <c r="G3" s="59"/>
      <c r="H3" s="59"/>
      <c r="J3" s="60"/>
      <c r="K3" s="60"/>
      <c r="L3" s="60"/>
      <c r="M3" s="59" t="str">
        <f>RORa!G3</f>
        <v>Schedule D</v>
      </c>
      <c r="N3" s="60"/>
      <c r="P3" s="60"/>
    </row>
    <row r="4" spans="1:16" ht="15.75">
      <c r="A4" s="48"/>
      <c r="B4" s="48"/>
      <c r="C4" s="48"/>
      <c r="D4" s="48"/>
      <c r="E4" s="48"/>
      <c r="F4" s="48"/>
      <c r="G4" s="48"/>
      <c r="H4" s="48"/>
      <c r="J4" s="60"/>
      <c r="K4" s="60"/>
      <c r="L4" s="60"/>
      <c r="M4" s="48" t="s">
        <v>144</v>
      </c>
      <c r="N4" s="60"/>
      <c r="P4" s="60"/>
    </row>
    <row r="5" spans="1:16" ht="15.75">
      <c r="A5" s="48" t="s">
        <v>115</v>
      </c>
      <c r="B5" s="48"/>
      <c r="C5" s="48"/>
      <c r="D5" s="48"/>
      <c r="E5" s="48"/>
      <c r="F5" s="48"/>
      <c r="G5" s="48"/>
      <c r="H5" s="48"/>
      <c r="I5" s="48"/>
      <c r="J5" s="60"/>
      <c r="K5" s="60"/>
      <c r="L5" s="60"/>
      <c r="M5" s="60"/>
      <c r="N5" s="60"/>
      <c r="O5" s="60"/>
      <c r="P5" s="60"/>
    </row>
    <row r="6" spans="1:16" ht="15.75">
      <c r="A6" s="60" t="s">
        <v>146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15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8" ht="15.75">
      <c r="A8" s="60"/>
      <c r="B8" s="60"/>
      <c r="C8" s="60"/>
      <c r="D8" s="60"/>
      <c r="E8" s="63"/>
      <c r="F8" s="60"/>
      <c r="G8" s="62" t="s">
        <v>147</v>
      </c>
      <c r="H8" s="63"/>
      <c r="I8" s="63" t="s">
        <v>150</v>
      </c>
      <c r="J8" s="63"/>
      <c r="K8" s="63" t="s">
        <v>17</v>
      </c>
      <c r="L8" s="63"/>
      <c r="M8" s="63"/>
      <c r="N8" s="63"/>
      <c r="O8" s="63" t="s">
        <v>127</v>
      </c>
      <c r="P8" s="63"/>
      <c r="Q8" s="67" t="s">
        <v>158</v>
      </c>
      <c r="R8" s="66"/>
    </row>
    <row r="9" spans="1:43" ht="15.75">
      <c r="A9" s="60" t="s">
        <v>5</v>
      </c>
      <c r="B9" s="60"/>
      <c r="C9" s="60"/>
      <c r="D9" s="60"/>
      <c r="E9" s="63" t="s">
        <v>155</v>
      </c>
      <c r="F9" s="60"/>
      <c r="G9" s="63" t="s">
        <v>149</v>
      </c>
      <c r="H9" s="63"/>
      <c r="I9" s="63" t="s">
        <v>151</v>
      </c>
      <c r="J9" s="63"/>
      <c r="K9" s="63" t="s">
        <v>153</v>
      </c>
      <c r="L9" s="63"/>
      <c r="M9" s="63"/>
      <c r="N9" s="63"/>
      <c r="O9" s="63" t="s">
        <v>157</v>
      </c>
      <c r="P9" s="63"/>
      <c r="Q9" s="67" t="s">
        <v>159</v>
      </c>
      <c r="R9" s="66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</row>
    <row r="10" spans="1:43" ht="18">
      <c r="A10" s="64" t="s">
        <v>6</v>
      </c>
      <c r="B10" s="60"/>
      <c r="C10" s="64" t="s">
        <v>7</v>
      </c>
      <c r="D10" s="60"/>
      <c r="E10" s="65" t="s">
        <v>156</v>
      </c>
      <c r="F10" s="60"/>
      <c r="G10" s="65" t="s">
        <v>148</v>
      </c>
      <c r="H10" s="63"/>
      <c r="I10" s="65" t="s">
        <v>152</v>
      </c>
      <c r="J10" s="63"/>
      <c r="K10" s="65" t="s">
        <v>154</v>
      </c>
      <c r="L10" s="63"/>
      <c r="M10" s="65" t="s">
        <v>157</v>
      </c>
      <c r="N10" s="63"/>
      <c r="O10" s="65" t="s">
        <v>121</v>
      </c>
      <c r="P10" s="63"/>
      <c r="Q10" s="68" t="s">
        <v>156</v>
      </c>
      <c r="R10" s="66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</row>
    <row r="11" spans="1:18" ht="15.75">
      <c r="A11" s="60"/>
      <c r="B11" s="60"/>
      <c r="C11" s="60"/>
      <c r="D11" s="60"/>
      <c r="E11" s="62" t="s">
        <v>30</v>
      </c>
      <c r="F11" s="63"/>
      <c r="G11" s="62" t="s">
        <v>31</v>
      </c>
      <c r="H11" s="63"/>
      <c r="I11" s="62" t="s">
        <v>32</v>
      </c>
      <c r="J11" s="63"/>
      <c r="K11" s="62" t="s">
        <v>33</v>
      </c>
      <c r="L11" s="63"/>
      <c r="M11" s="69" t="s">
        <v>161</v>
      </c>
      <c r="N11" s="70"/>
      <c r="O11" s="69" t="s">
        <v>162</v>
      </c>
      <c r="P11" s="70"/>
      <c r="Q11" s="71" t="s">
        <v>163</v>
      </c>
      <c r="R11" s="66"/>
    </row>
    <row r="12" spans="1:18" ht="15.7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6"/>
      <c r="R12" s="66"/>
    </row>
    <row r="13" spans="1:18" ht="15.75">
      <c r="A13" s="60">
        <v>1</v>
      </c>
      <c r="B13" s="60"/>
      <c r="C13" s="60" t="s">
        <v>160</v>
      </c>
      <c r="D13" s="60"/>
      <c r="E13" s="66">
        <v>0.09</v>
      </c>
      <c r="F13" s="60"/>
      <c r="G13" s="60">
        <v>5108717</v>
      </c>
      <c r="H13" s="60"/>
      <c r="I13" s="60">
        <v>51399</v>
      </c>
      <c r="J13" s="60"/>
      <c r="K13" s="60">
        <f>5984-1760</f>
        <v>4224</v>
      </c>
      <c r="L13" s="63" t="s">
        <v>164</v>
      </c>
      <c r="M13" s="60">
        <f>G13*E13</f>
        <v>459784.52999999997</v>
      </c>
      <c r="N13" s="60"/>
      <c r="O13" s="60">
        <f>SUM(K13:M13)</f>
        <v>464008.52999999997</v>
      </c>
      <c r="P13" s="60"/>
      <c r="Q13" s="66">
        <f>O13/(G13-I13)</f>
        <v>0.09174992159876044</v>
      </c>
      <c r="R13" s="66"/>
    </row>
    <row r="14" spans="1:18" ht="15.75">
      <c r="A14" s="60"/>
      <c r="B14" s="60"/>
      <c r="C14" s="60"/>
      <c r="D14" s="60"/>
      <c r="E14" s="66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6"/>
      <c r="R14" s="66"/>
    </row>
    <row r="15" spans="1:18" ht="15.75">
      <c r="A15" s="60">
        <v>2</v>
      </c>
      <c r="B15" s="60"/>
      <c r="C15" s="60" t="s">
        <v>165</v>
      </c>
      <c r="D15" s="60"/>
      <c r="E15" s="66">
        <v>0.049</v>
      </c>
      <c r="F15" s="60"/>
      <c r="G15" s="60">
        <v>20252</v>
      </c>
      <c r="H15" s="60"/>
      <c r="I15" s="60"/>
      <c r="J15" s="60"/>
      <c r="K15" s="60"/>
      <c r="L15" s="60"/>
      <c r="M15" s="60">
        <f>G15*E15</f>
        <v>992.3480000000001</v>
      </c>
      <c r="N15" s="60"/>
      <c r="O15" s="60">
        <f>SUM(K15:M15)</f>
        <v>992.3480000000001</v>
      </c>
      <c r="P15" s="60"/>
      <c r="Q15" s="66">
        <f>O15/(G15-I15)</f>
        <v>0.049</v>
      </c>
      <c r="R15" s="66"/>
    </row>
    <row r="16" spans="1:18" ht="15.75">
      <c r="A16" s="60"/>
      <c r="B16" s="60"/>
      <c r="C16" s="60"/>
      <c r="D16" s="60"/>
      <c r="E16" s="6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6"/>
      <c r="R16" s="66"/>
    </row>
    <row r="17" spans="1:18" ht="15.75">
      <c r="A17" s="60">
        <v>3</v>
      </c>
      <c r="B17" s="60"/>
      <c r="C17" s="60" t="s">
        <v>166</v>
      </c>
      <c r="D17" s="60"/>
      <c r="E17" s="66">
        <v>0.0925</v>
      </c>
      <c r="F17" s="60"/>
      <c r="G17" s="60">
        <v>7707</v>
      </c>
      <c r="H17" s="60"/>
      <c r="I17" s="60"/>
      <c r="J17" s="60"/>
      <c r="K17" s="60"/>
      <c r="L17" s="60"/>
      <c r="M17" s="60">
        <f>G17*E17</f>
        <v>712.8975</v>
      </c>
      <c r="N17" s="60"/>
      <c r="O17" s="60">
        <f>SUM(K17:M17)</f>
        <v>712.8975</v>
      </c>
      <c r="P17" s="60"/>
      <c r="Q17" s="66">
        <f>O17/(G17-I17)</f>
        <v>0.0925</v>
      </c>
      <c r="R17" s="66"/>
    </row>
    <row r="18" spans="1:18" ht="15.75">
      <c r="A18" s="60"/>
      <c r="B18" s="60"/>
      <c r="C18" s="60"/>
      <c r="D18" s="60"/>
      <c r="E18" s="6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6"/>
      <c r="R18" s="66"/>
    </row>
    <row r="19" spans="1:18" ht="15.75">
      <c r="A19" s="60">
        <v>4</v>
      </c>
      <c r="B19" s="60"/>
      <c r="C19" s="60" t="s">
        <v>167</v>
      </c>
      <c r="D19" s="60"/>
      <c r="E19" s="66">
        <v>0.09</v>
      </c>
      <c r="F19" s="60"/>
      <c r="G19" s="60">
        <v>606270</v>
      </c>
      <c r="H19" s="60"/>
      <c r="I19" s="60"/>
      <c r="J19" s="60"/>
      <c r="K19" s="60"/>
      <c r="L19" s="60"/>
      <c r="M19" s="60">
        <f>G19*E19</f>
        <v>54564.299999999996</v>
      </c>
      <c r="N19" s="60"/>
      <c r="O19" s="60">
        <f>SUM(K19:M19)</f>
        <v>54564.299999999996</v>
      </c>
      <c r="P19" s="60"/>
      <c r="Q19" s="66">
        <f>O19/(G19-I19)</f>
        <v>0.09</v>
      </c>
      <c r="R19" s="66"/>
    </row>
    <row r="20" spans="1:18" ht="15.75">
      <c r="A20" s="60"/>
      <c r="B20" s="60"/>
      <c r="C20" s="60"/>
      <c r="D20" s="60"/>
      <c r="E20" s="6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6"/>
      <c r="R20" s="66"/>
    </row>
    <row r="21" spans="1:18" ht="15.75">
      <c r="A21" s="60">
        <v>5</v>
      </c>
      <c r="B21" s="60"/>
      <c r="C21" s="60" t="s">
        <v>168</v>
      </c>
      <c r="D21" s="60"/>
      <c r="E21" s="66">
        <v>0.075</v>
      </c>
      <c r="F21" s="62" t="s">
        <v>169</v>
      </c>
      <c r="G21" s="60">
        <v>2983159</v>
      </c>
      <c r="H21" s="60"/>
      <c r="I21" s="60">
        <v>13773</v>
      </c>
      <c r="J21" s="60"/>
      <c r="K21" s="60">
        <v>562</v>
      </c>
      <c r="L21" s="60"/>
      <c r="M21" s="60">
        <f>G21*E21</f>
        <v>223736.925</v>
      </c>
      <c r="N21" s="60"/>
      <c r="O21" s="60">
        <f>SUM(K21:M21)</f>
        <v>224298.925</v>
      </c>
      <c r="P21" s="60"/>
      <c r="Q21" s="66">
        <f>O21/(G21-I21)</f>
        <v>0.07553713966456364</v>
      </c>
      <c r="R21" s="66"/>
    </row>
    <row r="22" spans="1:18" ht="15.75">
      <c r="A22" s="60"/>
      <c r="B22" s="60"/>
      <c r="C22" s="60"/>
      <c r="D22" s="60"/>
      <c r="E22" s="66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6"/>
      <c r="R22" s="66"/>
    </row>
    <row r="23" spans="1:18" ht="15.75">
      <c r="A23" s="60">
        <v>6</v>
      </c>
      <c r="B23" s="60"/>
      <c r="C23" s="60" t="s">
        <v>170</v>
      </c>
      <c r="D23" s="60"/>
      <c r="E23" s="66">
        <v>0.075</v>
      </c>
      <c r="F23" s="62" t="s">
        <v>169</v>
      </c>
      <c r="G23" s="72">
        <v>541877</v>
      </c>
      <c r="H23" s="60"/>
      <c r="I23" s="72"/>
      <c r="J23" s="60"/>
      <c r="K23" s="72"/>
      <c r="L23" s="60"/>
      <c r="M23" s="72">
        <f>G23*E23</f>
        <v>40640.775</v>
      </c>
      <c r="N23" s="60"/>
      <c r="O23" s="72">
        <f>SUM(K23:M23)</f>
        <v>40640.775</v>
      </c>
      <c r="P23" s="60"/>
      <c r="Q23" s="73">
        <f>O23/(G23-I23)</f>
        <v>0.075</v>
      </c>
      <c r="R23" s="66"/>
    </row>
    <row r="24" spans="1:18" ht="15.75">
      <c r="A24" s="60"/>
      <c r="B24" s="60"/>
      <c r="C24" s="60"/>
      <c r="D24" s="60"/>
      <c r="E24" s="66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6"/>
      <c r="R24" s="66"/>
    </row>
    <row r="25" spans="1:18" ht="16.5" thickBot="1">
      <c r="A25" s="60">
        <v>7</v>
      </c>
      <c r="B25" s="60"/>
      <c r="C25" s="60" t="s">
        <v>127</v>
      </c>
      <c r="D25" s="60"/>
      <c r="E25" s="66"/>
      <c r="F25" s="60"/>
      <c r="G25" s="60">
        <f>SUM(G13:G23)</f>
        <v>9267982</v>
      </c>
      <c r="H25" s="60"/>
      <c r="I25" s="60">
        <f>SUM(I13:I23)</f>
        <v>65172</v>
      </c>
      <c r="J25" s="60"/>
      <c r="K25" s="60">
        <f>SUM(K13:K23)</f>
        <v>4786</v>
      </c>
      <c r="L25" s="60"/>
      <c r="M25" s="60">
        <f>SUM(M13:M23)</f>
        <v>780431.7755</v>
      </c>
      <c r="N25" s="60"/>
      <c r="O25" s="60">
        <f>SUM(O13:O23)</f>
        <v>785217.7755</v>
      </c>
      <c r="P25" s="60"/>
      <c r="Q25" s="74">
        <f>O25/(G25-I25)</f>
        <v>0.08532369738156063</v>
      </c>
      <c r="R25" s="66"/>
    </row>
    <row r="26" spans="1:18" ht="16.5" thickTop="1">
      <c r="A26" s="60"/>
      <c r="B26" s="60"/>
      <c r="C26" s="60"/>
      <c r="D26" s="60"/>
      <c r="E26" s="6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6"/>
      <c r="R26" s="66"/>
    </row>
    <row r="27" spans="1:18" ht="15.75">
      <c r="A27" s="60"/>
      <c r="B27" s="60"/>
      <c r="C27" s="60"/>
      <c r="D27" s="60"/>
      <c r="E27" s="6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6"/>
      <c r="R27" s="66"/>
    </row>
    <row r="28" spans="1:18" ht="18">
      <c r="A28" s="60"/>
      <c r="B28" s="60"/>
      <c r="C28" s="64" t="s">
        <v>133</v>
      </c>
      <c r="D28" s="60"/>
      <c r="E28" s="6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6"/>
      <c r="R28" s="66"/>
    </row>
    <row r="29" spans="1:18" ht="15.75">
      <c r="A29" s="60"/>
      <c r="B29" s="60"/>
      <c r="C29" s="60" t="s">
        <v>171</v>
      </c>
      <c r="D29" s="60"/>
      <c r="E29" s="6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6"/>
      <c r="R29" s="66"/>
    </row>
    <row r="30" spans="1:18" ht="15.75">
      <c r="A30" s="60"/>
      <c r="B30" s="60"/>
      <c r="C30" s="61" t="s">
        <v>172</v>
      </c>
      <c r="D30" s="60"/>
      <c r="E30" s="66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6"/>
      <c r="R30" s="66"/>
    </row>
    <row r="31" spans="1:18" ht="15.75">
      <c r="A31" s="60"/>
      <c r="B31" s="60"/>
      <c r="C31" s="60" t="s">
        <v>173</v>
      </c>
      <c r="D31" s="60"/>
      <c r="E31" s="6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6"/>
      <c r="R31" s="66"/>
    </row>
    <row r="32" spans="1:18" ht="15.75">
      <c r="A32" s="60"/>
      <c r="B32" s="60"/>
      <c r="C32" s="61" t="s">
        <v>174</v>
      </c>
      <c r="D32" s="60"/>
      <c r="E32" s="66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6"/>
      <c r="R32" s="66"/>
    </row>
    <row r="33" spans="1:18" ht="15.75">
      <c r="A33" s="60"/>
      <c r="B33" s="60"/>
      <c r="C33" s="60" t="s">
        <v>297</v>
      </c>
      <c r="D33" s="60"/>
      <c r="E33" s="6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6"/>
      <c r="R33" s="66"/>
    </row>
    <row r="34" spans="1:18" ht="15.75">
      <c r="A34" s="60"/>
      <c r="B34" s="60"/>
      <c r="C34" s="60" t="s">
        <v>175</v>
      </c>
      <c r="D34" s="60"/>
      <c r="E34" s="6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6"/>
      <c r="R34" s="66"/>
    </row>
    <row r="35" spans="1:18" ht="15.75">
      <c r="A35" s="60"/>
      <c r="B35" s="60"/>
      <c r="C35" s="60"/>
      <c r="D35" s="60"/>
      <c r="E35" s="6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6"/>
      <c r="R35" s="66"/>
    </row>
    <row r="36" spans="1:18" ht="15.75">
      <c r="A36" s="60"/>
      <c r="B36" s="60"/>
      <c r="C36" s="60"/>
      <c r="D36" s="60"/>
      <c r="E36" s="6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6"/>
      <c r="R36" s="66"/>
    </row>
    <row r="37" spans="1:18" ht="15.75">
      <c r="A37" s="60"/>
      <c r="B37" s="60"/>
      <c r="C37" s="60"/>
      <c r="D37" s="60"/>
      <c r="E37" s="6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6"/>
      <c r="R37" s="66"/>
    </row>
    <row r="38" spans="1:18" ht="15.75">
      <c r="A38" s="60"/>
      <c r="B38" s="60"/>
      <c r="C38" s="60"/>
      <c r="D38" s="60"/>
      <c r="E38" s="6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6"/>
      <c r="R38" s="66"/>
    </row>
    <row r="39" spans="1:18" ht="15.75">
      <c r="A39" s="60"/>
      <c r="B39" s="60"/>
      <c r="C39" s="60"/>
      <c r="D39" s="60"/>
      <c r="E39" s="6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6"/>
      <c r="R39" s="66"/>
    </row>
    <row r="40" spans="1:18" ht="15.75">
      <c r="A40" s="60"/>
      <c r="B40" s="60"/>
      <c r="C40" s="60"/>
      <c r="D40" s="60"/>
      <c r="E40" s="6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6"/>
      <c r="R40" s="66"/>
    </row>
    <row r="41" spans="1:18" ht="15.75">
      <c r="A41" s="60"/>
      <c r="B41" s="60"/>
      <c r="C41" s="60"/>
      <c r="D41" s="60"/>
      <c r="E41" s="6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6"/>
      <c r="R41" s="66"/>
    </row>
    <row r="42" spans="1:18" ht="15.75">
      <c r="A42" s="60"/>
      <c r="B42" s="60"/>
      <c r="C42" s="60"/>
      <c r="D42" s="60"/>
      <c r="E42" s="66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6"/>
      <c r="R42" s="66"/>
    </row>
    <row r="43" spans="1:18" ht="15.75">
      <c r="A43" s="60"/>
      <c r="B43" s="60"/>
      <c r="C43" s="60"/>
      <c r="D43" s="60"/>
      <c r="E43" s="6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6"/>
      <c r="R43" s="66"/>
    </row>
    <row r="44" spans="1:18" ht="15.75">
      <c r="A44" s="60"/>
      <c r="B44" s="60"/>
      <c r="C44" s="60"/>
      <c r="D44" s="60"/>
      <c r="E44" s="6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6"/>
      <c r="R44" s="66"/>
    </row>
    <row r="45" spans="1:18" ht="15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6"/>
      <c r="R45" s="66"/>
    </row>
    <row r="46" spans="1:18" ht="15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6"/>
      <c r="R46" s="66"/>
    </row>
    <row r="47" spans="1:18" ht="15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6"/>
      <c r="R47" s="66"/>
    </row>
    <row r="48" spans="1:18" ht="15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6"/>
      <c r="R48" s="66"/>
    </row>
    <row r="49" spans="1:18" ht="15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6"/>
      <c r="R49" s="66"/>
    </row>
    <row r="50" spans="1:18" ht="15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6"/>
      <c r="R50" s="66"/>
    </row>
    <row r="51" spans="1:18" ht="15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6"/>
      <c r="R51" s="66"/>
    </row>
    <row r="52" spans="1:18" ht="15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6"/>
      <c r="R52" s="66"/>
    </row>
    <row r="53" spans="1:18" ht="15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6"/>
      <c r="R53" s="66"/>
    </row>
    <row r="54" spans="1:18" ht="15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6"/>
      <c r="R54" s="66"/>
    </row>
    <row r="55" spans="1:18" ht="15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6"/>
      <c r="R55" s="66"/>
    </row>
    <row r="56" spans="1:18" ht="15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6"/>
      <c r="R56" s="66"/>
    </row>
    <row r="57" spans="1:18" ht="15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6"/>
      <c r="R57" s="66"/>
    </row>
    <row r="58" spans="1:18" ht="15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6"/>
      <c r="R58" s="66"/>
    </row>
    <row r="59" spans="1:18" ht="15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6"/>
      <c r="R59" s="66"/>
    </row>
    <row r="60" spans="1:18" ht="15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6"/>
      <c r="R60" s="66"/>
    </row>
    <row r="61" spans="1:18" ht="15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6"/>
      <c r="R61" s="66"/>
    </row>
    <row r="62" spans="1:18" ht="15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6"/>
      <c r="R62" s="66"/>
    </row>
    <row r="63" spans="1:18" ht="15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6"/>
      <c r="R63" s="66"/>
    </row>
    <row r="64" spans="1:18" ht="15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6"/>
      <c r="R64" s="66"/>
    </row>
    <row r="65" spans="1:18" ht="15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6"/>
      <c r="R65" s="66"/>
    </row>
    <row r="66" spans="1:18" ht="15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6"/>
      <c r="R66" s="66"/>
    </row>
    <row r="67" spans="1:18" ht="15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6"/>
      <c r="R67" s="66"/>
    </row>
    <row r="68" spans="1:18" ht="15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6"/>
      <c r="R68" s="66"/>
    </row>
    <row r="69" spans="1:18" ht="15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6"/>
      <c r="R69" s="66"/>
    </row>
    <row r="70" spans="1:18" ht="15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6"/>
      <c r="R70" s="66"/>
    </row>
    <row r="71" spans="1:18" ht="15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6"/>
      <c r="R71" s="66"/>
    </row>
    <row r="72" spans="1:18" ht="15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6"/>
      <c r="R72" s="66"/>
    </row>
    <row r="73" spans="1:18" ht="15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6"/>
      <c r="R73" s="66"/>
    </row>
    <row r="74" spans="1:18" ht="15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6"/>
      <c r="R74" s="66"/>
    </row>
    <row r="75" spans="1:18" ht="15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6"/>
      <c r="R75" s="66"/>
    </row>
    <row r="76" spans="1:18" ht="15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6"/>
      <c r="R76" s="66"/>
    </row>
    <row r="77" spans="1:18" ht="15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6"/>
      <c r="R77" s="66"/>
    </row>
    <row r="78" spans="1:18" ht="15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6"/>
      <c r="R78" s="66"/>
    </row>
    <row r="79" spans="1:18" ht="15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6"/>
      <c r="R79" s="66"/>
    </row>
    <row r="80" spans="1:18" ht="15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6"/>
      <c r="R80" s="66"/>
    </row>
    <row r="81" spans="1:18" ht="15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6"/>
      <c r="R81" s="66"/>
    </row>
    <row r="82" spans="1:18" ht="15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6"/>
      <c r="R82" s="66"/>
    </row>
    <row r="83" spans="1:18" ht="15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6"/>
      <c r="R83" s="66"/>
    </row>
    <row r="84" spans="1:18" ht="15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6"/>
      <c r="R84" s="66"/>
    </row>
    <row r="85" spans="1:18" ht="15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6"/>
      <c r="R85" s="66"/>
    </row>
    <row r="86" spans="1:18" ht="15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6"/>
      <c r="R86" s="66"/>
    </row>
    <row r="87" spans="1:18" ht="15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6"/>
      <c r="R87" s="66"/>
    </row>
    <row r="88" spans="1:18" ht="15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6"/>
      <c r="R88" s="66"/>
    </row>
    <row r="89" spans="1:18" ht="15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6"/>
      <c r="R89" s="66"/>
    </row>
    <row r="90" spans="1:18" ht="15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6"/>
      <c r="R90" s="66"/>
    </row>
    <row r="91" spans="1:18" ht="15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6"/>
      <c r="R91" s="66"/>
    </row>
    <row r="92" spans="1:18" ht="15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6"/>
      <c r="R92" s="66"/>
    </row>
    <row r="93" spans="1:18" ht="15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6"/>
      <c r="R93" s="66"/>
    </row>
    <row r="94" spans="1:18" ht="15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6"/>
      <c r="R94" s="66"/>
    </row>
    <row r="95" spans="1:18" ht="15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6"/>
      <c r="R95" s="66"/>
    </row>
    <row r="96" spans="1:18" ht="15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6"/>
      <c r="R96" s="66"/>
    </row>
    <row r="97" spans="1:18" ht="15.7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6"/>
      <c r="R97" s="66"/>
    </row>
    <row r="98" spans="1:18" ht="15.7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6"/>
      <c r="R98" s="66"/>
    </row>
    <row r="99" spans="1:18" ht="15.7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6"/>
      <c r="R99" s="66"/>
    </row>
    <row r="100" spans="1:16" ht="15.7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</row>
    <row r="101" spans="1:16" ht="15.7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</row>
    <row r="102" spans="1:16" ht="15.7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</row>
    <row r="103" spans="1:16" ht="15.7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</row>
    <row r="104" spans="1:16" ht="15.7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</row>
    <row r="105" spans="1:16" ht="15.7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</row>
    <row r="106" spans="1:16" ht="15.7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</row>
    <row r="107" spans="1:16" ht="15.7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</row>
    <row r="108" spans="1:16" ht="15.7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</row>
    <row r="109" spans="1:16" ht="15.7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</row>
    <row r="110" spans="1:16" ht="15.7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</row>
    <row r="111" spans="1:16" ht="15.7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</row>
    <row r="112" spans="1:16" ht="15.7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</row>
    <row r="113" spans="1:16" ht="15.7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</row>
    <row r="114" spans="1:16" ht="15.7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</row>
    <row r="115" spans="1:16" ht="15.7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</row>
    <row r="116" spans="1:16" ht="15.7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</row>
    <row r="117" spans="1:16" ht="15.7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</row>
    <row r="118" spans="1:16" ht="15.7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</row>
    <row r="119" spans="1:16" ht="15.7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</row>
    <row r="120" spans="1:16" ht="15.7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</row>
    <row r="121" spans="1:16" ht="15.7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</row>
    <row r="122" spans="1:16" ht="15.7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</row>
    <row r="123" spans="1:16" ht="15.7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</row>
    <row r="124" spans="1:16" ht="15.7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</row>
    <row r="125" spans="1:16" ht="15.7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</row>
    <row r="126" spans="1:16" ht="15.7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</row>
    <row r="127" spans="1:16" ht="15.7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</row>
    <row r="128" spans="1:16" ht="15.7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</row>
    <row r="129" spans="1:16" ht="15.7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</row>
    <row r="130" spans="1:16" ht="15.7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</row>
    <row r="131" spans="1:16" ht="15.7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</row>
    <row r="132" spans="1:16" ht="15.7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</row>
    <row r="133" spans="1:16" ht="15.7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</row>
    <row r="134" spans="1:16" ht="15.7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</row>
    <row r="135" spans="1:16" ht="15.7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</row>
    <row r="136" spans="1:16" ht="15.7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</row>
    <row r="137" spans="1:16" ht="15.7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</row>
    <row r="138" spans="1:16" ht="15.7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</row>
    <row r="139" spans="1:16" ht="15.7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</row>
    <row r="140" spans="1:16" ht="15.7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</row>
    <row r="141" spans="1:16" ht="15.7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</row>
    <row r="142" spans="1:16" ht="15.7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</row>
    <row r="143" spans="1:16" ht="15.7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</row>
    <row r="144" spans="1:16" ht="15.7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</row>
    <row r="145" spans="1:16" ht="15.7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</row>
    <row r="146" spans="1:16" ht="15.7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</row>
    <row r="147" spans="1:16" ht="15.7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</row>
    <row r="148" spans="1:16" ht="15.7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</row>
    <row r="149" spans="1:16" ht="15.7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</row>
    <row r="150" spans="1:16" ht="15.7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</row>
    <row r="151" spans="1:16" ht="15.7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</row>
    <row r="152" spans="1:16" ht="15.7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</row>
    <row r="153" spans="1:16" ht="15.7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</row>
    <row r="154" spans="1:16" ht="15.7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</row>
    <row r="155" spans="1:16" ht="15.7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</row>
    <row r="156" spans="1:16" ht="15.7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</row>
    <row r="157" spans="1:16" ht="15.7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</row>
    <row r="158" spans="1:16" ht="15.7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</row>
    <row r="159" spans="1:16" ht="15.7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</row>
    <row r="160" spans="1:16" ht="15.7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</row>
    <row r="161" spans="1:16" ht="15.7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</row>
    <row r="162" spans="1:16" ht="15.7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</row>
    <row r="163" spans="1:16" ht="15.7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</row>
    <row r="164" spans="1:16" ht="15.7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</row>
    <row r="165" spans="1:16" ht="15.7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</row>
    <row r="166" spans="1:16" ht="15.7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</row>
    <row r="167" spans="1:16" ht="15.7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</row>
    <row r="168" spans="1:16" ht="15.7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</row>
    <row r="169" spans="1:16" ht="15.7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</row>
    <row r="170" spans="1:16" ht="15.7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</row>
    <row r="171" spans="1:16" ht="15.7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</row>
    <row r="172" spans="1:16" ht="15.7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</row>
    <row r="173" spans="1:16" ht="15.7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</row>
    <row r="174" spans="1:16" ht="15.7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</row>
    <row r="175" spans="1:16" ht="15.7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</row>
    <row r="176" spans="1:16" ht="15.7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</row>
    <row r="177" spans="1:16" ht="15.7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</row>
    <row r="178" spans="1:16" ht="15.7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</row>
    <row r="179" spans="1:16" ht="15.7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</row>
    <row r="180" spans="1:16" ht="15.7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</row>
    <row r="181" spans="1:16" ht="15.7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</row>
    <row r="182" spans="1:16" ht="15.7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</row>
    <row r="183" spans="1:16" ht="15.75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</row>
    <row r="184" spans="1:16" ht="15.75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</row>
    <row r="185" spans="1:16" ht="15.75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</row>
    <row r="186" spans="1:16" ht="15.75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</row>
    <row r="187" spans="1:16" ht="15.75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</row>
    <row r="188" spans="1:16" ht="15.75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</row>
    <row r="189" spans="1:16" ht="15.75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</row>
    <row r="190" spans="1:16" ht="15.75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</row>
    <row r="191" spans="1:16" ht="15.75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</row>
    <row r="192" spans="1:16" ht="15.75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</row>
    <row r="193" spans="1:16" ht="15.75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</row>
    <row r="194" spans="1:16" ht="15.75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</row>
    <row r="195" spans="1:16" ht="15.75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</row>
    <row r="196" spans="1:16" ht="15.75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</row>
    <row r="197" spans="1:16" ht="15.75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</row>
    <row r="198" spans="1:16" ht="15.75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</row>
    <row r="199" spans="1:16" ht="15.75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</row>
    <row r="200" spans="1:16" ht="15.75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</row>
    <row r="201" spans="1:16" ht="15.75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</row>
    <row r="202" spans="1:16" ht="15.75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</row>
    <row r="203" spans="1:16" ht="15.75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</row>
    <row r="204" spans="1:16" ht="15.75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</row>
    <row r="205" spans="1:16" ht="15.75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</row>
    <row r="206" spans="1:16" ht="15.75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</row>
    <row r="207" spans="1:16" ht="15.75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</row>
    <row r="208" spans="1:16" ht="15.75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</row>
    <row r="209" spans="1:16" ht="15.75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</row>
    <row r="210" spans="1:16" ht="15.75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</row>
    <row r="211" spans="1:16" ht="15.75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</row>
    <row r="212" spans="1:16" ht="15.75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</row>
    <row r="213" spans="1:16" ht="15.75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</row>
    <row r="214" spans="1:16" ht="15.75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</row>
    <row r="215" spans="1:16" ht="15.75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</row>
    <row r="216" spans="1:16" ht="15.7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</row>
    <row r="217" spans="1:16" ht="15.75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</row>
    <row r="218" spans="1:16" ht="15.75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</row>
    <row r="219" spans="1:16" ht="15.75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</row>
    <row r="220" spans="1:16" ht="15.75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</row>
    <row r="221" spans="1:16" ht="15.75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</row>
    <row r="222" spans="1:16" ht="15.75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</row>
    <row r="223" spans="1:16" ht="15.75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</row>
    <row r="224" spans="1:16" ht="15.75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</row>
    <row r="225" spans="1:16" ht="15.75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</row>
    <row r="226" spans="1:16" ht="15.75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</row>
    <row r="227" spans="1:16" ht="15.75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</row>
    <row r="228" spans="1:16" ht="15.75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</row>
    <row r="229" spans="1:16" ht="15.75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</row>
    <row r="230" spans="1:16" ht="15.75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</row>
    <row r="231" spans="1:16" ht="15.75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</row>
    <row r="232" spans="1:16" ht="15.75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</row>
    <row r="233" spans="1:16" ht="15.75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</row>
    <row r="234" spans="1:16" ht="15.75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</row>
    <row r="235" spans="1:16" ht="15.75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</row>
    <row r="236" spans="1:16" ht="15.75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</row>
    <row r="237" spans="1:16" ht="15.75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</row>
    <row r="238" spans="1:16" ht="15.75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</row>
    <row r="239" spans="1:16" ht="15.75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</row>
    <row r="240" spans="1:16" ht="15.7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</row>
    <row r="241" spans="1:16" ht="15.75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</row>
    <row r="242" spans="1:16" ht="15.7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</row>
    <row r="243" spans="1:16" ht="15.75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</row>
    <row r="244" spans="1:16" ht="15.75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</row>
    <row r="245" spans="1:16" ht="15.75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</row>
    <row r="246" spans="1:16" ht="15.7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</row>
    <row r="247" spans="1:16" ht="15.75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</row>
    <row r="248" spans="1:16" ht="15.75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</row>
    <row r="249" spans="1:16" ht="15.75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</row>
    <row r="250" spans="1:16" ht="15.75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</row>
    <row r="251" spans="1:16" ht="15.75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</row>
    <row r="252" spans="1:16" ht="15.75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</row>
    <row r="253" spans="1:16" ht="15.75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</row>
    <row r="254" spans="1:16" ht="15.75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</row>
    <row r="255" spans="1:16" ht="15.75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</row>
    <row r="256" spans="1:16" ht="15.75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</row>
    <row r="257" spans="1:16" ht="15.75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</row>
    <row r="258" spans="1:16" ht="15.75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</row>
    <row r="259" spans="1:16" ht="15.75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</row>
    <row r="260" spans="1:16" ht="15.75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</row>
    <row r="261" spans="1:16" ht="15.75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</row>
    <row r="262" spans="1:16" ht="15.75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</row>
    <row r="263" spans="1:16" ht="15.75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</row>
    <row r="264" spans="1:16" ht="15.75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</row>
    <row r="265" spans="1:16" ht="15.75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</row>
    <row r="266" spans="1:16" ht="15.75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</row>
    <row r="267" spans="1:16" ht="15.75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</row>
    <row r="268" spans="1:16" ht="15.75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</row>
    <row r="269" spans="1:16" ht="15.75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</row>
    <row r="270" spans="1:16" ht="15.75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</row>
    <row r="271" spans="1:16" ht="15.75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</row>
    <row r="272" spans="1:16" ht="15.75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</row>
    <row r="273" spans="1:16" ht="15.75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</row>
    <row r="274" spans="1:16" ht="15.75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</row>
    <row r="275" spans="1:16" ht="15.75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</row>
    <row r="276" spans="1:16" ht="15.75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</row>
    <row r="277" spans="1:16" ht="15.75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</row>
    <row r="278" spans="1:16" ht="15.75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</row>
    <row r="279" spans="1:16" ht="15.75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</row>
    <row r="280" spans="1:16" ht="15.75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</row>
    <row r="281" spans="1:16" ht="15.75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</row>
    <row r="282" spans="1:16" ht="15.75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</row>
    <row r="283" spans="1:16" ht="15.75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</row>
    <row r="284" spans="1:16" ht="15.75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</row>
    <row r="285" spans="1:16" ht="15.75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</row>
    <row r="286" spans="1:16" ht="15.75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</row>
    <row r="287" spans="1:16" ht="15.75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</row>
    <row r="288" spans="1:16" ht="15.75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</row>
    <row r="289" spans="1:16" ht="15.75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</row>
    <row r="290" spans="1:16" ht="15.75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</row>
    <row r="291" spans="1:16" ht="15.75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</row>
    <row r="292" spans="1:16" ht="15.75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</row>
    <row r="293" spans="1:16" ht="15.75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</row>
    <row r="294" spans="1:16" ht="15.75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</row>
    <row r="295" spans="1:16" ht="15.75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</row>
    <row r="296" spans="1:16" ht="15.75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</row>
    <row r="297" spans="1:16" ht="15.75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</row>
    <row r="298" spans="1:16" ht="15.75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</row>
    <row r="299" spans="1:16" ht="15.75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</row>
    <row r="300" spans="1:16" ht="15.75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</row>
    <row r="301" spans="1:16" ht="15.75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</row>
    <row r="302" spans="1:16" ht="15.75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</row>
    <row r="303" spans="1:16" ht="15.75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</row>
    <row r="304" spans="1:16" ht="15.75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</row>
    <row r="305" spans="1:16" ht="15.75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</row>
    <row r="306" spans="1:16" ht="15.75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</row>
    <row r="307" spans="1:16" ht="15.75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</row>
    <row r="308" spans="1:16" ht="15.75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</row>
    <row r="309" spans="1:16" ht="15.75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</row>
    <row r="310" spans="1:16" ht="15.75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</row>
    <row r="311" spans="1:16" ht="15.75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</row>
    <row r="312" spans="1:16" ht="15.75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</row>
    <row r="313" spans="1:16" ht="15.75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</row>
    <row r="314" spans="1:16" ht="15.75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</row>
    <row r="315" spans="1:16" ht="15.75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</row>
    <row r="316" spans="1:16" ht="15.75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</row>
    <row r="317" spans="1:16" ht="15.75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</row>
    <row r="318" spans="1:16" ht="15.75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</row>
    <row r="319" spans="1:16" ht="15.75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</row>
    <row r="320" spans="1:16" ht="15.75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</row>
    <row r="321" spans="1:16" ht="15.75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</row>
    <row r="322" spans="1:16" ht="15.75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</row>
    <row r="323" spans="1:16" ht="15.75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</row>
    <row r="324" spans="1:16" ht="15.75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</row>
    <row r="325" spans="1:16" ht="15.75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</row>
    <row r="326" spans="1:16" ht="15.75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</row>
    <row r="327" spans="1:16" ht="15.75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</row>
    <row r="328" spans="1:16" ht="15.75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</row>
    <row r="329" spans="1:16" ht="15.75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</row>
    <row r="330" spans="1:16" ht="15.75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</row>
    <row r="331" spans="1:16" ht="15.75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</row>
    <row r="332" spans="1:16" ht="15.75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</row>
    <row r="333" spans="1:16" ht="15.75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</row>
    <row r="334" spans="1:16" ht="15.75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</row>
    <row r="335" spans="1:16" ht="15.75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</row>
    <row r="336" spans="1:16" ht="15.7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</row>
    <row r="337" spans="1:16" ht="15.75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</row>
    <row r="338" spans="1:16" ht="15.75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</row>
    <row r="339" spans="1:16" ht="15.75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</row>
    <row r="340" spans="1:16" ht="15.75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</row>
    <row r="341" spans="1:16" ht="15.75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</row>
    <row r="342" spans="1:16" ht="15.75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</row>
    <row r="343" spans="1:16" ht="15.75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</row>
    <row r="344" spans="1:16" ht="15.75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</row>
    <row r="345" spans="1:16" ht="15.75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</row>
    <row r="346" spans="1:16" ht="15.75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</row>
    <row r="347" spans="1:16" ht="15.75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</row>
    <row r="348" spans="1:16" ht="15.75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</row>
    <row r="349" spans="1:16" ht="15.75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</row>
    <row r="350" spans="1:16" ht="15.75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</row>
    <row r="351" spans="1:16" ht="15.75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</row>
    <row r="352" spans="1:16" ht="15.75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</row>
    <row r="353" spans="1:16" ht="15.75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</row>
    <row r="354" spans="1:16" ht="15.75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</row>
    <row r="355" spans="1:16" ht="15.75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</row>
    <row r="356" spans="1:16" ht="15.75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</row>
    <row r="357" spans="1:16" ht="15.75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</row>
    <row r="358" spans="1:16" ht="15.75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</row>
    <row r="359" spans="1:16" ht="15.75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</row>
    <row r="360" spans="1:16" ht="15.75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</row>
    <row r="361" spans="1:16" ht="15.75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</row>
    <row r="362" spans="1:16" ht="15.75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</row>
    <row r="363" spans="1:16" ht="15.75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</row>
    <row r="364" spans="1:16" ht="15.75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</row>
    <row r="365" spans="1:16" ht="15.75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</row>
    <row r="366" spans="1:16" ht="15.75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</row>
    <row r="367" spans="1:16" ht="15.75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</row>
    <row r="368" spans="1:16" ht="15.75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</row>
    <row r="369" spans="1:16" ht="15.75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</row>
    <row r="370" spans="1:16" ht="15.75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</row>
    <row r="371" spans="1:16" ht="15.75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</row>
    <row r="372" spans="1:16" ht="15.75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</row>
    <row r="373" spans="1:16" ht="15.75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</row>
    <row r="374" spans="1:16" ht="15.75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</row>
    <row r="375" spans="1:16" ht="15.75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</row>
    <row r="376" spans="1:16" ht="15.75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</row>
    <row r="377" spans="1:16" ht="15.75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</row>
    <row r="378" spans="1:16" ht="15.75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</row>
    <row r="379" spans="1:16" ht="15.75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</row>
    <row r="380" spans="1:16" ht="15.75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</row>
    <row r="381" spans="1:16" ht="15.75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</row>
    <row r="382" spans="1:16" ht="15.75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</row>
    <row r="383" spans="1:16" ht="15.75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</row>
    <row r="384" spans="1:16" ht="15.75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</row>
    <row r="385" spans="1:16" ht="15.75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</row>
    <row r="386" spans="1:16" ht="15.75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</row>
    <row r="387" spans="1:16" ht="15.75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</row>
    <row r="388" spans="1:16" ht="15.75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</row>
    <row r="389" spans="1:16" ht="15.75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</row>
    <row r="390" spans="1:16" ht="15.75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</row>
    <row r="391" spans="1:16" ht="15.75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</row>
    <row r="392" spans="1:16" ht="15.75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</row>
    <row r="393" spans="1:16" ht="15.75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</row>
    <row r="394" spans="1:16" ht="15.75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</row>
    <row r="395" spans="1:16" ht="15.75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</row>
    <row r="396" spans="1:16" ht="15.75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</row>
    <row r="397" spans="1:16" ht="15.75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</row>
    <row r="398" spans="1:16" ht="15.75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</row>
    <row r="399" spans="1:16" ht="15.75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</row>
    <row r="400" spans="1:16" ht="15.75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</row>
    <row r="401" spans="1:16" ht="15.75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</row>
    <row r="402" spans="1:16" ht="15.75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</row>
    <row r="403" spans="1:16" ht="15.75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</row>
    <row r="404" spans="1:16" ht="15.75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</row>
    <row r="405" spans="1:16" ht="15.75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</row>
    <row r="406" spans="1:16" ht="15.75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</row>
    <row r="407" spans="1:16" ht="15.75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</row>
    <row r="408" spans="1:16" ht="15.75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</row>
    <row r="409" spans="1:16" ht="15.75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</row>
    <row r="410" spans="1:16" ht="15.75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</row>
    <row r="411" spans="1:16" ht="15.75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</row>
    <row r="412" spans="1:16" ht="15.75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</row>
    <row r="413" spans="1:16" ht="15.75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</row>
    <row r="414" spans="1:16" ht="15.75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</row>
    <row r="415" spans="1:16" ht="15.75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</row>
    <row r="416" spans="1:16" ht="15.75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</row>
    <row r="417" spans="1:16" ht="15.75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</row>
    <row r="418" spans="1:16" ht="15.75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</row>
    <row r="419" spans="1:16" ht="15.75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</row>
    <row r="420" spans="1:16" ht="15.75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</row>
    <row r="421" spans="1:16" ht="15.75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</row>
    <row r="422" spans="1:16" ht="15.75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</row>
    <row r="423" spans="1:16" ht="15.75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</row>
    <row r="424" spans="1:16" ht="15.75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</row>
    <row r="425" spans="1:16" ht="15.75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</row>
    <row r="426" spans="1:16" ht="15.75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</row>
    <row r="427" spans="1:16" ht="15.75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</row>
    <row r="428" spans="1:16" ht="15.75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</row>
    <row r="429" spans="1:16" ht="15.75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</row>
    <row r="430" spans="1:16" ht="15.75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</row>
    <row r="431" spans="1:16" ht="15.75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</row>
    <row r="432" spans="1:16" ht="15.75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</row>
    <row r="433" spans="1:16" ht="15.75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</row>
    <row r="434" spans="1:16" ht="15.75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</row>
    <row r="435" spans="1:16" ht="15.75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</row>
    <row r="436" spans="1:16" ht="15.75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</row>
    <row r="437" spans="1:16" ht="15.75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</row>
    <row r="438" spans="1:16" ht="15.75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</row>
    <row r="439" spans="1:16" ht="15.75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</row>
    <row r="440" spans="1:16" ht="15.75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</row>
    <row r="441" spans="1:16" ht="15.75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</row>
    <row r="442" spans="1:16" ht="15.75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</row>
    <row r="443" spans="1:16" ht="15.75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</row>
    <row r="444" spans="1:16" ht="15.75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</row>
    <row r="445" spans="1:16" ht="15.75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</row>
    <row r="446" spans="1:16" ht="15.75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</row>
    <row r="447" spans="1:16" ht="15.75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</row>
    <row r="448" spans="1:16" ht="15.75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</row>
    <row r="449" spans="1:16" ht="15.75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</row>
    <row r="450" spans="1:16" ht="15.75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</row>
    <row r="451" spans="1:16" ht="15.75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</row>
    <row r="452" spans="1:16" ht="15.75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</row>
    <row r="453" spans="1:16" ht="15.75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</row>
    <row r="454" spans="1:16" ht="15.75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</row>
    <row r="455" spans="1:16" ht="15.75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</row>
    <row r="456" spans="1:16" ht="15.75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</row>
    <row r="457" spans="1:16" ht="15.75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</row>
    <row r="458" spans="1:16" ht="15.75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</row>
    <row r="459" spans="1:16" ht="15.75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</row>
    <row r="460" spans="1:16" ht="15.75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</row>
    <row r="461" spans="1:16" ht="15.75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</row>
    <row r="462" spans="1:16" ht="15.75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</row>
    <row r="463" spans="1:16" ht="15.75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</row>
    <row r="464" spans="1:16" ht="15.75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</row>
    <row r="465" spans="1:16" ht="15.75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</row>
    <row r="466" spans="1:16" ht="15.75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</row>
    <row r="467" spans="1:16" ht="15.75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</row>
    <row r="468" spans="1:16" ht="15.75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</row>
    <row r="469" spans="1:16" ht="15.75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</row>
    <row r="470" spans="1:16" ht="15.75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</row>
    <row r="471" spans="1:16" ht="15.75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</row>
    <row r="472" spans="1:16" ht="15.75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</row>
    <row r="473" spans="1:16" ht="15.75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</row>
    <row r="474" spans="1:16" ht="15.75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</row>
    <row r="475" spans="1:16" ht="15.75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</row>
    <row r="476" spans="1:16" ht="15.75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</row>
    <row r="477" spans="1:16" ht="15.75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</row>
    <row r="478" spans="1:16" ht="15.75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</row>
    <row r="479" spans="1:16" ht="15.75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</row>
    <row r="480" spans="1:16" ht="15.75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</row>
    <row r="481" spans="1:16" ht="15.75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</row>
    <row r="482" spans="1:16" ht="15.75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</row>
    <row r="483" spans="1:16" ht="15.75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</row>
    <row r="484" spans="1:16" ht="15.75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</row>
    <row r="485" spans="1:16" ht="15.75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</row>
    <row r="486" spans="1:16" ht="15.75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</row>
    <row r="487" spans="1:16" ht="15.75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</row>
    <row r="488" spans="1:16" ht="15.75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</row>
    <row r="489" spans="1:16" ht="15.75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</row>
    <row r="490" spans="1:16" ht="15.75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</row>
    <row r="491" spans="1:16" ht="15.75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</row>
    <row r="492" spans="1:16" ht="15.75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</row>
    <row r="493" spans="1:16" ht="15.75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</row>
    <row r="494" spans="1:16" ht="15.75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</row>
    <row r="495" spans="1:16" ht="15.75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</row>
    <row r="496" spans="1:16" ht="15.75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</row>
    <row r="497" spans="1:16" ht="15.75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</row>
    <row r="498" spans="1:16" ht="15.75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</row>
    <row r="499" spans="1:16" ht="15.75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</row>
    <row r="500" spans="1:16" ht="15.75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</row>
    <row r="501" spans="1:16" ht="15.75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</row>
    <row r="502" spans="1:16" ht="15.75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</row>
    <row r="503" spans="1:16" ht="15.75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</row>
    <row r="504" spans="1:16" ht="15.75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</row>
    <row r="505" spans="1:16" ht="15.75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</row>
    <row r="506" spans="1:16" ht="15.75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</row>
    <row r="507" spans="1:16" ht="15.75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</row>
    <row r="508" spans="1:16" ht="15.75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</row>
    <row r="509" spans="1:16" ht="15.75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</row>
    <row r="510" spans="1:16" ht="15.75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</row>
    <row r="511" spans="1:16" ht="15.75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</row>
    <row r="512" spans="1:16" ht="15.75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</row>
    <row r="513" spans="1:16" ht="15.75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</row>
    <row r="514" spans="1:16" ht="15.75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</row>
    <row r="515" spans="1:16" ht="15.75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</row>
    <row r="516" spans="1:16" ht="15.75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</row>
    <row r="517" spans="1:16" ht="15.75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</row>
    <row r="518" spans="1:16" ht="15.75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</row>
    <row r="519" spans="1:16" ht="15.75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</row>
    <row r="520" spans="1:16" ht="15.75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</row>
    <row r="521" spans="1:16" ht="15.75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</row>
    <row r="522" spans="1:16" ht="15.75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</row>
    <row r="523" spans="1:16" ht="15.75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</row>
    <row r="524" spans="1:16" ht="15.75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</row>
    <row r="525" spans="1:16" ht="15.75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</row>
    <row r="526" spans="1:16" ht="15.75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</row>
    <row r="527" spans="1:16" ht="15.75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</row>
    <row r="528" spans="1:16" ht="15.75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</row>
    <row r="529" spans="1:16" ht="15.75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</row>
    <row r="530" spans="1:16" ht="15.75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</row>
    <row r="531" spans="1:16" ht="15.75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</row>
    <row r="532" spans="1:16" ht="15.75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</row>
    <row r="533" spans="1:16" ht="15.75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</row>
    <row r="534" spans="1:16" ht="15.75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</row>
    <row r="535" spans="1:16" ht="15.75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</row>
    <row r="536" spans="1:16" ht="15.75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</row>
    <row r="537" spans="1:16" ht="15.75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</row>
    <row r="538" spans="1:16" ht="15.75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</row>
    <row r="539" spans="1:16" ht="15.75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</row>
    <row r="540" spans="1:16" ht="15.75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</row>
    <row r="541" spans="1:16" ht="15.75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</row>
    <row r="542" spans="1:16" ht="15.75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</row>
    <row r="543" spans="1:16" ht="15.75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</row>
    <row r="544" spans="1:16" ht="15.75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</row>
    <row r="545" spans="1:16" ht="15.75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</row>
    <row r="546" spans="1:16" ht="15.75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</row>
    <row r="547" spans="1:16" ht="15.75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</row>
    <row r="548" spans="1:16" ht="15.75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</row>
    <row r="549" spans="1:16" ht="15.75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</row>
    <row r="550" spans="1:16" ht="15.75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</row>
    <row r="551" spans="1:16" ht="15.75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</row>
    <row r="552" spans="1:16" ht="15.75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</row>
    <row r="553" spans="1:16" ht="15.75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</row>
    <row r="554" spans="1:16" ht="15.75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</row>
    <row r="555" spans="1:16" ht="15.75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</row>
    <row r="556" spans="1:16" ht="15.75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</row>
    <row r="557" spans="1:16" ht="15.75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</row>
    <row r="558" spans="1:16" ht="15.75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</row>
    <row r="559" spans="1:16" ht="15.75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</row>
    <row r="560" spans="1:16" ht="15.75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</row>
    <row r="561" spans="1:16" ht="15.75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</row>
    <row r="562" spans="1:16" ht="15.75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</row>
    <row r="563" spans="1:16" ht="15.75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</row>
    <row r="564" spans="1:16" ht="15.75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</row>
    <row r="565" spans="1:16" ht="15.75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</row>
    <row r="566" spans="1:16" ht="15.75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</row>
    <row r="567" spans="1:16" ht="15.75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</row>
    <row r="568" spans="1:16" ht="15.75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</row>
    <row r="569" spans="1:16" ht="15.75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</row>
    <row r="570" spans="1:16" ht="15.75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</row>
    <row r="571" spans="1:16" ht="15.75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</row>
    <row r="572" spans="1:16" ht="15.75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</row>
    <row r="573" spans="1:16" ht="15.75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</row>
    <row r="574" spans="1:16" ht="15.75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</row>
    <row r="575" spans="1:16" ht="15.75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</row>
    <row r="576" spans="1:16" ht="15.75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</row>
    <row r="577" spans="1:16" ht="15.75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</row>
    <row r="578" spans="1:16" ht="15.75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</row>
    <row r="579" spans="1:16" ht="15.75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</row>
    <row r="580" spans="1:16" ht="15.75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</row>
    <row r="581" spans="1:16" ht="15.75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</row>
    <row r="582" spans="1:16" ht="15.75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</row>
    <row r="583" spans="1:16" ht="15.75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</row>
    <row r="584" spans="1:16" ht="15.75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</row>
    <row r="585" spans="1:16" ht="15.75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</row>
    <row r="586" spans="1:16" ht="15.75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</row>
    <row r="587" spans="1:16" ht="15.75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</row>
    <row r="588" spans="1:16" ht="15.75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</row>
    <row r="589" spans="1:16" ht="15.75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</row>
    <row r="590" spans="1:16" ht="15.75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</row>
    <row r="591" spans="1:16" ht="15.75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</row>
    <row r="592" spans="1:16" ht="15.75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</row>
    <row r="593" spans="1:16" ht="15.75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</row>
    <row r="594" spans="1:16" ht="15.75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</row>
    <row r="595" spans="1:16" ht="15.75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</row>
    <row r="596" spans="1:16" ht="15.75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</row>
    <row r="597" spans="1:16" ht="15.75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</row>
    <row r="598" spans="1:16" ht="15.75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</row>
    <row r="599" spans="1:16" ht="15.75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</row>
    <row r="600" spans="1:16" ht="15.75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</row>
    <row r="601" spans="1:16" ht="15.75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</row>
    <row r="602" spans="1:16" ht="15.75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</row>
    <row r="603" spans="1:16" ht="15.75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</row>
    <row r="604" spans="1:16" ht="15.75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</row>
    <row r="605" spans="1:16" ht="15.75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</row>
    <row r="606" spans="1:16" ht="15.75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</row>
    <row r="607" spans="1:16" ht="15.75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</row>
    <row r="608" spans="1:16" ht="15.75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</row>
    <row r="609" spans="1:16" ht="15.75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</row>
    <row r="610" spans="1:16" ht="15.75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</row>
    <row r="611" spans="1:16" ht="15.75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</row>
    <row r="612" spans="1:16" ht="15.75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</row>
    <row r="613" spans="1:16" ht="15.75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</row>
    <row r="614" spans="1:16" ht="15.75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</row>
    <row r="615" spans="1:16" ht="15.75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</row>
    <row r="616" spans="1:16" ht="15.75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</row>
    <row r="617" spans="1:16" ht="15.75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</row>
    <row r="618" spans="1:16" ht="15.75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</row>
    <row r="619" spans="1:16" ht="15.75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</row>
    <row r="620" spans="1:16" ht="15.75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</row>
    <row r="621" spans="1:16" ht="15.75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</row>
    <row r="622" spans="1:16" ht="15.75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</row>
    <row r="623" spans="1:16" ht="15.75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</row>
    <row r="624" spans="1:16" ht="15.75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</row>
    <row r="625" spans="1:16" ht="15.75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</row>
    <row r="626" spans="1:16" ht="15.75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</row>
    <row r="627" spans="1:16" ht="15.75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</row>
    <row r="628" spans="1:16" ht="15.75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</row>
    <row r="629" spans="1:16" ht="15.75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</row>
    <row r="630" spans="1:16" ht="15.75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</row>
    <row r="631" spans="1:16" ht="15.75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</row>
    <row r="632" spans="1:16" ht="15.75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</row>
    <row r="633" spans="1:16" ht="15.75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</row>
    <row r="634" spans="1:16" ht="15.75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</row>
    <row r="635" spans="1:16" ht="15.75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</row>
    <row r="636" spans="1:16" ht="15.75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</row>
    <row r="637" spans="1:16" ht="15.75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</row>
    <row r="638" spans="1:16" ht="15.75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</row>
    <row r="639" spans="1:16" ht="15.75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</row>
    <row r="640" spans="1:16" ht="15.75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</row>
    <row r="641" spans="1:16" ht="15.75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</row>
    <row r="642" spans="1:16" ht="15.75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</row>
    <row r="643" spans="1:16" ht="15.75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</row>
    <row r="644" spans="1:16" ht="15.75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</row>
    <row r="645" spans="1:16" ht="15.75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</row>
    <row r="646" spans="1:16" ht="15.75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</row>
    <row r="647" spans="1:16" ht="15.75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</row>
    <row r="648" spans="1:16" ht="15.75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</row>
    <row r="649" spans="1:16" ht="15.75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</row>
    <row r="650" spans="1:16" ht="15.75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</row>
    <row r="651" spans="1:16" ht="15.75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</row>
    <row r="652" spans="1:16" ht="15.75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</row>
    <row r="653" spans="1:16" ht="15.75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</row>
    <row r="654" spans="1:16" ht="15.75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</row>
    <row r="655" spans="1:16" ht="15.75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</row>
    <row r="656" spans="1:16" ht="15.75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</row>
    <row r="657" spans="1:16" ht="15.75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</row>
    <row r="658" spans="1:16" ht="15.75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</row>
    <row r="659" spans="1:16" ht="15.75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</row>
    <row r="660" spans="1:16" ht="15.75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</row>
    <row r="661" spans="1:16" ht="15.75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</row>
    <row r="662" spans="1:16" ht="15.75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</row>
    <row r="663" spans="1:16" ht="15.75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</row>
    <row r="664" spans="1:16" ht="15.75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</row>
    <row r="665" spans="1:16" ht="15.75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</row>
    <row r="666" spans="1:16" ht="15.75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</row>
    <row r="667" spans="1:16" ht="15.75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</row>
    <row r="668" spans="1:16" ht="15.75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</row>
    <row r="669" spans="1:16" ht="15.75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</row>
    <row r="670" spans="1:16" ht="15.75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</row>
    <row r="671" spans="1:16" ht="15.75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</row>
    <row r="672" spans="1:16" ht="15.75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</row>
    <row r="673" spans="1:16" ht="15.75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</row>
    <row r="674" spans="1:16" ht="15.75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</row>
    <row r="675" spans="1:16" ht="15.75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</row>
    <row r="676" spans="1:16" ht="15.75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</row>
    <row r="677" spans="1:16" ht="15.75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</row>
    <row r="678" spans="1:16" ht="15.75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</row>
    <row r="679" spans="1:16" ht="15.75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</row>
    <row r="680" spans="1:16" ht="15.75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</row>
    <row r="681" spans="1:16" ht="15.75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</row>
    <row r="682" spans="1:16" ht="15.75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</row>
    <row r="683" spans="1:16" ht="15.75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</row>
    <row r="684" spans="1:16" ht="15.75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</row>
    <row r="685" spans="1:16" ht="15.75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</row>
    <row r="686" spans="1:16" ht="15.75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</row>
    <row r="687" spans="1:16" ht="15.75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</row>
    <row r="688" spans="1:16" ht="15.75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</row>
    <row r="689" spans="1:16" ht="15.75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</row>
    <row r="690" spans="1:16" ht="15.75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</row>
    <row r="691" spans="1:16" ht="15.75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</row>
    <row r="692" spans="1:16" ht="15.75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</row>
    <row r="693" spans="1:16" ht="15.75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</row>
    <row r="694" spans="1:16" ht="15.75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</row>
    <row r="695" spans="1:16" ht="15.75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</row>
    <row r="696" spans="1:16" ht="15.75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</row>
    <row r="697" spans="1:16" ht="15.75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</row>
    <row r="698" spans="1:16" ht="15.75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</row>
    <row r="699" spans="1:16" ht="15.75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</row>
    <row r="700" spans="1:16" ht="15.75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</row>
    <row r="701" spans="1:16" ht="15.75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</row>
    <row r="702" spans="1:16" ht="15.75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</row>
    <row r="703" spans="1:16" ht="15.75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</row>
    <row r="704" spans="1:16" ht="15.75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</row>
    <row r="705" spans="1:16" ht="15.75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</row>
    <row r="706" spans="1:16" ht="15.75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</row>
    <row r="707" spans="1:16" ht="15.75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</row>
    <row r="708" spans="1:16" ht="15.75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</row>
    <row r="709" spans="1:16" ht="15.75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</row>
    <row r="710" spans="1:16" ht="15.75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</row>
    <row r="711" spans="1:16" ht="15.75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</row>
    <row r="712" spans="1:16" ht="15.75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</row>
    <row r="713" spans="1:16" ht="15.75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</row>
    <row r="714" spans="1:16" ht="15.75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</row>
    <row r="715" spans="1:16" ht="15.75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</row>
    <row r="716" spans="1:16" ht="15.75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</row>
    <row r="717" spans="1:16" ht="15.75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</row>
    <row r="718" spans="1:16" ht="15.75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</row>
    <row r="719" spans="1:16" ht="15.75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</row>
    <row r="720" spans="1:16" ht="15.75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</row>
    <row r="721" spans="1:16" ht="15.75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</row>
    <row r="722" spans="1:16" ht="15.75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</row>
    <row r="723" spans="1:16" ht="15.75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</row>
    <row r="724" spans="1:16" ht="15.75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</row>
    <row r="725" spans="1:16" ht="15.75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</row>
    <row r="726" spans="1:16" ht="15.75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</row>
    <row r="727" spans="1:16" ht="15.75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</row>
    <row r="728" spans="1:16" ht="15.75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</row>
    <row r="729" spans="1:16" ht="15.75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</row>
    <row r="730" spans="1:16" ht="15.75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</row>
    <row r="731" spans="1:16" ht="15.75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</row>
    <row r="732" spans="1:16" ht="15.75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</row>
    <row r="733" spans="1:16" ht="15.75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</row>
    <row r="734" spans="1:16" ht="15.75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</row>
    <row r="735" spans="1:16" ht="15.75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</row>
    <row r="736" spans="1:16" ht="15.75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</row>
    <row r="737" spans="1:16" ht="15.75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</row>
    <row r="738" spans="1:16" ht="15.75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</row>
    <row r="739" spans="1:16" ht="15.75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</row>
    <row r="740" spans="1:16" ht="15.75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</row>
    <row r="741" spans="1:16" ht="15.75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</row>
    <row r="742" spans="1:16" ht="15.75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</row>
    <row r="743" spans="1:16" ht="15.75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</row>
    <row r="744" spans="1:16" ht="15.75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</row>
    <row r="745" spans="1:16" ht="15.75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</row>
    <row r="746" spans="1:16" ht="15.75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</row>
    <row r="747" spans="1:16" ht="15.75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</row>
    <row r="748" spans="1:16" ht="15.75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</row>
    <row r="749" spans="1:16" ht="15.75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</row>
    <row r="750" spans="1:16" ht="15.75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</row>
    <row r="751" spans="1:16" ht="15.75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</row>
    <row r="752" spans="1:16" ht="15.75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</row>
    <row r="753" spans="1:16" ht="15.75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</row>
    <row r="754" spans="1:16" ht="15.75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</row>
    <row r="755" spans="1:16" ht="15.75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</row>
    <row r="756" spans="1:16" ht="15.75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</row>
    <row r="757" spans="1:16" ht="15.75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</row>
    <row r="758" spans="1:16" ht="15.75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</row>
    <row r="759" spans="1:16" ht="15.75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</row>
    <row r="760" spans="1:16" ht="15.75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</row>
    <row r="761" spans="1:16" ht="15.75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</row>
    <row r="762" spans="1:16" ht="15.75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</row>
    <row r="763" spans="1:16" ht="15.75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</row>
    <row r="764" spans="1:16" ht="15.75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</row>
    <row r="765" spans="1:16" ht="15.75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</row>
    <row r="766" spans="1:16" ht="15.75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</row>
    <row r="767" spans="1:16" ht="15.75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</row>
    <row r="768" spans="1:16" ht="15.75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</row>
    <row r="769" spans="1:16" ht="15.75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</row>
    <row r="770" spans="1:16" ht="15.75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</row>
    <row r="771" spans="1:16" ht="15.75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</row>
    <row r="772" spans="1:16" ht="15.75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</row>
    <row r="773" spans="1:16" ht="15.75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</row>
    <row r="774" spans="1:16" ht="15.75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</row>
    <row r="775" spans="1:16" ht="15.75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</row>
    <row r="776" spans="1:16" ht="15.75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</row>
    <row r="777" spans="1:16" ht="15.75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</row>
    <row r="778" spans="1:16" ht="15.75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</row>
    <row r="779" spans="1:16" ht="15.75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</row>
    <row r="780" spans="1:16" ht="15.75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</row>
    <row r="781" spans="1:16" ht="15.75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</row>
    <row r="782" spans="1:16" ht="15.75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</row>
    <row r="783" spans="1:16" ht="15.75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</row>
    <row r="784" spans="1:16" ht="15.75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</row>
    <row r="785" spans="1:16" ht="15.75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</row>
    <row r="786" spans="1:16" ht="15.75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</row>
    <row r="787" spans="1:16" ht="15.75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</row>
    <row r="788" spans="1:16" ht="15.75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</row>
    <row r="789" spans="1:16" ht="15.75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</row>
    <row r="790" spans="1:16" ht="15.75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</row>
    <row r="791" spans="1:16" ht="15.75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</row>
    <row r="792" spans="1:16" ht="15.75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</row>
    <row r="793" spans="1:16" ht="15.75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</row>
    <row r="794" spans="1:16" ht="15.75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</row>
    <row r="795" spans="1:16" ht="15.75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</row>
    <row r="796" spans="1:16" ht="15.75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</row>
    <row r="797" spans="1:16" ht="15.75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</row>
    <row r="798" spans="1:16" ht="15.75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</row>
    <row r="799" spans="1:16" ht="15.75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</row>
    <row r="800" spans="1:16" ht="15.75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</row>
    <row r="801" spans="1:16" ht="15.75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</row>
    <row r="802" spans="1:16" ht="15.75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</row>
    <row r="803" spans="1:16" ht="15.75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</row>
    <row r="804" spans="1:16" ht="15.75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</row>
    <row r="805" spans="1:16" ht="15.75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</row>
    <row r="806" spans="1:16" ht="15.75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</row>
    <row r="807" spans="1:16" ht="15.75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</row>
    <row r="808" spans="1:16" ht="15.75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</row>
    <row r="809" spans="1:16" ht="15.75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</row>
    <row r="810" spans="1:16" ht="15.75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</row>
    <row r="811" spans="1:16" ht="15.75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</row>
    <row r="812" spans="1:16" ht="15.75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</row>
    <row r="813" spans="1:16" ht="15.75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</row>
    <row r="814" spans="1:16" ht="15.75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</row>
    <row r="815" spans="1:16" ht="15.75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</row>
    <row r="816" spans="1:16" ht="15.75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</row>
    <row r="817" spans="1:16" ht="15.75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</row>
    <row r="818" spans="1:16" ht="15.75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</row>
    <row r="819" spans="1:16" ht="15.75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</row>
    <row r="820" spans="1:16" ht="15.75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</row>
    <row r="821" spans="1:16" ht="15.75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</row>
    <row r="822" spans="1:16" ht="15.75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</row>
    <row r="823" spans="1:16" ht="15.75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</row>
    <row r="824" spans="1:16" ht="15.75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</row>
    <row r="825" spans="1:16" ht="15.75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</row>
    <row r="826" spans="1:16" ht="15.75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</row>
    <row r="827" spans="1:16" ht="15.75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</row>
    <row r="828" spans="1:16" ht="15.75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</row>
    <row r="829" spans="1:16" ht="15.75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</row>
    <row r="830" spans="1:16" ht="15.75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</row>
    <row r="831" spans="1:16" ht="15.75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</row>
    <row r="832" spans="1:16" ht="15.75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</row>
    <row r="833" spans="1:16" ht="15.75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</row>
    <row r="834" spans="1:16" ht="15.75">
      <c r="A834" s="60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</row>
    <row r="835" spans="1:16" ht="15.75">
      <c r="A835" s="60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</row>
    <row r="836" spans="1:16" ht="15.75">
      <c r="A836" s="60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</row>
    <row r="837" spans="1:16" ht="15.75">
      <c r="A837" s="60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</row>
    <row r="838" spans="1:16" ht="15.75">
      <c r="A838" s="60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</row>
    <row r="839" spans="1:16" ht="15.75">
      <c r="A839" s="60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</row>
    <row r="840" spans="1:16" ht="15.75">
      <c r="A840" s="60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</row>
    <row r="841" spans="1:16" ht="15.75">
      <c r="A841" s="60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</row>
    <row r="842" spans="1:16" ht="15.75">
      <c r="A842" s="60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</row>
    <row r="843" spans="1:16" ht="15.75">
      <c r="A843" s="60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</row>
    <row r="844" spans="1:16" ht="15.75">
      <c r="A844" s="60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</row>
    <row r="845" spans="1:16" ht="15.75">
      <c r="A845" s="60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</row>
    <row r="846" spans="1:16" ht="15.75">
      <c r="A846" s="60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</row>
    <row r="847" spans="1:16" ht="15.75">
      <c r="A847" s="60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</row>
    <row r="848" spans="1:16" ht="15.75">
      <c r="A848" s="60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</row>
    <row r="849" spans="1:16" ht="15.75">
      <c r="A849" s="60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</row>
    <row r="850" spans="1:16" ht="15.75">
      <c r="A850" s="60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</row>
    <row r="851" spans="1:16" ht="15.75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</row>
    <row r="852" spans="1:16" ht="15.75">
      <c r="A852" s="60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</row>
    <row r="853" spans="1:16" ht="15.75">
      <c r="A853" s="60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</row>
    <row r="854" spans="1:16" ht="15.75">
      <c r="A854" s="60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</row>
    <row r="855" spans="1:16" ht="15.75">
      <c r="A855" s="60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</row>
    <row r="856" spans="1:16" ht="15.75">
      <c r="A856" s="60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</row>
    <row r="857" spans="1:16" ht="15.75">
      <c r="A857" s="60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</row>
    <row r="858" spans="1:16" ht="15.75">
      <c r="A858" s="60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</row>
    <row r="859" spans="1:16" ht="15.75">
      <c r="A859" s="60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</row>
    <row r="860" spans="1:16" ht="15.75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</row>
    <row r="861" spans="1:16" ht="15.75">
      <c r="A861" s="60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</row>
    <row r="862" spans="1:16" ht="15.75">
      <c r="A862" s="60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</row>
    <row r="863" spans="1:16" ht="15.75">
      <c r="A863" s="60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</row>
    <row r="864" spans="1:16" ht="15.75">
      <c r="A864" s="60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</row>
    <row r="865" spans="1:16" ht="15.75">
      <c r="A865" s="60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</row>
    <row r="866" spans="1:16" ht="15.75">
      <c r="A866" s="60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</row>
    <row r="867" spans="1:16" ht="15.75">
      <c r="A867" s="60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</row>
    <row r="868" spans="1:16" ht="15.75">
      <c r="A868" s="60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</row>
    <row r="869" spans="1:16" ht="15.75">
      <c r="A869" s="60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</row>
    <row r="870" spans="1:16" ht="15.75">
      <c r="A870" s="60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</row>
    <row r="871" spans="1:16" ht="15.75">
      <c r="A871" s="60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</row>
    <row r="872" spans="1:16" ht="15.75">
      <c r="A872" s="60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</row>
    <row r="873" spans="1:16" ht="15.75">
      <c r="A873" s="60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</row>
    <row r="874" spans="1:16" ht="15.75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</row>
    <row r="875" spans="1:16" ht="15.75">
      <c r="A875" s="60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</row>
    <row r="876" spans="1:16" ht="15.75">
      <c r="A876" s="60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</row>
    <row r="877" spans="1:16" ht="15.75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</row>
    <row r="878" spans="1:16" ht="15.75">
      <c r="A878" s="60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</row>
    <row r="879" spans="1:16" ht="15.75">
      <c r="A879" s="60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</row>
    <row r="880" spans="1:16" ht="15.75">
      <c r="A880" s="60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</row>
    <row r="881" spans="1:16" ht="15.75">
      <c r="A881" s="60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</row>
    <row r="882" spans="1:16" ht="15.75">
      <c r="A882" s="60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</row>
    <row r="883" spans="1:16" ht="15.75">
      <c r="A883" s="60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</row>
    <row r="884" spans="1:16" ht="15.75">
      <c r="A884" s="60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</row>
    <row r="885" spans="1:16" ht="15.75">
      <c r="A885" s="60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</row>
    <row r="886" spans="1:16" ht="15.75">
      <c r="A886" s="60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</row>
    <row r="887" spans="1:16" ht="15.75">
      <c r="A887" s="60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</row>
    <row r="888" spans="1:16" ht="15.75">
      <c r="A888" s="60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</row>
    <row r="889" spans="1:16" ht="15.75">
      <c r="A889" s="60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</row>
    <row r="890" spans="1:16" ht="15.75">
      <c r="A890" s="60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</row>
    <row r="891" spans="1:16" ht="15.75">
      <c r="A891" s="60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</row>
    <row r="892" spans="1:16" ht="15.75">
      <c r="A892" s="60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</row>
    <row r="893" spans="1:16" ht="15.75">
      <c r="A893" s="60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</row>
    <row r="894" spans="1:16" ht="15.75">
      <c r="A894" s="60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</row>
    <row r="895" spans="1:16" ht="15.75">
      <c r="A895" s="60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</row>
    <row r="896" spans="1:16" ht="15.75">
      <c r="A896" s="60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</row>
    <row r="897" spans="1:16" ht="15.75">
      <c r="A897" s="60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</row>
    <row r="898" spans="1:16" ht="15.75">
      <c r="A898" s="60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</row>
    <row r="899" spans="1:16" ht="15.75">
      <c r="A899" s="60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</row>
    <row r="900" spans="1:16" ht="15.75">
      <c r="A900" s="60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</row>
    <row r="901" spans="1:16" ht="15.75">
      <c r="A901" s="60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</row>
    <row r="902" spans="1:16" ht="15.75">
      <c r="A902" s="60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</row>
    <row r="903" spans="1:16" ht="15.75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</row>
    <row r="904" spans="1:16" ht="15.75">
      <c r="A904" s="60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</row>
    <row r="905" spans="1:16" ht="15.75">
      <c r="A905" s="60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</row>
    <row r="906" spans="1:16" ht="15.75">
      <c r="A906" s="60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</row>
    <row r="907" spans="1:16" ht="15.75">
      <c r="A907" s="60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</row>
    <row r="908" spans="1:16" ht="15.75">
      <c r="A908" s="60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</row>
    <row r="909" spans="1:16" ht="15.75">
      <c r="A909" s="60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</row>
    <row r="910" spans="1:16" ht="15.75">
      <c r="A910" s="60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</row>
    <row r="911" spans="1:16" ht="15.75">
      <c r="A911" s="60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</row>
    <row r="912" spans="1:16" ht="15.75">
      <c r="A912" s="60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</row>
    <row r="913" spans="1:16" ht="15.75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</row>
    <row r="914" spans="1:16" ht="15.75">
      <c r="A914" s="60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</row>
    <row r="915" spans="1:16" ht="15.75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</row>
    <row r="916" spans="1:16" ht="15.75">
      <c r="A916" s="60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</row>
    <row r="917" spans="1:16" ht="15.75">
      <c r="A917" s="60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</row>
    <row r="918" spans="1:16" ht="15.75">
      <c r="A918" s="60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</row>
    <row r="919" spans="1:16" ht="15.75">
      <c r="A919" s="60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</row>
    <row r="920" spans="1:16" ht="15.75">
      <c r="A920" s="60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</row>
    <row r="921" spans="1:16" ht="15.75">
      <c r="A921" s="60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</row>
    <row r="922" spans="1:16" ht="15.75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</row>
    <row r="923" spans="1:16" ht="15.75">
      <c r="A923" s="60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</row>
    <row r="924" spans="1:16" ht="15.75">
      <c r="A924" s="60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</row>
    <row r="925" spans="1:16" ht="15.75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</row>
    <row r="926" spans="1:16" ht="15.75">
      <c r="A926" s="60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</row>
    <row r="927" spans="1:16" ht="15.75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</row>
    <row r="928" spans="1:16" ht="15.75">
      <c r="A928" s="60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</row>
    <row r="929" spans="1:16" ht="15.75">
      <c r="A929" s="60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</row>
    <row r="930" spans="1:16" ht="15.75">
      <c r="A930" s="60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</row>
    <row r="931" spans="1:16" ht="15.75">
      <c r="A931" s="60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</row>
    <row r="932" spans="1:16" ht="15.75">
      <c r="A932" s="60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</row>
    <row r="933" spans="1:16" ht="15.75">
      <c r="A933" s="60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</row>
    <row r="934" spans="1:16" ht="15.75">
      <c r="A934" s="60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</row>
    <row r="935" spans="1:16" ht="15.75">
      <c r="A935" s="60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</row>
    <row r="936" spans="1:16" ht="15.75">
      <c r="A936" s="60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</row>
    <row r="937" spans="1:16" ht="15.75">
      <c r="A937" s="60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</row>
    <row r="938" spans="1:16" ht="15.75">
      <c r="A938" s="60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</row>
    <row r="939" spans="1:16" ht="15.75">
      <c r="A939" s="60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</row>
    <row r="940" spans="1:16" ht="15.75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</row>
    <row r="941" spans="1:16" ht="15.75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</row>
    <row r="942" spans="1:16" ht="15.75">
      <c r="A942" s="60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</row>
    <row r="943" spans="1:16" ht="15.75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</row>
    <row r="944" spans="1:16" ht="15.75">
      <c r="A944" s="60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</row>
    <row r="945" spans="1:16" ht="15.75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</row>
    <row r="946" spans="1:16" ht="15.75">
      <c r="A946" s="60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</row>
    <row r="947" spans="1:16" ht="15.75">
      <c r="A947" s="60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</row>
    <row r="948" spans="1:16" ht="15.75">
      <c r="A948" s="60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</row>
    <row r="949" spans="1:16" ht="15.75">
      <c r="A949" s="60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</row>
    <row r="950" spans="1:16" ht="15.75">
      <c r="A950" s="60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</row>
    <row r="951" spans="1:16" ht="15.75">
      <c r="A951" s="60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</row>
    <row r="952" spans="1:16" ht="15.75">
      <c r="A952" s="60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</row>
    <row r="953" spans="1:16" ht="15.75">
      <c r="A953" s="60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</row>
    <row r="954" spans="1:16" ht="15.75">
      <c r="A954" s="60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</row>
    <row r="955" spans="1:16" ht="15.75">
      <c r="A955" s="60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</row>
    <row r="956" spans="1:16" ht="15.75">
      <c r="A956" s="60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</row>
    <row r="957" spans="1:16" ht="15.75">
      <c r="A957" s="60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</row>
    <row r="958" spans="1:16" ht="15.75">
      <c r="A958" s="60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</row>
    <row r="959" spans="1:16" ht="15.75">
      <c r="A959" s="60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</row>
    <row r="960" spans="1:16" ht="15.75">
      <c r="A960" s="60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</row>
    <row r="961" spans="1:16" ht="15.75">
      <c r="A961" s="60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</row>
    <row r="962" spans="1:16" ht="15.75">
      <c r="A962" s="60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</row>
    <row r="963" spans="1:16" ht="15.75">
      <c r="A963" s="60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</row>
    <row r="964" spans="1:16" ht="15.75">
      <c r="A964" s="60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</row>
    <row r="965" spans="1:16" ht="15.75">
      <c r="A965" s="60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</row>
    <row r="966" spans="1:16" ht="15.75">
      <c r="A966" s="60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</row>
    <row r="967" spans="1:16" ht="15.75">
      <c r="A967" s="60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</row>
    <row r="968" spans="1:16" ht="15.75">
      <c r="A968" s="60"/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</row>
    <row r="969" spans="1:16" ht="15.75">
      <c r="A969" s="60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</row>
    <row r="970" spans="1:16" ht="15.75">
      <c r="A970" s="60"/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</row>
    <row r="971" spans="1:16" ht="15.75">
      <c r="A971" s="60"/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</row>
    <row r="972" spans="1:16" ht="15.75">
      <c r="A972" s="60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</row>
    <row r="973" spans="1:16" ht="15.75">
      <c r="A973" s="60"/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</row>
    <row r="974" spans="1:16" ht="15.75">
      <c r="A974" s="60"/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</row>
    <row r="975" spans="1:16" ht="15.75">
      <c r="A975" s="60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</row>
    <row r="976" spans="1:16" ht="15.75">
      <c r="A976" s="60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</row>
    <row r="977" spans="1:16" ht="15.75">
      <c r="A977" s="60"/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</row>
    <row r="978" spans="1:16" ht="15.75">
      <c r="A978" s="60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</row>
    <row r="979" spans="1:16" ht="15.75">
      <c r="A979" s="60"/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</row>
    <row r="980" spans="1:16" ht="15.75">
      <c r="A980" s="60"/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</row>
    <row r="981" spans="1:16" ht="15.75">
      <c r="A981" s="60"/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</row>
    <row r="982" spans="1:16" ht="15.75">
      <c r="A982" s="60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</row>
    <row r="983" spans="1:16" ht="15.75">
      <c r="A983" s="60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</row>
    <row r="984" spans="1:16" ht="15.75">
      <c r="A984" s="60"/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</row>
    <row r="985" spans="1:16" ht="15.75">
      <c r="A985" s="60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</row>
    <row r="986" spans="1:16" ht="15.75">
      <c r="A986" s="60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</row>
    <row r="987" spans="1:16" ht="15.75">
      <c r="A987" s="60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</row>
    <row r="988" spans="1:16" ht="15.75">
      <c r="A988" s="60"/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</row>
    <row r="989" spans="1:16" ht="15.75">
      <c r="A989" s="60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</row>
    <row r="990" spans="1:16" ht="15.75">
      <c r="A990" s="60"/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</row>
    <row r="991" spans="1:16" ht="15.75">
      <c r="A991" s="60"/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</row>
    <row r="992" spans="1:16" ht="15.75">
      <c r="A992" s="60"/>
      <c r="B992" s="60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</row>
    <row r="993" spans="1:16" ht="15.75">
      <c r="A993" s="60"/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</row>
    <row r="994" spans="1:16" ht="15.75">
      <c r="A994" s="60"/>
      <c r="B994" s="60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</row>
    <row r="995" spans="1:16" ht="15.75">
      <c r="A995" s="60"/>
      <c r="B995" s="60"/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</row>
    <row r="996" spans="1:16" ht="15.75">
      <c r="A996" s="60"/>
      <c r="B996" s="60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</row>
    <row r="997" spans="1:16" ht="15.75">
      <c r="A997" s="60"/>
      <c r="B997" s="60"/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</row>
    <row r="998" spans="1:16" ht="15.75">
      <c r="A998" s="60"/>
      <c r="B998" s="60"/>
      <c r="C998" s="60"/>
      <c r="D998" s="60"/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</row>
    <row r="999" spans="1:16" ht="15.75">
      <c r="A999" s="60"/>
      <c r="B999" s="60"/>
      <c r="C999" s="60"/>
      <c r="D999" s="60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</row>
    <row r="1000" spans="1:16" ht="15.75">
      <c r="A1000" s="60"/>
      <c r="B1000" s="60"/>
      <c r="C1000" s="60"/>
      <c r="D1000" s="60"/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</row>
    <row r="1001" spans="1:16" ht="15.75">
      <c r="A1001" s="60"/>
      <c r="B1001" s="60"/>
      <c r="C1001" s="60"/>
      <c r="D1001" s="60"/>
      <c r="E1001" s="60"/>
      <c r="F1001" s="60"/>
      <c r="G1001" s="60"/>
      <c r="H1001" s="60"/>
      <c r="I1001" s="60"/>
      <c r="J1001" s="60"/>
      <c r="K1001" s="60"/>
      <c r="L1001" s="60"/>
      <c r="M1001" s="60"/>
      <c r="N1001" s="60"/>
      <c r="O1001" s="60"/>
      <c r="P1001" s="60"/>
    </row>
    <row r="1002" spans="1:16" ht="15.75">
      <c r="A1002" s="60"/>
      <c r="B1002" s="60"/>
      <c r="C1002" s="60"/>
      <c r="D1002" s="60"/>
      <c r="E1002" s="60"/>
      <c r="F1002" s="60"/>
      <c r="G1002" s="60"/>
      <c r="H1002" s="60"/>
      <c r="I1002" s="60"/>
      <c r="J1002" s="60"/>
      <c r="K1002" s="60"/>
      <c r="L1002" s="60"/>
      <c r="M1002" s="60"/>
      <c r="N1002" s="60"/>
      <c r="O1002" s="60"/>
      <c r="P1002" s="60"/>
    </row>
    <row r="1003" spans="1:16" ht="15.75">
      <c r="A1003" s="60"/>
      <c r="B1003" s="60"/>
      <c r="C1003" s="60"/>
      <c r="D1003" s="60"/>
      <c r="E1003" s="60"/>
      <c r="F1003" s="60"/>
      <c r="G1003" s="60"/>
      <c r="H1003" s="60"/>
      <c r="I1003" s="60"/>
      <c r="J1003" s="60"/>
      <c r="K1003" s="60"/>
      <c r="L1003" s="60"/>
      <c r="M1003" s="60"/>
      <c r="N1003" s="60"/>
      <c r="O1003" s="60"/>
      <c r="P1003" s="60"/>
    </row>
    <row r="1004" spans="1:16" ht="15.75">
      <c r="A1004" s="60"/>
      <c r="B1004" s="60"/>
      <c r="C1004" s="60"/>
      <c r="D1004" s="60"/>
      <c r="E1004" s="60"/>
      <c r="F1004" s="60"/>
      <c r="G1004" s="60"/>
      <c r="H1004" s="60"/>
      <c r="I1004" s="60"/>
      <c r="J1004" s="60"/>
      <c r="K1004" s="60"/>
      <c r="L1004" s="60"/>
      <c r="M1004" s="60"/>
      <c r="N1004" s="60"/>
      <c r="O1004" s="60"/>
      <c r="P1004" s="60"/>
    </row>
    <row r="1005" spans="1:16" ht="15.75">
      <c r="A1005" s="60"/>
      <c r="B1005" s="60"/>
      <c r="C1005" s="60"/>
      <c r="D1005" s="60"/>
      <c r="E1005" s="60"/>
      <c r="F1005" s="60"/>
      <c r="G1005" s="60"/>
      <c r="H1005" s="60"/>
      <c r="I1005" s="60"/>
      <c r="J1005" s="60"/>
      <c r="K1005" s="60"/>
      <c r="L1005" s="60"/>
      <c r="M1005" s="60"/>
      <c r="N1005" s="60"/>
      <c r="O1005" s="60"/>
      <c r="P1005" s="60"/>
    </row>
    <row r="1006" spans="1:16" ht="15.75">
      <c r="A1006" s="60"/>
      <c r="B1006" s="60"/>
      <c r="C1006" s="60"/>
      <c r="D1006" s="60"/>
      <c r="E1006" s="60"/>
      <c r="F1006" s="60"/>
      <c r="G1006" s="60"/>
      <c r="H1006" s="60"/>
      <c r="I1006" s="60"/>
      <c r="J1006" s="60"/>
      <c r="K1006" s="60"/>
      <c r="L1006" s="60"/>
      <c r="M1006" s="60"/>
      <c r="N1006" s="60"/>
      <c r="O1006" s="60"/>
      <c r="P1006" s="60"/>
    </row>
    <row r="1007" spans="1:16" ht="15.75">
      <c r="A1007" s="60"/>
      <c r="B1007" s="60"/>
      <c r="C1007" s="60"/>
      <c r="D1007" s="60"/>
      <c r="E1007" s="60"/>
      <c r="F1007" s="60"/>
      <c r="G1007" s="60"/>
      <c r="H1007" s="60"/>
      <c r="I1007" s="60"/>
      <c r="J1007" s="60"/>
      <c r="K1007" s="60"/>
      <c r="L1007" s="60"/>
      <c r="M1007" s="60"/>
      <c r="N1007" s="60"/>
      <c r="O1007" s="60"/>
      <c r="P1007" s="60"/>
    </row>
    <row r="1008" spans="1:16" ht="15.75">
      <c r="A1008" s="60"/>
      <c r="B1008" s="60"/>
      <c r="C1008" s="60"/>
      <c r="D1008" s="60"/>
      <c r="E1008" s="60"/>
      <c r="F1008" s="60"/>
      <c r="G1008" s="60"/>
      <c r="H1008" s="60"/>
      <c r="I1008" s="60"/>
      <c r="J1008" s="60"/>
      <c r="K1008" s="60"/>
      <c r="L1008" s="60"/>
      <c r="M1008" s="60"/>
      <c r="N1008" s="60"/>
      <c r="O1008" s="60"/>
      <c r="P1008" s="60"/>
    </row>
    <row r="1009" spans="1:16" ht="15.75">
      <c r="A1009" s="60"/>
      <c r="B1009" s="60"/>
      <c r="C1009" s="60"/>
      <c r="D1009" s="60"/>
      <c r="E1009" s="60"/>
      <c r="F1009" s="60"/>
      <c r="G1009" s="60"/>
      <c r="H1009" s="60"/>
      <c r="I1009" s="60"/>
      <c r="J1009" s="60"/>
      <c r="K1009" s="60"/>
      <c r="L1009" s="60"/>
      <c r="M1009" s="60"/>
      <c r="N1009" s="60"/>
      <c r="O1009" s="60"/>
      <c r="P1009" s="60"/>
    </row>
    <row r="1010" spans="1:16" ht="15.75">
      <c r="A1010" s="60"/>
      <c r="B1010" s="60"/>
      <c r="C1010" s="60"/>
      <c r="D1010" s="60"/>
      <c r="E1010" s="60"/>
      <c r="F1010" s="60"/>
      <c r="G1010" s="60"/>
      <c r="H1010" s="60"/>
      <c r="I1010" s="60"/>
      <c r="J1010" s="60"/>
      <c r="K1010" s="60"/>
      <c r="L1010" s="60"/>
      <c r="M1010" s="60"/>
      <c r="N1010" s="60"/>
      <c r="O1010" s="60"/>
      <c r="P1010" s="60"/>
    </row>
    <row r="1011" spans="1:16" ht="15.75">
      <c r="A1011" s="60"/>
      <c r="B1011" s="60"/>
      <c r="C1011" s="60"/>
      <c r="D1011" s="60"/>
      <c r="E1011" s="60"/>
      <c r="F1011" s="60"/>
      <c r="G1011" s="60"/>
      <c r="H1011" s="60"/>
      <c r="I1011" s="60"/>
      <c r="J1011" s="60"/>
      <c r="K1011" s="60"/>
      <c r="L1011" s="60"/>
      <c r="M1011" s="60"/>
      <c r="N1011" s="60"/>
      <c r="O1011" s="60"/>
      <c r="P1011" s="60"/>
    </row>
    <row r="1012" spans="1:16" ht="15.75">
      <c r="A1012" s="60"/>
      <c r="B1012" s="60"/>
      <c r="C1012" s="60"/>
      <c r="D1012" s="60"/>
      <c r="E1012" s="60"/>
      <c r="F1012" s="60"/>
      <c r="G1012" s="60"/>
      <c r="H1012" s="60"/>
      <c r="I1012" s="60"/>
      <c r="J1012" s="60"/>
      <c r="K1012" s="60"/>
      <c r="L1012" s="60"/>
      <c r="M1012" s="60"/>
      <c r="N1012" s="60"/>
      <c r="O1012" s="60"/>
      <c r="P1012" s="60"/>
    </row>
    <row r="1013" spans="1:16" ht="15.75">
      <c r="A1013" s="60"/>
      <c r="B1013" s="60"/>
      <c r="C1013" s="60"/>
      <c r="D1013" s="60"/>
      <c r="E1013" s="60"/>
      <c r="F1013" s="60"/>
      <c r="G1013" s="60"/>
      <c r="H1013" s="60"/>
      <c r="I1013" s="60"/>
      <c r="J1013" s="60"/>
      <c r="K1013" s="60"/>
      <c r="L1013" s="60"/>
      <c r="M1013" s="60"/>
      <c r="N1013" s="60"/>
      <c r="O1013" s="60"/>
      <c r="P1013" s="60"/>
    </row>
    <row r="1014" spans="1:16" ht="15.75">
      <c r="A1014" s="60"/>
      <c r="B1014" s="60"/>
      <c r="C1014" s="60"/>
      <c r="D1014" s="60"/>
      <c r="E1014" s="60"/>
      <c r="F1014" s="60"/>
      <c r="G1014" s="60"/>
      <c r="H1014" s="60"/>
      <c r="I1014" s="60"/>
      <c r="J1014" s="60"/>
      <c r="K1014" s="60"/>
      <c r="L1014" s="60"/>
      <c r="M1014" s="60"/>
      <c r="N1014" s="60"/>
      <c r="O1014" s="60"/>
      <c r="P1014" s="60"/>
    </row>
    <row r="1015" spans="1:16" ht="15.75">
      <c r="A1015" s="60"/>
      <c r="B1015" s="60"/>
      <c r="C1015" s="60"/>
      <c r="D1015" s="60"/>
      <c r="E1015" s="60"/>
      <c r="F1015" s="60"/>
      <c r="G1015" s="60"/>
      <c r="H1015" s="60"/>
      <c r="I1015" s="60"/>
      <c r="J1015" s="60"/>
      <c r="K1015" s="60"/>
      <c r="L1015" s="60"/>
      <c r="M1015" s="60"/>
      <c r="N1015" s="60"/>
      <c r="O1015" s="60"/>
      <c r="P1015" s="60"/>
    </row>
    <row r="1016" spans="1:16" ht="15.75">
      <c r="A1016" s="60"/>
      <c r="B1016" s="60"/>
      <c r="C1016" s="60"/>
      <c r="D1016" s="60"/>
      <c r="E1016" s="60"/>
      <c r="F1016" s="60"/>
      <c r="G1016" s="60"/>
      <c r="H1016" s="60"/>
      <c r="I1016" s="60"/>
      <c r="J1016" s="60"/>
      <c r="K1016" s="60"/>
      <c r="L1016" s="60"/>
      <c r="M1016" s="60"/>
      <c r="N1016" s="60"/>
      <c r="O1016" s="60"/>
      <c r="P1016" s="60"/>
    </row>
    <row r="1017" spans="1:16" ht="15.75">
      <c r="A1017" s="60"/>
      <c r="B1017" s="60"/>
      <c r="C1017" s="60"/>
      <c r="D1017" s="60"/>
      <c r="E1017" s="60"/>
      <c r="F1017" s="60"/>
      <c r="G1017" s="60"/>
      <c r="H1017" s="60"/>
      <c r="I1017" s="60"/>
      <c r="J1017" s="60"/>
      <c r="K1017" s="60"/>
      <c r="L1017" s="60"/>
      <c r="M1017" s="60"/>
      <c r="N1017" s="60"/>
      <c r="O1017" s="60"/>
      <c r="P1017" s="60"/>
    </row>
    <row r="1018" spans="1:16" ht="15.75">
      <c r="A1018" s="60"/>
      <c r="B1018" s="60"/>
      <c r="C1018" s="60"/>
      <c r="D1018" s="60"/>
      <c r="E1018" s="60"/>
      <c r="F1018" s="60"/>
      <c r="G1018" s="60"/>
      <c r="H1018" s="60"/>
      <c r="I1018" s="60"/>
      <c r="J1018" s="60"/>
      <c r="K1018" s="60"/>
      <c r="L1018" s="60"/>
      <c r="M1018" s="60"/>
      <c r="N1018" s="60"/>
      <c r="O1018" s="60"/>
      <c r="P1018" s="60"/>
    </row>
    <row r="1019" spans="1:16" ht="15.75">
      <c r="A1019" s="60"/>
      <c r="B1019" s="60"/>
      <c r="C1019" s="60"/>
      <c r="D1019" s="60"/>
      <c r="E1019" s="60"/>
      <c r="F1019" s="60"/>
      <c r="G1019" s="60"/>
      <c r="H1019" s="60"/>
      <c r="I1019" s="60"/>
      <c r="J1019" s="60"/>
      <c r="K1019" s="60"/>
      <c r="L1019" s="60"/>
      <c r="M1019" s="60"/>
      <c r="N1019" s="60"/>
      <c r="O1019" s="60"/>
      <c r="P1019" s="60"/>
    </row>
    <row r="1020" spans="1:16" ht="15.75">
      <c r="A1020" s="60"/>
      <c r="B1020" s="60"/>
      <c r="C1020" s="60"/>
      <c r="D1020" s="60"/>
      <c r="E1020" s="60"/>
      <c r="F1020" s="60"/>
      <c r="G1020" s="60"/>
      <c r="H1020" s="60"/>
      <c r="I1020" s="60"/>
      <c r="J1020" s="60"/>
      <c r="K1020" s="60"/>
      <c r="L1020" s="60"/>
      <c r="M1020" s="60"/>
      <c r="N1020" s="60"/>
      <c r="O1020" s="60"/>
      <c r="P1020" s="60"/>
    </row>
    <row r="1021" spans="1:16" ht="15.75">
      <c r="A1021" s="60"/>
      <c r="B1021" s="60"/>
      <c r="C1021" s="60"/>
      <c r="D1021" s="60"/>
      <c r="E1021" s="60"/>
      <c r="F1021" s="60"/>
      <c r="G1021" s="60"/>
      <c r="H1021" s="60"/>
      <c r="I1021" s="60"/>
      <c r="J1021" s="60"/>
      <c r="K1021" s="60"/>
      <c r="L1021" s="60"/>
      <c r="M1021" s="60"/>
      <c r="N1021" s="60"/>
      <c r="O1021" s="60"/>
      <c r="P1021" s="60"/>
    </row>
    <row r="1022" spans="1:16" ht="15.75">
      <c r="A1022" s="60"/>
      <c r="B1022" s="60"/>
      <c r="C1022" s="60"/>
      <c r="D1022" s="60"/>
      <c r="E1022" s="60"/>
      <c r="F1022" s="60"/>
      <c r="G1022" s="60"/>
      <c r="H1022" s="60"/>
      <c r="I1022" s="60"/>
      <c r="J1022" s="60"/>
      <c r="K1022" s="60"/>
      <c r="L1022" s="60"/>
      <c r="M1022" s="60"/>
      <c r="N1022" s="60"/>
      <c r="O1022" s="60"/>
      <c r="P1022" s="60"/>
    </row>
    <row r="1023" spans="1:16" ht="15.75">
      <c r="A1023" s="60"/>
      <c r="B1023" s="60"/>
      <c r="C1023" s="60"/>
      <c r="D1023" s="60"/>
      <c r="E1023" s="60"/>
      <c r="F1023" s="60"/>
      <c r="G1023" s="60"/>
      <c r="H1023" s="60"/>
      <c r="I1023" s="60"/>
      <c r="J1023" s="60"/>
      <c r="K1023" s="60"/>
      <c r="L1023" s="60"/>
      <c r="M1023" s="60"/>
      <c r="N1023" s="60"/>
      <c r="O1023" s="60"/>
      <c r="P1023" s="60"/>
    </row>
    <row r="1024" spans="1:16" ht="15.75">
      <c r="A1024" s="60"/>
      <c r="B1024" s="60"/>
      <c r="C1024" s="60"/>
      <c r="D1024" s="60"/>
      <c r="E1024" s="60"/>
      <c r="F1024" s="60"/>
      <c r="G1024" s="60"/>
      <c r="H1024" s="60"/>
      <c r="I1024" s="60"/>
      <c r="J1024" s="60"/>
      <c r="K1024" s="60"/>
      <c r="L1024" s="60"/>
      <c r="M1024" s="60"/>
      <c r="N1024" s="60"/>
      <c r="O1024" s="60"/>
      <c r="P1024" s="60"/>
    </row>
    <row r="1025" spans="1:16" ht="15.75">
      <c r="A1025" s="60"/>
      <c r="B1025" s="60"/>
      <c r="C1025" s="60"/>
      <c r="D1025" s="60"/>
      <c r="E1025" s="60"/>
      <c r="F1025" s="60"/>
      <c r="G1025" s="60"/>
      <c r="H1025" s="60"/>
      <c r="I1025" s="60"/>
      <c r="J1025" s="60"/>
      <c r="K1025" s="60"/>
      <c r="L1025" s="60"/>
      <c r="M1025" s="60"/>
      <c r="N1025" s="60"/>
      <c r="O1025" s="60"/>
      <c r="P1025" s="60"/>
    </row>
    <row r="1026" spans="1:16" ht="15.75">
      <c r="A1026" s="60"/>
      <c r="B1026" s="60"/>
      <c r="C1026" s="60"/>
      <c r="D1026" s="60"/>
      <c r="E1026" s="60"/>
      <c r="F1026" s="60"/>
      <c r="G1026" s="60"/>
      <c r="H1026" s="60"/>
      <c r="I1026" s="60"/>
      <c r="J1026" s="60"/>
      <c r="K1026" s="60"/>
      <c r="L1026" s="60"/>
      <c r="M1026" s="60"/>
      <c r="N1026" s="60"/>
      <c r="O1026" s="60"/>
      <c r="P1026" s="60"/>
    </row>
    <row r="1027" spans="1:16" ht="15.75">
      <c r="A1027" s="60"/>
      <c r="B1027" s="60"/>
      <c r="C1027" s="60"/>
      <c r="D1027" s="60"/>
      <c r="E1027" s="60"/>
      <c r="F1027" s="60"/>
      <c r="G1027" s="60"/>
      <c r="H1027" s="60"/>
      <c r="I1027" s="60"/>
      <c r="J1027" s="60"/>
      <c r="K1027" s="60"/>
      <c r="L1027" s="60"/>
      <c r="M1027" s="60"/>
      <c r="N1027" s="60"/>
      <c r="O1027" s="60"/>
      <c r="P1027" s="60"/>
    </row>
    <row r="1028" spans="1:16" ht="15.75">
      <c r="A1028" s="60"/>
      <c r="B1028" s="60"/>
      <c r="C1028" s="60"/>
      <c r="D1028" s="60"/>
      <c r="E1028" s="60"/>
      <c r="F1028" s="60"/>
      <c r="G1028" s="60"/>
      <c r="H1028" s="60"/>
      <c r="I1028" s="60"/>
      <c r="J1028" s="60"/>
      <c r="K1028" s="60"/>
      <c r="L1028" s="60"/>
      <c r="M1028" s="60"/>
      <c r="N1028" s="60"/>
      <c r="O1028" s="60"/>
      <c r="P1028" s="60"/>
    </row>
    <row r="1029" spans="1:16" ht="15.75">
      <c r="A1029" s="60"/>
      <c r="B1029" s="60"/>
      <c r="C1029" s="60"/>
      <c r="D1029" s="60"/>
      <c r="E1029" s="60"/>
      <c r="F1029" s="60"/>
      <c r="G1029" s="60"/>
      <c r="H1029" s="60"/>
      <c r="I1029" s="60"/>
      <c r="J1029" s="60"/>
      <c r="K1029" s="60"/>
      <c r="L1029" s="60"/>
      <c r="M1029" s="60"/>
      <c r="N1029" s="60"/>
      <c r="O1029" s="60"/>
      <c r="P1029" s="60"/>
    </row>
    <row r="1030" spans="1:16" ht="15.75">
      <c r="A1030" s="60"/>
      <c r="B1030" s="60"/>
      <c r="C1030" s="60"/>
      <c r="D1030" s="60"/>
      <c r="E1030" s="60"/>
      <c r="F1030" s="60"/>
      <c r="G1030" s="60"/>
      <c r="H1030" s="60"/>
      <c r="I1030" s="60"/>
      <c r="J1030" s="60"/>
      <c r="K1030" s="60"/>
      <c r="L1030" s="60"/>
      <c r="M1030" s="60"/>
      <c r="N1030" s="60"/>
      <c r="O1030" s="60"/>
      <c r="P1030" s="60"/>
    </row>
    <row r="1031" spans="1:16" ht="15.75">
      <c r="A1031" s="60"/>
      <c r="B1031" s="60"/>
      <c r="C1031" s="60"/>
      <c r="D1031" s="60"/>
      <c r="E1031" s="60"/>
      <c r="F1031" s="60"/>
      <c r="G1031" s="60"/>
      <c r="H1031" s="60"/>
      <c r="I1031" s="60"/>
      <c r="J1031" s="60"/>
      <c r="K1031" s="60"/>
      <c r="L1031" s="60"/>
      <c r="M1031" s="60"/>
      <c r="N1031" s="60"/>
      <c r="O1031" s="60"/>
      <c r="P1031" s="60"/>
    </row>
    <row r="1032" spans="1:16" ht="15.75">
      <c r="A1032" s="60"/>
      <c r="B1032" s="60"/>
      <c r="C1032" s="60"/>
      <c r="D1032" s="60"/>
      <c r="E1032" s="60"/>
      <c r="F1032" s="60"/>
      <c r="G1032" s="60"/>
      <c r="H1032" s="60"/>
      <c r="I1032" s="60"/>
      <c r="J1032" s="60"/>
      <c r="K1032" s="60"/>
      <c r="L1032" s="60"/>
      <c r="M1032" s="60"/>
      <c r="N1032" s="60"/>
      <c r="O1032" s="60"/>
      <c r="P1032" s="60"/>
    </row>
    <row r="1033" spans="1:16" ht="15.75">
      <c r="A1033" s="60"/>
      <c r="B1033" s="60"/>
      <c r="C1033" s="60"/>
      <c r="D1033" s="60"/>
      <c r="E1033" s="60"/>
      <c r="F1033" s="60"/>
      <c r="G1033" s="60"/>
      <c r="H1033" s="60"/>
      <c r="I1033" s="60"/>
      <c r="J1033" s="60"/>
      <c r="K1033" s="60"/>
      <c r="L1033" s="60"/>
      <c r="M1033" s="60"/>
      <c r="N1033" s="60"/>
      <c r="O1033" s="60"/>
      <c r="P1033" s="60"/>
    </row>
    <row r="1034" spans="1:16" ht="15.75">
      <c r="A1034" s="60"/>
      <c r="B1034" s="60"/>
      <c r="C1034" s="60"/>
      <c r="D1034" s="60"/>
      <c r="E1034" s="60"/>
      <c r="F1034" s="60"/>
      <c r="G1034" s="60"/>
      <c r="H1034" s="60"/>
      <c r="I1034" s="60"/>
      <c r="J1034" s="60"/>
      <c r="K1034" s="60"/>
      <c r="L1034" s="60"/>
      <c r="M1034" s="60"/>
      <c r="N1034" s="60"/>
      <c r="O1034" s="60"/>
      <c r="P1034" s="60"/>
    </row>
    <row r="1035" spans="1:16" ht="15.75">
      <c r="A1035" s="60"/>
      <c r="B1035" s="60"/>
      <c r="C1035" s="60"/>
      <c r="D1035" s="60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  <c r="O1035" s="60"/>
      <c r="P1035" s="60"/>
    </row>
    <row r="1036" spans="1:16" ht="15.75">
      <c r="A1036" s="60"/>
      <c r="B1036" s="60"/>
      <c r="C1036" s="60"/>
      <c r="D1036" s="60"/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  <c r="O1036" s="60"/>
      <c r="P1036" s="60"/>
    </row>
    <row r="1037" spans="1:16" ht="15.75">
      <c r="A1037" s="60"/>
      <c r="B1037" s="60"/>
      <c r="C1037" s="60"/>
      <c r="D1037" s="60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  <c r="O1037" s="60"/>
      <c r="P1037" s="60"/>
    </row>
    <row r="1038" spans="1:16" ht="15.75">
      <c r="A1038" s="60"/>
      <c r="B1038" s="60"/>
      <c r="C1038" s="60"/>
      <c r="D1038" s="60"/>
      <c r="E1038" s="60"/>
      <c r="F1038" s="60"/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</row>
    <row r="1039" spans="1:16" ht="15.75">
      <c r="A1039" s="60"/>
      <c r="B1039" s="60"/>
      <c r="C1039" s="60"/>
      <c r="D1039" s="60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  <c r="O1039" s="60"/>
      <c r="P1039" s="60"/>
    </row>
    <row r="1040" spans="1:16" ht="15.75">
      <c r="A1040" s="60"/>
      <c r="B1040" s="60"/>
      <c r="C1040" s="60"/>
      <c r="D1040" s="60"/>
      <c r="E1040" s="60"/>
      <c r="F1040" s="60"/>
      <c r="G1040" s="60"/>
      <c r="H1040" s="60"/>
      <c r="I1040" s="60"/>
      <c r="J1040" s="60"/>
      <c r="K1040" s="60"/>
      <c r="L1040" s="60"/>
      <c r="M1040" s="60"/>
      <c r="N1040" s="60"/>
      <c r="O1040" s="60"/>
      <c r="P1040" s="60"/>
    </row>
    <row r="1041" spans="1:16" ht="15.75">
      <c r="A1041" s="60"/>
      <c r="B1041" s="60"/>
      <c r="C1041" s="60"/>
      <c r="D1041" s="60"/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  <c r="O1041" s="60"/>
      <c r="P1041" s="60"/>
    </row>
    <row r="1042" spans="1:16" ht="15.75">
      <c r="A1042" s="60"/>
      <c r="B1042" s="60"/>
      <c r="C1042" s="60"/>
      <c r="D1042" s="60"/>
      <c r="E1042" s="60"/>
      <c r="F1042" s="60"/>
      <c r="G1042" s="60"/>
      <c r="H1042" s="60"/>
      <c r="I1042" s="60"/>
      <c r="J1042" s="60"/>
      <c r="K1042" s="60"/>
      <c r="L1042" s="60"/>
      <c r="M1042" s="60"/>
      <c r="N1042" s="60"/>
      <c r="O1042" s="60"/>
      <c r="P1042" s="60"/>
    </row>
    <row r="1043" spans="1:16" ht="15.75">
      <c r="A1043" s="60"/>
      <c r="B1043" s="60"/>
      <c r="C1043" s="60"/>
      <c r="D1043" s="60"/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  <c r="O1043" s="60"/>
      <c r="P1043" s="60"/>
    </row>
    <row r="1044" spans="1:16" ht="15.75">
      <c r="A1044" s="60"/>
      <c r="B1044" s="60"/>
      <c r="C1044" s="60"/>
      <c r="D1044" s="60"/>
      <c r="E1044" s="60"/>
      <c r="F1044" s="60"/>
      <c r="G1044" s="60"/>
      <c r="H1044" s="60"/>
      <c r="I1044" s="60"/>
      <c r="J1044" s="60"/>
      <c r="K1044" s="60"/>
      <c r="L1044" s="60"/>
      <c r="M1044" s="60"/>
      <c r="N1044" s="60"/>
      <c r="O1044" s="60"/>
      <c r="P1044" s="60"/>
    </row>
    <row r="1045" spans="1:16" ht="15.75">
      <c r="A1045" s="60"/>
      <c r="B1045" s="60"/>
      <c r="C1045" s="60"/>
      <c r="D1045" s="60"/>
      <c r="E1045" s="60"/>
      <c r="F1045" s="60"/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</row>
    <row r="1046" spans="1:16" ht="15.75">
      <c r="A1046" s="60"/>
      <c r="B1046" s="60"/>
      <c r="C1046" s="60"/>
      <c r="D1046" s="60"/>
      <c r="E1046" s="60"/>
      <c r="F1046" s="60"/>
      <c r="G1046" s="60"/>
      <c r="H1046" s="60"/>
      <c r="I1046" s="60"/>
      <c r="J1046" s="60"/>
      <c r="K1046" s="60"/>
      <c r="L1046" s="60"/>
      <c r="M1046" s="60"/>
      <c r="N1046" s="60"/>
      <c r="O1046" s="60"/>
      <c r="P1046" s="60"/>
    </row>
    <row r="1047" spans="1:16" ht="15.75">
      <c r="A1047" s="60"/>
      <c r="B1047" s="60"/>
      <c r="C1047" s="60"/>
      <c r="D1047" s="60"/>
      <c r="E1047" s="60"/>
      <c r="F1047" s="60"/>
      <c r="G1047" s="60"/>
      <c r="H1047" s="60"/>
      <c r="I1047" s="60"/>
      <c r="J1047" s="60"/>
      <c r="K1047" s="60"/>
      <c r="L1047" s="60"/>
      <c r="M1047" s="60"/>
      <c r="N1047" s="60"/>
      <c r="O1047" s="60"/>
      <c r="P1047" s="60"/>
    </row>
    <row r="1048" spans="1:16" ht="15.75">
      <c r="A1048" s="60"/>
      <c r="B1048" s="60"/>
      <c r="C1048" s="60"/>
      <c r="D1048" s="60"/>
      <c r="E1048" s="60"/>
      <c r="F1048" s="60"/>
      <c r="G1048" s="60"/>
      <c r="H1048" s="60"/>
      <c r="I1048" s="60"/>
      <c r="J1048" s="60"/>
      <c r="K1048" s="60"/>
      <c r="L1048" s="60"/>
      <c r="M1048" s="60"/>
      <c r="N1048" s="60"/>
      <c r="O1048" s="60"/>
      <c r="P1048" s="60"/>
    </row>
    <row r="1049" spans="1:16" ht="15.75">
      <c r="A1049" s="60"/>
      <c r="B1049" s="60"/>
      <c r="C1049" s="60"/>
      <c r="D1049" s="60"/>
      <c r="E1049" s="60"/>
      <c r="F1049" s="60"/>
      <c r="G1049" s="60"/>
      <c r="H1049" s="60"/>
      <c r="I1049" s="60"/>
      <c r="J1049" s="60"/>
      <c r="K1049" s="60"/>
      <c r="L1049" s="60"/>
      <c r="M1049" s="60"/>
      <c r="N1049" s="60"/>
      <c r="O1049" s="60"/>
      <c r="P1049" s="60"/>
    </row>
    <row r="1050" spans="1:16" ht="15.75">
      <c r="A1050" s="60"/>
      <c r="B1050" s="60"/>
      <c r="C1050" s="60"/>
      <c r="D1050" s="60"/>
      <c r="E1050" s="60"/>
      <c r="F1050" s="60"/>
      <c r="G1050" s="60"/>
      <c r="H1050" s="60"/>
      <c r="I1050" s="60"/>
      <c r="J1050" s="60"/>
      <c r="K1050" s="60"/>
      <c r="L1050" s="60"/>
      <c r="M1050" s="60"/>
      <c r="N1050" s="60"/>
      <c r="O1050" s="60"/>
      <c r="P1050" s="60"/>
    </row>
    <row r="1051" spans="1:16" ht="15.75">
      <c r="A1051" s="60"/>
      <c r="B1051" s="60"/>
      <c r="C1051" s="60"/>
      <c r="D1051" s="60"/>
      <c r="E1051" s="60"/>
      <c r="F1051" s="60"/>
      <c r="G1051" s="60"/>
      <c r="H1051" s="60"/>
      <c r="I1051" s="60"/>
      <c r="J1051" s="60"/>
      <c r="K1051" s="60"/>
      <c r="L1051" s="60"/>
      <c r="M1051" s="60"/>
      <c r="N1051" s="60"/>
      <c r="O1051" s="60"/>
      <c r="P1051" s="60"/>
    </row>
    <row r="1052" spans="1:16" ht="15.75">
      <c r="A1052" s="60"/>
      <c r="B1052" s="60"/>
      <c r="C1052" s="60"/>
      <c r="D1052" s="60"/>
      <c r="E1052" s="60"/>
      <c r="F1052" s="60"/>
      <c r="G1052" s="60"/>
      <c r="H1052" s="60"/>
      <c r="I1052" s="60"/>
      <c r="J1052" s="60"/>
      <c r="K1052" s="60"/>
      <c r="L1052" s="60"/>
      <c r="M1052" s="60"/>
      <c r="N1052" s="60"/>
      <c r="O1052" s="60"/>
      <c r="P1052" s="60"/>
    </row>
    <row r="1053" spans="1:16" ht="15.75">
      <c r="A1053" s="60"/>
      <c r="B1053" s="60"/>
      <c r="C1053" s="60"/>
      <c r="D1053" s="60"/>
      <c r="E1053" s="60"/>
      <c r="F1053" s="60"/>
      <c r="G1053" s="60"/>
      <c r="H1053" s="60"/>
      <c r="I1053" s="60"/>
      <c r="J1053" s="60"/>
      <c r="K1053" s="60"/>
      <c r="L1053" s="60"/>
      <c r="M1053" s="60"/>
      <c r="N1053" s="60"/>
      <c r="O1053" s="60"/>
      <c r="P1053" s="60"/>
    </row>
    <row r="1054" spans="1:16" ht="15.75">
      <c r="A1054" s="60"/>
      <c r="B1054" s="60"/>
      <c r="C1054" s="60"/>
      <c r="D1054" s="60"/>
      <c r="E1054" s="60"/>
      <c r="F1054" s="60"/>
      <c r="G1054" s="60"/>
      <c r="H1054" s="60"/>
      <c r="I1054" s="60"/>
      <c r="J1054" s="60"/>
      <c r="K1054" s="60"/>
      <c r="L1054" s="60"/>
      <c r="M1054" s="60"/>
      <c r="N1054" s="60"/>
      <c r="O1054" s="60"/>
      <c r="P1054" s="60"/>
    </row>
    <row r="1055" spans="1:16" ht="15.75">
      <c r="A1055" s="60"/>
      <c r="B1055" s="60"/>
      <c r="C1055" s="60"/>
      <c r="D1055" s="60"/>
      <c r="E1055" s="60"/>
      <c r="F1055" s="60"/>
      <c r="G1055" s="60"/>
      <c r="H1055" s="60"/>
      <c r="I1055" s="60"/>
      <c r="J1055" s="60"/>
      <c r="K1055" s="60"/>
      <c r="L1055" s="60"/>
      <c r="M1055" s="60"/>
      <c r="N1055" s="60"/>
      <c r="O1055" s="60"/>
      <c r="P1055" s="60"/>
    </row>
    <row r="1056" spans="1:16" ht="15.75">
      <c r="A1056" s="60"/>
      <c r="B1056" s="60"/>
      <c r="C1056" s="60"/>
      <c r="D1056" s="60"/>
      <c r="E1056" s="60"/>
      <c r="F1056" s="60"/>
      <c r="G1056" s="60"/>
      <c r="H1056" s="60"/>
      <c r="I1056" s="60"/>
      <c r="J1056" s="60"/>
      <c r="K1056" s="60"/>
      <c r="L1056" s="60"/>
      <c r="M1056" s="60"/>
      <c r="N1056" s="60"/>
      <c r="O1056" s="60"/>
      <c r="P1056" s="60"/>
    </row>
    <row r="1057" spans="1:16" ht="15.75">
      <c r="A1057" s="60"/>
      <c r="B1057" s="60"/>
      <c r="C1057" s="60"/>
      <c r="D1057" s="60"/>
      <c r="E1057" s="60"/>
      <c r="F1057" s="60"/>
      <c r="G1057" s="60"/>
      <c r="H1057" s="60"/>
      <c r="I1057" s="60"/>
      <c r="J1057" s="60"/>
      <c r="K1057" s="60"/>
      <c r="L1057" s="60"/>
      <c r="M1057" s="60"/>
      <c r="N1057" s="60"/>
      <c r="O1057" s="60"/>
      <c r="P1057" s="60"/>
    </row>
    <row r="1058" spans="1:16" ht="15.75">
      <c r="A1058" s="60"/>
      <c r="B1058" s="60"/>
      <c r="C1058" s="60"/>
      <c r="D1058" s="60"/>
      <c r="E1058" s="60"/>
      <c r="F1058" s="60"/>
      <c r="G1058" s="60"/>
      <c r="H1058" s="60"/>
      <c r="I1058" s="60"/>
      <c r="J1058" s="60"/>
      <c r="K1058" s="60"/>
      <c r="L1058" s="60"/>
      <c r="M1058" s="60"/>
      <c r="N1058" s="60"/>
      <c r="O1058" s="60"/>
      <c r="P1058" s="60"/>
    </row>
    <row r="1059" spans="1:16" ht="15.75">
      <c r="A1059" s="60"/>
      <c r="B1059" s="60"/>
      <c r="C1059" s="60"/>
      <c r="D1059" s="60"/>
      <c r="E1059" s="60"/>
      <c r="F1059" s="60"/>
      <c r="G1059" s="60"/>
      <c r="H1059" s="60"/>
      <c r="I1059" s="60"/>
      <c r="J1059" s="60"/>
      <c r="K1059" s="60"/>
      <c r="L1059" s="60"/>
      <c r="M1059" s="60"/>
      <c r="N1059" s="60"/>
      <c r="O1059" s="60"/>
      <c r="P1059" s="60"/>
    </row>
    <row r="1060" spans="1:16" ht="15.75">
      <c r="A1060" s="60"/>
      <c r="B1060" s="60"/>
      <c r="C1060" s="60"/>
      <c r="D1060" s="60"/>
      <c r="E1060" s="60"/>
      <c r="F1060" s="60"/>
      <c r="G1060" s="60"/>
      <c r="H1060" s="60"/>
      <c r="I1060" s="60"/>
      <c r="J1060" s="60"/>
      <c r="K1060" s="60"/>
      <c r="L1060" s="60"/>
      <c r="M1060" s="60"/>
      <c r="N1060" s="60"/>
      <c r="O1060" s="60"/>
      <c r="P1060" s="60"/>
    </row>
    <row r="1061" spans="1:16" ht="15.75">
      <c r="A1061" s="60"/>
      <c r="B1061" s="60"/>
      <c r="C1061" s="60"/>
      <c r="D1061" s="60"/>
      <c r="E1061" s="60"/>
      <c r="F1061" s="60"/>
      <c r="G1061" s="60"/>
      <c r="H1061" s="60"/>
      <c r="I1061" s="60"/>
      <c r="J1061" s="60"/>
      <c r="K1061" s="60"/>
      <c r="L1061" s="60"/>
      <c r="M1061" s="60"/>
      <c r="N1061" s="60"/>
      <c r="O1061" s="60"/>
      <c r="P1061" s="60"/>
    </row>
    <row r="1062" spans="1:16" ht="15.75">
      <c r="A1062" s="60"/>
      <c r="B1062" s="60"/>
      <c r="C1062" s="60"/>
      <c r="D1062" s="60"/>
      <c r="E1062" s="60"/>
      <c r="F1062" s="60"/>
      <c r="G1062" s="60"/>
      <c r="H1062" s="60"/>
      <c r="I1062" s="60"/>
      <c r="J1062" s="60"/>
      <c r="K1062" s="60"/>
      <c r="L1062" s="60"/>
      <c r="M1062" s="60"/>
      <c r="N1062" s="60"/>
      <c r="O1062" s="60"/>
      <c r="P1062" s="60"/>
    </row>
    <row r="1063" spans="1:16" ht="15.75">
      <c r="A1063" s="60"/>
      <c r="B1063" s="60"/>
      <c r="C1063" s="60"/>
      <c r="D1063" s="60"/>
      <c r="E1063" s="60"/>
      <c r="F1063" s="60"/>
      <c r="G1063" s="60"/>
      <c r="H1063" s="60"/>
      <c r="I1063" s="60"/>
      <c r="J1063" s="60"/>
      <c r="K1063" s="60"/>
      <c r="L1063" s="60"/>
      <c r="M1063" s="60"/>
      <c r="N1063" s="60"/>
      <c r="O1063" s="60"/>
      <c r="P1063" s="60"/>
    </row>
    <row r="1064" spans="1:16" ht="15.75">
      <c r="A1064" s="60"/>
      <c r="B1064" s="60"/>
      <c r="C1064" s="60"/>
      <c r="D1064" s="60"/>
      <c r="E1064" s="60"/>
      <c r="F1064" s="60"/>
      <c r="G1064" s="60"/>
      <c r="H1064" s="60"/>
      <c r="I1064" s="60"/>
      <c r="J1064" s="60"/>
      <c r="K1064" s="60"/>
      <c r="L1064" s="60"/>
      <c r="M1064" s="60"/>
      <c r="N1064" s="60"/>
      <c r="O1064" s="60"/>
      <c r="P1064" s="60"/>
    </row>
    <row r="1065" spans="1:16" ht="15.75">
      <c r="A1065" s="60"/>
      <c r="B1065" s="60"/>
      <c r="C1065" s="60"/>
      <c r="D1065" s="60"/>
      <c r="E1065" s="60"/>
      <c r="F1065" s="60"/>
      <c r="G1065" s="60"/>
      <c r="H1065" s="60"/>
      <c r="I1065" s="60"/>
      <c r="J1065" s="60"/>
      <c r="K1065" s="60"/>
      <c r="L1065" s="60"/>
      <c r="M1065" s="60"/>
      <c r="N1065" s="60"/>
      <c r="O1065" s="60"/>
      <c r="P1065" s="60"/>
    </row>
    <row r="1066" spans="1:16" ht="15.75">
      <c r="A1066" s="60"/>
      <c r="B1066" s="60"/>
      <c r="C1066" s="60"/>
      <c r="D1066" s="60"/>
      <c r="E1066" s="60"/>
      <c r="F1066" s="60"/>
      <c r="G1066" s="60"/>
      <c r="H1066" s="60"/>
      <c r="I1066" s="60"/>
      <c r="J1066" s="60"/>
      <c r="K1066" s="60"/>
      <c r="L1066" s="60"/>
      <c r="M1066" s="60"/>
      <c r="N1066" s="60"/>
      <c r="O1066" s="60"/>
      <c r="P1066" s="60"/>
    </row>
  </sheetData>
  <printOptions/>
  <pageMargins left="0.75" right="0.75" top="1.25" bottom="1" header="0.5" footer="0.5"/>
  <pageSetup fitToHeight="1" fitToWidth="1" horizontalDpi="300" verticalDpi="300" orientation="landscape" scale="8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1"/>
  <sheetViews>
    <sheetView tabSelected="1" workbookViewId="0" topLeftCell="A1">
      <selection activeCell="G2" sqref="G2"/>
    </sheetView>
  </sheetViews>
  <sheetFormatPr defaultColWidth="9.00390625" defaultRowHeight="15.75"/>
  <cols>
    <col min="1" max="1" width="4.25390625" style="156" customWidth="1"/>
    <col min="2" max="2" width="1.37890625" style="156" customWidth="1"/>
    <col min="3" max="3" width="23.125" style="156" customWidth="1"/>
    <col min="4" max="4" width="3.875" style="156" customWidth="1"/>
    <col min="5" max="5" width="13.00390625" style="156" customWidth="1"/>
    <col min="6" max="6" width="1.75390625" style="156" customWidth="1"/>
    <col min="7" max="7" width="12.875" style="156" customWidth="1"/>
    <col min="8" max="8" width="1.37890625" style="156" customWidth="1"/>
    <col min="9" max="9" width="12.375" style="156" customWidth="1"/>
    <col min="10" max="10" width="2.00390625" style="156" customWidth="1"/>
    <col min="11" max="11" width="13.25390625" style="156" customWidth="1"/>
    <col min="12" max="12" width="1.75390625" style="156" customWidth="1"/>
    <col min="13" max="13" width="9.375" style="156" customWidth="1"/>
    <col min="14" max="14" width="2.25390625" style="156" customWidth="1"/>
    <col min="15" max="15" width="12.375" style="156" customWidth="1"/>
    <col min="16" max="16384" width="7.00390625" style="156" customWidth="1"/>
  </cols>
  <sheetData>
    <row r="1" spans="1:14" ht="15.75">
      <c r="A1" s="59" t="s">
        <v>0</v>
      </c>
      <c r="B1" s="59"/>
      <c r="C1" s="59"/>
      <c r="D1" s="59"/>
      <c r="E1" s="59"/>
      <c r="F1" s="59"/>
      <c r="G1" s="59"/>
      <c r="H1" s="59"/>
      <c r="I1" s="58"/>
      <c r="J1" s="60"/>
      <c r="K1" s="60"/>
      <c r="L1" s="60"/>
      <c r="M1" s="59" t="s">
        <v>3</v>
      </c>
      <c r="N1" s="60"/>
    </row>
    <row r="2" spans="1:14" ht="15.75">
      <c r="A2" s="59" t="s">
        <v>1</v>
      </c>
      <c r="B2" s="59"/>
      <c r="C2" s="59"/>
      <c r="D2" s="59"/>
      <c r="E2" s="59"/>
      <c r="F2" s="59"/>
      <c r="G2" s="59"/>
      <c r="H2" s="59"/>
      <c r="I2" s="58"/>
      <c r="J2" s="60"/>
      <c r="K2" s="60"/>
      <c r="L2" s="60"/>
      <c r="M2" t="s">
        <v>319</v>
      </c>
      <c r="N2" s="60"/>
    </row>
    <row r="3" spans="1:14" ht="15.75">
      <c r="A3" s="59" t="s">
        <v>2</v>
      </c>
      <c r="B3" s="59"/>
      <c r="C3" s="59"/>
      <c r="D3" s="59"/>
      <c r="E3" s="59"/>
      <c r="F3" s="59"/>
      <c r="G3" s="59"/>
      <c r="H3" s="59"/>
      <c r="I3" s="58"/>
      <c r="J3" s="60"/>
      <c r="K3" s="60"/>
      <c r="L3" s="60"/>
      <c r="M3" s="59"/>
      <c r="N3" s="60"/>
    </row>
    <row r="5" ht="15.75">
      <c r="A5" s="157" t="s">
        <v>318</v>
      </c>
    </row>
    <row r="6" ht="15.75">
      <c r="A6" s="157"/>
    </row>
    <row r="7" spans="5:49" ht="15.75">
      <c r="E7" s="159" t="s">
        <v>302</v>
      </c>
      <c r="F7" s="160"/>
      <c r="G7" s="159" t="s">
        <v>299</v>
      </c>
      <c r="H7" s="160"/>
      <c r="I7" s="159" t="s">
        <v>331</v>
      </c>
      <c r="J7" s="160"/>
      <c r="K7" s="159" t="s">
        <v>10</v>
      </c>
      <c r="L7" s="160"/>
      <c r="M7" s="159" t="s">
        <v>156</v>
      </c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</row>
    <row r="8" spans="1:49" ht="15.75">
      <c r="A8" s="157" t="s">
        <v>5</v>
      </c>
      <c r="E8" s="159" t="s">
        <v>303</v>
      </c>
      <c r="F8" s="160"/>
      <c r="G8" s="159" t="s">
        <v>300</v>
      </c>
      <c r="H8" s="160"/>
      <c r="I8" s="159" t="s">
        <v>306</v>
      </c>
      <c r="J8" s="160"/>
      <c r="K8" s="159" t="s">
        <v>307</v>
      </c>
      <c r="L8" s="160"/>
      <c r="M8" s="159" t="s">
        <v>309</v>
      </c>
      <c r="N8" s="160"/>
      <c r="O8" s="159" t="s">
        <v>311</v>
      </c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</row>
    <row r="9" spans="1:49" ht="15.75">
      <c r="A9" s="157" t="s">
        <v>6</v>
      </c>
      <c r="C9" s="158" t="s">
        <v>7</v>
      </c>
      <c r="E9" s="161" t="s">
        <v>330</v>
      </c>
      <c r="F9" s="160"/>
      <c r="G9" s="161" t="s">
        <v>301</v>
      </c>
      <c r="H9" s="160"/>
      <c r="I9" s="161" t="s">
        <v>301</v>
      </c>
      <c r="J9" s="160"/>
      <c r="K9" s="161" t="s">
        <v>306</v>
      </c>
      <c r="L9" s="160"/>
      <c r="M9" s="161" t="s">
        <v>310</v>
      </c>
      <c r="N9" s="160"/>
      <c r="O9" s="161" t="s">
        <v>10</v>
      </c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</row>
    <row r="10" spans="5:15" ht="15.75">
      <c r="E10" s="164" t="s">
        <v>30</v>
      </c>
      <c r="F10" s="160"/>
      <c r="G10" s="164" t="s">
        <v>31</v>
      </c>
      <c r="H10" s="160"/>
      <c r="I10" s="164" t="s">
        <v>332</v>
      </c>
      <c r="J10" s="160"/>
      <c r="K10" s="164" t="s">
        <v>308</v>
      </c>
      <c r="L10" s="160"/>
      <c r="M10" s="164" t="s">
        <v>34</v>
      </c>
      <c r="N10" s="160"/>
      <c r="O10" s="164" t="s">
        <v>312</v>
      </c>
    </row>
    <row r="12" spans="1:15" ht="15.75">
      <c r="A12" s="156">
        <v>1</v>
      </c>
      <c r="C12" s="157" t="s">
        <v>298</v>
      </c>
      <c r="E12" s="156">
        <v>188069000</v>
      </c>
      <c r="G12" s="156">
        <v>449000</v>
      </c>
      <c r="I12" s="156">
        <f>G12*273</f>
        <v>122577000</v>
      </c>
      <c r="K12" s="156">
        <f>I12-E12</f>
        <v>-65492000</v>
      </c>
      <c r="M12" s="165">
        <f>2.35-0.1</f>
        <v>2.25</v>
      </c>
      <c r="O12" s="156">
        <f>-(K12/1000)*M12</f>
        <v>147357</v>
      </c>
    </row>
    <row r="13" spans="1:15" ht="15.75">
      <c r="A13" s="156">
        <v>2</v>
      </c>
      <c r="C13" s="157" t="s">
        <v>304</v>
      </c>
      <c r="E13" s="156">
        <v>348169600</v>
      </c>
      <c r="G13" s="156">
        <v>1100000</v>
      </c>
      <c r="I13" s="156">
        <f>G13*273</f>
        <v>300300000</v>
      </c>
      <c r="K13" s="156">
        <f>I13-E13</f>
        <v>-47869600</v>
      </c>
      <c r="M13" s="165">
        <f>2.35-0.32</f>
        <v>2.0300000000000002</v>
      </c>
      <c r="O13" s="156">
        <f>-(K13/1000)*M13</f>
        <v>97175.28800000002</v>
      </c>
    </row>
    <row r="14" spans="1:15" ht="15.75">
      <c r="A14" s="156">
        <v>3</v>
      </c>
      <c r="C14" s="157" t="s">
        <v>305</v>
      </c>
      <c r="E14" s="162">
        <f>104561200+107164541</f>
        <v>211725741</v>
      </c>
      <c r="G14" s="162">
        <v>491000</v>
      </c>
      <c r="I14" s="162">
        <f>G14*273</f>
        <v>134043000</v>
      </c>
      <c r="K14" s="162">
        <f>I14-E14</f>
        <v>-77682741</v>
      </c>
      <c r="M14" s="165">
        <v>2.35</v>
      </c>
      <c r="O14" s="162">
        <f>-(K14/1000)*M14</f>
        <v>182554.44135</v>
      </c>
    </row>
    <row r="16" spans="1:15" ht="16.5" thickBot="1">
      <c r="A16" s="156">
        <v>4</v>
      </c>
      <c r="E16" s="156">
        <f>SUM(E12:E15)</f>
        <v>747964341</v>
      </c>
      <c r="G16" s="156">
        <f>SUM(G12:G15)</f>
        <v>2040000</v>
      </c>
      <c r="I16" s="156">
        <f>SUM(I12:I15)</f>
        <v>556920000</v>
      </c>
      <c r="K16" s="156">
        <f>SUM(K12:K15)</f>
        <v>-191044341</v>
      </c>
      <c r="O16" s="166">
        <f>SUM(O12:O15)</f>
        <v>427086.72935000004</v>
      </c>
    </row>
    <row r="17" ht="16.5" thickTop="1"/>
    <row r="18" spans="1:3" ht="15.75">
      <c r="A18" s="156">
        <v>5</v>
      </c>
      <c r="C18" s="157" t="s">
        <v>313</v>
      </c>
    </row>
    <row r="19" ht="15.75">
      <c r="C19" s="157" t="s">
        <v>314</v>
      </c>
    </row>
    <row r="20" spans="3:15" ht="16.5" thickBot="1">
      <c r="C20" s="157" t="s">
        <v>315</v>
      </c>
      <c r="O20" s="166">
        <f>O16</f>
        <v>427086.72935000004</v>
      </c>
    </row>
    <row r="21" ht="16.5" thickTop="1"/>
    <row r="23" ht="18">
      <c r="C23" s="167" t="s">
        <v>133</v>
      </c>
    </row>
    <row r="24" ht="15.75">
      <c r="C24" s="157" t="s">
        <v>333</v>
      </c>
    </row>
    <row r="25" ht="15.75">
      <c r="C25" s="163" t="s">
        <v>316</v>
      </c>
    </row>
    <row r="26" ht="15.75">
      <c r="C26" s="157" t="s">
        <v>317</v>
      </c>
    </row>
    <row r="29" spans="7:9" ht="15.75">
      <c r="G29" s="170" t="s">
        <v>343</v>
      </c>
      <c r="I29" s="157" t="s">
        <v>343</v>
      </c>
    </row>
    <row r="30" ht="15.75">
      <c r="G30" s="157" t="s">
        <v>343</v>
      </c>
    </row>
    <row r="31" ht="15.75">
      <c r="G31" s="160">
        <v>18</v>
      </c>
    </row>
  </sheetData>
  <printOptions/>
  <pageMargins left="0.75" right="0.75" top="1.25" bottom="1" header="0.5" footer="0.5"/>
  <pageSetup firstPageNumber="18" useFirstPageNumber="1" fitToHeight="1" fitToWidth="1" horizontalDpi="300" verticalDpi="3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 topLeftCell="A4">
      <selection activeCell="A15" sqref="A15"/>
    </sheetView>
  </sheetViews>
  <sheetFormatPr defaultColWidth="9.00390625" defaultRowHeight="15.75"/>
  <cols>
    <col min="1" max="1" width="4.375" style="0" customWidth="1"/>
    <col min="2" max="2" width="1.625" style="0" customWidth="1"/>
    <col min="3" max="3" width="30.625" style="0" customWidth="1"/>
    <col min="6" max="6" width="9.625" style="0" bestFit="1" customWidth="1"/>
    <col min="7" max="7" width="1.37890625" style="0" customWidth="1"/>
  </cols>
  <sheetData>
    <row r="1" spans="1:6" ht="15.75">
      <c r="A1" t="s">
        <v>0</v>
      </c>
      <c r="F1" t="s">
        <v>3</v>
      </c>
    </row>
    <row r="2" spans="1:6" ht="15.75">
      <c r="A2" t="s">
        <v>1</v>
      </c>
      <c r="F2" t="s">
        <v>145</v>
      </c>
    </row>
    <row r="3" spans="1:6" ht="15.75">
      <c r="A3" t="s">
        <v>2</v>
      </c>
      <c r="F3" t="s">
        <v>241</v>
      </c>
    </row>
    <row r="5" ht="15.75">
      <c r="A5" t="s">
        <v>81</v>
      </c>
    </row>
    <row r="8" ht="15.75">
      <c r="A8" t="s">
        <v>5</v>
      </c>
    </row>
    <row r="9" spans="1:6" ht="18">
      <c r="A9" s="3" t="s">
        <v>6</v>
      </c>
      <c r="C9" s="4" t="s">
        <v>7</v>
      </c>
      <c r="F9" s="3" t="s">
        <v>10</v>
      </c>
    </row>
    <row r="11" ht="18">
      <c r="C11" s="4" t="s">
        <v>82</v>
      </c>
    </row>
    <row r="12" spans="1:8" ht="15.75">
      <c r="A12">
        <v>1</v>
      </c>
      <c r="C12" s="59" t="s">
        <v>224</v>
      </c>
      <c r="F12" s="112">
        <f>Rev!H24</f>
        <v>-99786.79850781825</v>
      </c>
      <c r="H12" t="s">
        <v>242</v>
      </c>
    </row>
    <row r="13" spans="1:8" ht="15.75">
      <c r="A13">
        <v>2</v>
      </c>
      <c r="C13" t="s">
        <v>129</v>
      </c>
      <c r="F13">
        <v>7490</v>
      </c>
      <c r="H13" t="s">
        <v>130</v>
      </c>
    </row>
    <row r="14" spans="1:8" ht="15.75">
      <c r="A14">
        <v>3</v>
      </c>
      <c r="C14" t="s">
        <v>112</v>
      </c>
      <c r="F14" s="3">
        <v>4176</v>
      </c>
      <c r="H14" t="s">
        <v>113</v>
      </c>
    </row>
    <row r="15" spans="1:6" ht="16.5" thickBot="1">
      <c r="A15">
        <v>4</v>
      </c>
      <c r="C15" t="s">
        <v>114</v>
      </c>
      <c r="F15" s="131">
        <f>SUM(F12:F14)</f>
        <v>-88120.79850781825</v>
      </c>
    </row>
    <row r="16" ht="16.5" thickTop="1"/>
    <row r="17" ht="18">
      <c r="C17" s="4" t="s">
        <v>109</v>
      </c>
    </row>
    <row r="18" spans="1:8" ht="15.75">
      <c r="A18">
        <v>5</v>
      </c>
      <c r="C18" t="s">
        <v>84</v>
      </c>
      <c r="F18">
        <f>Cap!G30</f>
        <v>-12395.896703999999</v>
      </c>
      <c r="H18" t="s">
        <v>243</v>
      </c>
    </row>
    <row r="19" spans="1:8" ht="15.75">
      <c r="A19">
        <v>6</v>
      </c>
      <c r="C19" t="s">
        <v>87</v>
      </c>
      <c r="F19">
        <f>Bdebt!G18</f>
        <v>1237.3049539664562</v>
      </c>
      <c r="H19" t="s">
        <v>244</v>
      </c>
    </row>
    <row r="20" spans="1:8" ht="15.75">
      <c r="A20">
        <v>7</v>
      </c>
      <c r="C20" t="s">
        <v>191</v>
      </c>
      <c r="F20">
        <v>-111625</v>
      </c>
      <c r="H20" t="s">
        <v>192</v>
      </c>
    </row>
    <row r="21" spans="1:8" ht="15.75">
      <c r="A21">
        <v>8</v>
      </c>
      <c r="C21" t="s">
        <v>193</v>
      </c>
      <c r="F21">
        <v>40509</v>
      </c>
      <c r="H21" t="s">
        <v>194</v>
      </c>
    </row>
    <row r="22" spans="1:8" ht="15.75">
      <c r="A22">
        <v>9</v>
      </c>
      <c r="C22" t="s">
        <v>211</v>
      </c>
      <c r="F22">
        <v>-107850</v>
      </c>
      <c r="H22" t="s">
        <v>212</v>
      </c>
    </row>
    <row r="23" spans="1:8" ht="15.75">
      <c r="A23">
        <v>10</v>
      </c>
      <c r="C23" t="s">
        <v>213</v>
      </c>
      <c r="F23">
        <f>-107850*0.1229</f>
        <v>-13254.765</v>
      </c>
      <c r="H23" t="s">
        <v>212</v>
      </c>
    </row>
    <row r="24" spans="1:8" ht="15.75">
      <c r="A24">
        <v>11</v>
      </c>
      <c r="C24" t="s">
        <v>268</v>
      </c>
      <c r="F24">
        <f>Pay!G20</f>
        <v>-21268.125</v>
      </c>
      <c r="H24" t="s">
        <v>245</v>
      </c>
    </row>
    <row r="25" spans="1:8" ht="15.75">
      <c r="A25">
        <v>12</v>
      </c>
      <c r="C25" t="s">
        <v>279</v>
      </c>
      <c r="F25">
        <f>Officer!G21</f>
        <v>-8768.600000000006</v>
      </c>
      <c r="H25" t="s">
        <v>260</v>
      </c>
    </row>
    <row r="26" spans="1:8" ht="15.75">
      <c r="A26">
        <v>13</v>
      </c>
      <c r="C26" t="s">
        <v>214</v>
      </c>
      <c r="F26" s="113">
        <f>water!H27</f>
        <v>-222909.50212977268</v>
      </c>
      <c r="H26" t="s">
        <v>267</v>
      </c>
    </row>
    <row r="27" spans="1:8" ht="15.75">
      <c r="A27">
        <v>14</v>
      </c>
      <c r="C27" t="s">
        <v>257</v>
      </c>
      <c r="F27" s="113">
        <f>Chem!G20</f>
        <v>-8303.259971376567</v>
      </c>
      <c r="H27" t="s">
        <v>278</v>
      </c>
    </row>
    <row r="28" spans="1:8" ht="15.75">
      <c r="A28">
        <v>15</v>
      </c>
      <c r="C28" t="s">
        <v>261</v>
      </c>
      <c r="F28" s="3">
        <f>Power!G20</f>
        <v>-5388.665910074735</v>
      </c>
      <c r="H28" t="s">
        <v>280</v>
      </c>
    </row>
    <row r="29" spans="1:6" ht="16.5" thickBot="1">
      <c r="A29">
        <v>16</v>
      </c>
      <c r="C29" t="s">
        <v>110</v>
      </c>
      <c r="F29" s="36">
        <f>SUM(F18:F28)</f>
        <v>-470017.5097612575</v>
      </c>
    </row>
    <row r="30" ht="16.5" thickTop="1"/>
    <row r="31" ht="18">
      <c r="C31" s="4" t="s">
        <v>83</v>
      </c>
    </row>
    <row r="32" spans="1:8" ht="15.75">
      <c r="A32">
        <v>17</v>
      </c>
      <c r="C32" t="s">
        <v>85</v>
      </c>
      <c r="F32">
        <f>Cap!G24</f>
        <v>612.8704</v>
      </c>
      <c r="H32" t="str">
        <f>Cap!G3</f>
        <v>Schedule B-2</v>
      </c>
    </row>
    <row r="33" ht="15.75">
      <c r="F33" s="3"/>
    </row>
    <row r="34" spans="1:6" ht="16.5" thickBot="1">
      <c r="A34">
        <v>18</v>
      </c>
      <c r="C34" t="s">
        <v>111</v>
      </c>
      <c r="F34" s="36">
        <f>SUM(F32:F33)</f>
        <v>612.8704</v>
      </c>
    </row>
    <row r="35" ht="16.5" thickTop="1"/>
  </sheetData>
  <printOptions/>
  <pageMargins left="1.25" right="0.75" top="1" bottom="1" header="0.5" footer="0.5"/>
  <pageSetup fitToHeight="1" fitToWidth="1" horizontalDpi="300" verticalDpi="300" orientation="portrait" scale="8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C22">
      <selection activeCell="C29" sqref="C29"/>
    </sheetView>
  </sheetViews>
  <sheetFormatPr defaultColWidth="9.00390625" defaultRowHeight="15.75"/>
  <cols>
    <col min="1" max="1" width="3.375" style="114" customWidth="1"/>
    <col min="2" max="2" width="1.37890625" style="114" customWidth="1"/>
    <col min="3" max="3" width="33.125" style="114" customWidth="1"/>
    <col min="4" max="5" width="7.00390625" style="114" customWidth="1"/>
    <col min="6" max="6" width="11.50390625" style="114" customWidth="1"/>
    <col min="7" max="7" width="3.75390625" style="114" customWidth="1"/>
    <col min="8" max="8" width="12.375" style="114" customWidth="1"/>
    <col min="9" max="9" width="4.125" style="114" customWidth="1"/>
    <col min="10" max="16384" width="7.00390625" style="114" customWidth="1"/>
  </cols>
  <sheetData>
    <row r="1" spans="1:7" ht="15.75">
      <c r="A1" t="s">
        <v>0</v>
      </c>
      <c r="B1"/>
      <c r="C1"/>
      <c r="D1"/>
      <c r="E1"/>
      <c r="F1"/>
      <c r="G1" t="s">
        <v>3</v>
      </c>
    </row>
    <row r="2" spans="1:7" ht="15.75">
      <c r="A2" t="s">
        <v>1</v>
      </c>
      <c r="B2"/>
      <c r="C2"/>
      <c r="D2"/>
      <c r="E2"/>
      <c r="F2"/>
      <c r="G2" t="s">
        <v>145</v>
      </c>
    </row>
    <row r="3" spans="1:7" ht="15.75">
      <c r="A3" t="s">
        <v>2</v>
      </c>
      <c r="B3"/>
      <c r="C3"/>
      <c r="D3"/>
      <c r="E3"/>
      <c r="F3"/>
      <c r="G3" t="str">
        <f>NOI!H12</f>
        <v>Schedule B-1</v>
      </c>
    </row>
    <row r="5" ht="15.75">
      <c r="A5" s="115" t="s">
        <v>224</v>
      </c>
    </row>
    <row r="6" ht="15.75">
      <c r="A6" s="115"/>
    </row>
    <row r="7" spans="6:9" ht="15.75">
      <c r="F7" s="117"/>
      <c r="G7" s="118"/>
      <c r="H7" s="118"/>
      <c r="I7" s="118"/>
    </row>
    <row r="8" spans="1:9" ht="15.75">
      <c r="A8" s="115" t="s">
        <v>5</v>
      </c>
      <c r="F8" s="117" t="s">
        <v>225</v>
      </c>
      <c r="G8" s="118"/>
      <c r="H8" s="117" t="s">
        <v>11</v>
      </c>
      <c r="I8" s="118"/>
    </row>
    <row r="9" spans="1:9" ht="18">
      <c r="A9" s="116" t="s">
        <v>6</v>
      </c>
      <c r="C9" s="116" t="s">
        <v>7</v>
      </c>
      <c r="F9" s="119" t="s">
        <v>10</v>
      </c>
      <c r="G9" s="118"/>
      <c r="H9" s="119" t="s">
        <v>10</v>
      </c>
      <c r="I9" s="118"/>
    </row>
    <row r="10" spans="6:8" ht="15.75">
      <c r="F10" s="123" t="s">
        <v>30</v>
      </c>
      <c r="H10" s="123" t="s">
        <v>31</v>
      </c>
    </row>
    <row r="11" spans="1:9" ht="15.75">
      <c r="A11" s="114">
        <v>1</v>
      </c>
      <c r="C11" s="115" t="s">
        <v>226</v>
      </c>
      <c r="F11" s="114">
        <v>1105068</v>
      </c>
      <c r="H11" s="114">
        <f>water!H14/1000</f>
        <v>998492.175</v>
      </c>
      <c r="I11" s="120" t="s">
        <v>164</v>
      </c>
    </row>
    <row r="12" spans="1:8" ht="15.75">
      <c r="A12" s="114">
        <v>2</v>
      </c>
      <c r="C12" s="115" t="s">
        <v>227</v>
      </c>
      <c r="F12" s="121">
        <v>1018746</v>
      </c>
      <c r="H12" s="121">
        <v>1018746</v>
      </c>
    </row>
    <row r="14" spans="1:8" ht="15.75">
      <c r="A14" s="114">
        <v>3</v>
      </c>
      <c r="C14" s="115" t="s">
        <v>228</v>
      </c>
      <c r="F14" s="122">
        <f>F11/F12</f>
        <v>1.0847335842300239</v>
      </c>
      <c r="H14" s="122">
        <f>H11/H12</f>
        <v>0.9801188667243848</v>
      </c>
    </row>
    <row r="15" spans="1:3" ht="15.75">
      <c r="A15" s="114">
        <v>4</v>
      </c>
      <c r="C15" s="115" t="s">
        <v>232</v>
      </c>
    </row>
    <row r="16" spans="3:8" ht="15.75">
      <c r="C16" s="115" t="s">
        <v>233</v>
      </c>
      <c r="F16" s="121">
        <v>722614</v>
      </c>
      <c r="H16" s="121">
        <v>722614</v>
      </c>
    </row>
    <row r="18" spans="1:3" ht="15.75">
      <c r="A18" s="114">
        <v>5</v>
      </c>
      <c r="C18" s="115" t="s">
        <v>234</v>
      </c>
    </row>
    <row r="19" spans="3:8" ht="15.75">
      <c r="C19" s="115" t="s">
        <v>235</v>
      </c>
      <c r="F19" s="114">
        <f>F14*F16</f>
        <v>783843.6742347945</v>
      </c>
      <c r="H19" s="114">
        <f>H14*H16</f>
        <v>708247.6147591745</v>
      </c>
    </row>
    <row r="20" spans="1:8" ht="15.75">
      <c r="A20" s="114">
        <v>6</v>
      </c>
      <c r="C20" s="115" t="s">
        <v>236</v>
      </c>
      <c r="F20" s="124">
        <v>1.32</v>
      </c>
      <c r="H20" s="124">
        <v>1.32</v>
      </c>
    </row>
    <row r="21" spans="3:8" ht="15.75">
      <c r="C21" s="115"/>
      <c r="F21" s="125"/>
      <c r="H21" s="125"/>
    </row>
    <row r="22" spans="1:8" ht="15.75">
      <c r="A22" s="114">
        <v>7</v>
      </c>
      <c r="C22" s="115" t="s">
        <v>237</v>
      </c>
      <c r="F22" s="128">
        <f>F19*F20</f>
        <v>1034673.6499899287</v>
      </c>
      <c r="H22" s="128">
        <f>H19*H20</f>
        <v>934886.8514821104</v>
      </c>
    </row>
    <row r="23" spans="3:8" ht="15.75">
      <c r="C23" s="115"/>
      <c r="F23" s="129"/>
      <c r="H23" s="129"/>
    </row>
    <row r="24" spans="1:8" ht="16.5" thickBot="1">
      <c r="A24" s="114">
        <v>8</v>
      </c>
      <c r="C24" s="115" t="s">
        <v>238</v>
      </c>
      <c r="F24" s="126"/>
      <c r="H24" s="130">
        <f>H22-F22</f>
        <v>-99786.79850781825</v>
      </c>
    </row>
    <row r="25" ht="16.5" thickTop="1"/>
    <row r="26" ht="18">
      <c r="C26" s="116" t="s">
        <v>133</v>
      </c>
    </row>
    <row r="27" ht="15.75">
      <c r="C27" s="115" t="s">
        <v>230</v>
      </c>
    </row>
    <row r="28" ht="15.75">
      <c r="C28" s="115" t="s">
        <v>231</v>
      </c>
    </row>
    <row r="29" ht="15.75">
      <c r="C29" s="120" t="s">
        <v>229</v>
      </c>
    </row>
    <row r="30" ht="15.75">
      <c r="C30" s="120" t="s">
        <v>334</v>
      </c>
    </row>
  </sheetData>
  <printOptions/>
  <pageMargins left="1.25" right="0.75" top="1" bottom="1" header="0.5" footer="0.5"/>
  <pageSetup fitToHeight="1" fitToWidth="1" horizontalDpi="300" verticalDpi="300" orientation="portrait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3">
      <selection activeCell="G23" sqref="G23"/>
    </sheetView>
  </sheetViews>
  <sheetFormatPr defaultColWidth="9.00390625" defaultRowHeight="15.75"/>
  <cols>
    <col min="1" max="1" width="3.875" style="23" customWidth="1"/>
    <col min="2" max="2" width="1.37890625" style="23" customWidth="1"/>
    <col min="3" max="3" width="30.00390625" style="23" customWidth="1"/>
    <col min="4" max="4" width="7.00390625" style="23" customWidth="1"/>
    <col min="5" max="5" width="3.375" style="23" customWidth="1"/>
    <col min="6" max="6" width="6.75390625" style="23" customWidth="1"/>
    <col min="7" max="7" width="9.125" style="23" customWidth="1"/>
    <col min="8" max="16384" width="7.00390625" style="23" customWidth="1"/>
  </cols>
  <sheetData>
    <row r="1" spans="1:7" ht="15.75">
      <c r="A1" t="s">
        <v>0</v>
      </c>
      <c r="B1"/>
      <c r="C1"/>
      <c r="D1"/>
      <c r="E1"/>
      <c r="F1"/>
      <c r="G1" t="s">
        <v>3</v>
      </c>
    </row>
    <row r="2" spans="1:7" ht="15.75">
      <c r="A2" t="s">
        <v>1</v>
      </c>
      <c r="B2"/>
      <c r="C2"/>
      <c r="D2"/>
      <c r="E2"/>
      <c r="F2"/>
      <c r="G2" t="s">
        <v>145</v>
      </c>
    </row>
    <row r="3" spans="1:7" ht="15.75">
      <c r="A3" t="s">
        <v>2</v>
      </c>
      <c r="B3"/>
      <c r="C3"/>
      <c r="D3"/>
      <c r="E3"/>
      <c r="F3"/>
      <c r="G3" t="str">
        <f>NOI!H18</f>
        <v>Schedule B-2</v>
      </c>
    </row>
    <row r="4" spans="1:7" ht="15.75">
      <c r="A4"/>
      <c r="B4"/>
      <c r="C4"/>
      <c r="D4"/>
      <c r="E4"/>
      <c r="F4"/>
      <c r="G4"/>
    </row>
    <row r="5" spans="1:7" ht="15.75">
      <c r="A5" t="s">
        <v>60</v>
      </c>
      <c r="B5"/>
      <c r="C5"/>
      <c r="D5"/>
      <c r="E5"/>
      <c r="F5"/>
      <c r="G5"/>
    </row>
    <row r="8" ht="15.75">
      <c r="A8" s="24" t="s">
        <v>5</v>
      </c>
    </row>
    <row r="9" spans="1:7" ht="18">
      <c r="A9" s="25" t="s">
        <v>6</v>
      </c>
      <c r="C9" s="26" t="s">
        <v>7</v>
      </c>
      <c r="G9" s="26" t="s">
        <v>10</v>
      </c>
    </row>
    <row r="11" ht="18">
      <c r="C11" s="25" t="s">
        <v>61</v>
      </c>
    </row>
    <row r="12" spans="1:7" ht="15.75">
      <c r="A12" s="23">
        <v>1</v>
      </c>
      <c r="C12" s="24" t="s">
        <v>62</v>
      </c>
      <c r="G12" s="23">
        <v>9440</v>
      </c>
    </row>
    <row r="13" spans="1:7" ht="15.75">
      <c r="A13" s="23">
        <v>2</v>
      </c>
      <c r="C13" s="24" t="s">
        <v>63</v>
      </c>
      <c r="G13" s="27">
        <v>2112</v>
      </c>
    </row>
    <row r="14" spans="1:7" ht="16.5" thickBot="1">
      <c r="A14" s="23">
        <v>3</v>
      </c>
      <c r="C14" s="24" t="s">
        <v>64</v>
      </c>
      <c r="G14" s="28">
        <f>SUM(G12:G13)</f>
        <v>11552</v>
      </c>
    </row>
    <row r="15" ht="16.5" thickTop="1"/>
    <row r="16" ht="18">
      <c r="C16" s="25" t="s">
        <v>70</v>
      </c>
    </row>
    <row r="17" spans="1:7" ht="15.75">
      <c r="A17" s="23">
        <v>4</v>
      </c>
      <c r="C17" s="24" t="s">
        <v>65</v>
      </c>
      <c r="G17" s="23">
        <v>472</v>
      </c>
    </row>
    <row r="18" spans="1:7" ht="15.75">
      <c r="A18" s="23">
        <v>5</v>
      </c>
      <c r="C18" s="24" t="s">
        <v>66</v>
      </c>
      <c r="G18" s="27">
        <v>141</v>
      </c>
    </row>
    <row r="19" spans="1:7" ht="16.5" thickBot="1">
      <c r="A19" s="23">
        <v>6</v>
      </c>
      <c r="C19" s="24" t="s">
        <v>69</v>
      </c>
      <c r="G19" s="28">
        <f>SUM(G17:G18)</f>
        <v>613</v>
      </c>
    </row>
    <row r="20" ht="16.5" thickTop="1"/>
    <row r="21" ht="18">
      <c r="C21" s="25" t="s">
        <v>67</v>
      </c>
    </row>
    <row r="22" spans="1:7" ht="15.75">
      <c r="A22" s="23">
        <v>7</v>
      </c>
      <c r="C22" s="24" t="s">
        <v>65</v>
      </c>
      <c r="G22" s="23">
        <f>G12*0.05</f>
        <v>472</v>
      </c>
    </row>
    <row r="23" spans="1:7" ht="15.75">
      <c r="A23" s="23">
        <v>8</v>
      </c>
      <c r="C23" s="24" t="s">
        <v>66</v>
      </c>
      <c r="G23" s="27">
        <f>G13*0.0667</f>
        <v>140.8704</v>
      </c>
    </row>
    <row r="24" spans="1:7" ht="16.5" thickBot="1">
      <c r="A24" s="23">
        <v>9</v>
      </c>
      <c r="C24" s="24" t="s">
        <v>68</v>
      </c>
      <c r="G24" s="28">
        <f>SUM(G22:G23)</f>
        <v>612.8704</v>
      </c>
    </row>
    <row r="25" ht="16.5" thickTop="1"/>
    <row r="26" ht="18">
      <c r="C26" s="25" t="s">
        <v>73</v>
      </c>
    </row>
    <row r="27" spans="1:7" ht="15.75">
      <c r="A27" s="23">
        <v>10</v>
      </c>
      <c r="C27" s="24" t="s">
        <v>74</v>
      </c>
      <c r="G27" s="23">
        <v>-11552</v>
      </c>
    </row>
    <row r="28" spans="1:7" ht="15.75">
      <c r="A28" s="23">
        <v>11</v>
      </c>
      <c r="C28" s="24" t="s">
        <v>75</v>
      </c>
      <c r="G28" s="30">
        <v>1.04688</v>
      </c>
    </row>
    <row r="29" spans="1:7" ht="15.75">
      <c r="A29" s="23">
        <v>12</v>
      </c>
      <c r="C29" s="24" t="s">
        <v>76</v>
      </c>
      <c r="G29" s="31">
        <v>1.025</v>
      </c>
    </row>
    <row r="30" spans="1:7" ht="16.5" thickBot="1">
      <c r="A30" s="23">
        <v>13</v>
      </c>
      <c r="C30" s="24" t="s">
        <v>77</v>
      </c>
      <c r="G30" s="28">
        <f>G27*G28*G29</f>
        <v>-12395.896703999999</v>
      </c>
    </row>
    <row r="31" ht="16.5" thickTop="1"/>
    <row r="33" ht="18">
      <c r="C33" s="25" t="s">
        <v>78</v>
      </c>
    </row>
    <row r="34" ht="15.75">
      <c r="C34" s="24" t="s">
        <v>79</v>
      </c>
    </row>
    <row r="35" ht="15.75">
      <c r="C35" s="29" t="s">
        <v>71</v>
      </c>
    </row>
    <row r="36" ht="15.75">
      <c r="C36" s="24" t="s">
        <v>72</v>
      </c>
    </row>
  </sheetData>
  <printOptions/>
  <pageMargins left="1.25" right="0.75" top="1" bottom="1" header="0.5" footer="0.5"/>
  <pageSetup fitToHeight="1" fitToWidth="1" horizontalDpi="300" verticalDpi="300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I16" sqref="I16"/>
    </sheetView>
  </sheetViews>
  <sheetFormatPr defaultColWidth="9.00390625" defaultRowHeight="15.75"/>
  <cols>
    <col min="1" max="1" width="3.625" style="0" customWidth="1"/>
    <col min="2" max="2" width="1.625" style="0" customWidth="1"/>
    <col min="3" max="3" width="30.625" style="0" customWidth="1"/>
    <col min="4" max="4" width="2.375" style="0" customWidth="1"/>
    <col min="6" max="6" width="10.75390625" style="0" bestFit="1" customWidth="1"/>
    <col min="7" max="7" width="9.125" style="0" bestFit="1" customWidth="1"/>
    <col min="8" max="8" width="1.4921875" style="0" customWidth="1"/>
  </cols>
  <sheetData>
    <row r="1" spans="1:7" ht="15.75">
      <c r="A1" t="s">
        <v>0</v>
      </c>
      <c r="G1" t="s">
        <v>3</v>
      </c>
    </row>
    <row r="2" spans="1:7" ht="15.75">
      <c r="A2" t="s">
        <v>1</v>
      </c>
      <c r="G2" t="s">
        <v>145</v>
      </c>
    </row>
    <row r="3" spans="1:7" ht="15.75">
      <c r="A3" t="s">
        <v>2</v>
      </c>
      <c r="G3" t="str">
        <f>NOI!H19</f>
        <v>Schedule B-3</v>
      </c>
    </row>
    <row r="5" ht="15.75">
      <c r="A5" t="s">
        <v>86</v>
      </c>
    </row>
    <row r="8" ht="15.75">
      <c r="A8" t="s">
        <v>5</v>
      </c>
    </row>
    <row r="9" spans="1:7" ht="18">
      <c r="A9" s="3" t="s">
        <v>6</v>
      </c>
      <c r="C9" s="4" t="s">
        <v>7</v>
      </c>
      <c r="G9" s="3" t="s">
        <v>10</v>
      </c>
    </row>
    <row r="11" spans="1:9" ht="15.75">
      <c r="A11">
        <v>1</v>
      </c>
      <c r="C11" t="s">
        <v>88</v>
      </c>
      <c r="G11">
        <v>11090</v>
      </c>
      <c r="I11" s="169" t="s">
        <v>91</v>
      </c>
    </row>
    <row r="13" spans="1:9" ht="15.75">
      <c r="A13">
        <v>2</v>
      </c>
      <c r="C13" t="s">
        <v>89</v>
      </c>
      <c r="G13" s="32">
        <f>F24</f>
        <v>0.40273263786893204</v>
      </c>
      <c r="I13" s="169" t="s">
        <v>97</v>
      </c>
    </row>
    <row r="15" spans="1:7" ht="15.75">
      <c r="A15">
        <v>3</v>
      </c>
      <c r="C15" t="s">
        <v>90</v>
      </c>
      <c r="G15">
        <f>G11*G13</f>
        <v>4466.304953966456</v>
      </c>
    </row>
    <row r="16" spans="1:9" ht="15.75">
      <c r="A16">
        <v>4</v>
      </c>
      <c r="C16" t="s">
        <v>93</v>
      </c>
      <c r="G16" s="3">
        <v>3229</v>
      </c>
      <c r="I16" s="169" t="s">
        <v>92</v>
      </c>
    </row>
    <row r="18" spans="1:7" ht="16.5" thickBot="1">
      <c r="A18">
        <v>5</v>
      </c>
      <c r="C18" t="s">
        <v>86</v>
      </c>
      <c r="G18" s="46">
        <f>G15-G16</f>
        <v>1237.3049539664562</v>
      </c>
    </row>
    <row r="19" ht="16.5" thickTop="1"/>
    <row r="20" ht="18">
      <c r="C20" s="4" t="s">
        <v>94</v>
      </c>
    </row>
    <row r="21" spans="1:6" ht="17.25" customHeight="1">
      <c r="A21" t="s">
        <v>98</v>
      </c>
      <c r="C21" s="6" t="s">
        <v>102</v>
      </c>
      <c r="F21">
        <v>1794660</v>
      </c>
    </row>
    <row r="22" spans="1:6" ht="15.75">
      <c r="A22" t="s">
        <v>99</v>
      </c>
      <c r="C22" s="6" t="s">
        <v>103</v>
      </c>
      <c r="F22" s="3">
        <v>2661547</v>
      </c>
    </row>
    <row r="23" spans="1:6" ht="15.75">
      <c r="A23" t="s">
        <v>100</v>
      </c>
      <c r="C23" t="s">
        <v>95</v>
      </c>
      <c r="F23" s="85">
        <f>SUM(F21:F22)</f>
        <v>4456207</v>
      </c>
    </row>
    <row r="24" spans="1:6" ht="16.5" thickBot="1">
      <c r="A24" t="s">
        <v>101</v>
      </c>
      <c r="C24" t="s">
        <v>96</v>
      </c>
      <c r="F24" s="86">
        <f>F21/F23</f>
        <v>0.40273263786893204</v>
      </c>
    </row>
    <row r="25" ht="16.5" thickTop="1"/>
  </sheetData>
  <printOptions/>
  <pageMargins left="1.25" right="0.75" top="1" bottom="1" header="0.5" footer="0.5"/>
  <pageSetup horizontalDpi="300" verticalDpi="300" orientation="portrait" scale="87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C14" sqref="C14"/>
    </sheetView>
  </sheetViews>
  <sheetFormatPr defaultColWidth="9.00390625" defaultRowHeight="15.75"/>
  <cols>
    <col min="1" max="1" width="3.875" style="140" customWidth="1"/>
    <col min="2" max="2" width="1.37890625" style="140" customWidth="1"/>
    <col min="3" max="3" width="32.25390625" style="140" customWidth="1"/>
    <col min="4" max="4" width="7.00390625" style="140" customWidth="1"/>
    <col min="5" max="5" width="3.375" style="140" customWidth="1"/>
    <col min="6" max="6" width="6.75390625" style="140" customWidth="1"/>
    <col min="7" max="7" width="9.125" style="140" customWidth="1"/>
    <col min="8" max="16384" width="7.00390625" style="140" customWidth="1"/>
  </cols>
  <sheetData>
    <row r="1" spans="1:7" ht="15.75">
      <c r="A1" t="s">
        <v>0</v>
      </c>
      <c r="B1"/>
      <c r="C1"/>
      <c r="D1"/>
      <c r="E1"/>
      <c r="F1"/>
      <c r="G1" t="s">
        <v>3</v>
      </c>
    </row>
    <row r="2" spans="1:7" ht="15.75">
      <c r="A2" t="s">
        <v>1</v>
      </c>
      <c r="B2"/>
      <c r="C2"/>
      <c r="D2"/>
      <c r="E2"/>
      <c r="F2"/>
      <c r="G2" t="s">
        <v>145</v>
      </c>
    </row>
    <row r="3" spans="1:7" ht="15.75">
      <c r="A3" t="s">
        <v>2</v>
      </c>
      <c r="B3"/>
      <c r="C3"/>
      <c r="D3"/>
      <c r="E3"/>
      <c r="F3"/>
      <c r="G3" t="str">
        <f>NOI!H24</f>
        <v>Schedule B-4</v>
      </c>
    </row>
    <row r="5" ht="15.75">
      <c r="A5" s="141" t="s">
        <v>268</v>
      </c>
    </row>
    <row r="10" ht="15.75">
      <c r="A10" s="141" t="s">
        <v>5</v>
      </c>
    </row>
    <row r="11" spans="1:7" ht="15.75">
      <c r="A11" s="142" t="s">
        <v>6</v>
      </c>
      <c r="C11" s="142" t="s">
        <v>7</v>
      </c>
      <c r="G11" s="143" t="s">
        <v>10</v>
      </c>
    </row>
    <row r="13" spans="1:3" ht="15.75">
      <c r="A13" s="140">
        <v>1</v>
      </c>
      <c r="C13" s="141" t="s">
        <v>269</v>
      </c>
    </row>
    <row r="14" spans="3:7" ht="15.75">
      <c r="C14" s="141" t="s">
        <v>270</v>
      </c>
      <c r="G14" s="140">
        <v>34029</v>
      </c>
    </row>
    <row r="16" spans="1:7" ht="15.75">
      <c r="A16" s="140">
        <v>2</v>
      </c>
      <c r="C16" s="141" t="s">
        <v>271</v>
      </c>
      <c r="G16" s="144">
        <v>0.375</v>
      </c>
    </row>
    <row r="18" spans="1:7" ht="15.75">
      <c r="A18" s="140">
        <v>3</v>
      </c>
      <c r="C18" s="141" t="s">
        <v>272</v>
      </c>
      <c r="G18" s="145">
        <f>G14*G16</f>
        <v>12760.875</v>
      </c>
    </row>
    <row r="20" spans="1:7" ht="16.5" thickBot="1">
      <c r="A20" s="140">
        <v>4</v>
      </c>
      <c r="C20" s="141" t="s">
        <v>273</v>
      </c>
      <c r="G20" s="146">
        <f>G18-G14</f>
        <v>-21268.125</v>
      </c>
    </row>
    <row r="21" ht="16.5" thickTop="1"/>
    <row r="24" ht="18">
      <c r="C24" s="147" t="s">
        <v>133</v>
      </c>
    </row>
    <row r="25" ht="15.75">
      <c r="C25" s="141" t="s">
        <v>274</v>
      </c>
    </row>
    <row r="26" ht="15.75">
      <c r="C26" s="141" t="s">
        <v>275</v>
      </c>
    </row>
    <row r="27" ht="15.75">
      <c r="C27" s="141" t="s">
        <v>276</v>
      </c>
    </row>
    <row r="28" ht="15.75">
      <c r="C28" s="141" t="s">
        <v>277</v>
      </c>
    </row>
  </sheetData>
  <printOptions/>
  <pageMargins left="1.25" right="0.75" top="1" bottom="1" header="0.5" footer="0.5"/>
  <pageSetup fitToHeight="1" fitToWidth="1" horizontalDpi="300" verticalDpi="300" orientation="portrait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A1" sqref="A1"/>
    </sheetView>
  </sheetViews>
  <sheetFormatPr defaultColWidth="9.00390625" defaultRowHeight="15.75"/>
  <cols>
    <col min="1" max="1" width="3.875" style="148" customWidth="1"/>
    <col min="2" max="2" width="1.37890625" style="148" customWidth="1"/>
    <col min="3" max="3" width="34.25390625" style="148" customWidth="1"/>
    <col min="4" max="4" width="7.00390625" style="148" customWidth="1"/>
    <col min="5" max="5" width="3.375" style="148" customWidth="1"/>
    <col min="6" max="6" width="6.75390625" style="148" customWidth="1"/>
    <col min="7" max="7" width="9.125" style="148" customWidth="1"/>
    <col min="8" max="8" width="1.4921875" style="148" customWidth="1"/>
    <col min="9" max="16384" width="7.00390625" style="148" customWidth="1"/>
  </cols>
  <sheetData>
    <row r="1" spans="1:7" ht="15.75">
      <c r="A1" t="s">
        <v>0</v>
      </c>
      <c r="B1"/>
      <c r="C1"/>
      <c r="D1"/>
      <c r="E1"/>
      <c r="F1"/>
      <c r="G1" t="s">
        <v>3</v>
      </c>
    </row>
    <row r="2" spans="1:7" ht="15.75">
      <c r="A2" t="s">
        <v>1</v>
      </c>
      <c r="B2"/>
      <c r="C2"/>
      <c r="D2"/>
      <c r="E2"/>
      <c r="F2"/>
      <c r="G2" t="s">
        <v>145</v>
      </c>
    </row>
    <row r="3" spans="1:7" ht="15.75">
      <c r="A3" t="s">
        <v>2</v>
      </c>
      <c r="B3"/>
      <c r="C3"/>
      <c r="D3"/>
      <c r="E3"/>
      <c r="F3"/>
      <c r="G3" t="str">
        <f>NOI!H25</f>
        <v>Schedule B-5</v>
      </c>
    </row>
    <row r="4" spans="1:7" ht="15.75">
      <c r="A4" s="140"/>
      <c r="B4" s="140"/>
      <c r="C4" s="140"/>
      <c r="D4" s="140"/>
      <c r="E4" s="140"/>
      <c r="F4" s="140"/>
      <c r="G4" s="140"/>
    </row>
    <row r="5" ht="15.75">
      <c r="A5" s="149" t="s">
        <v>279</v>
      </c>
    </row>
    <row r="9" ht="15.75">
      <c r="A9" s="149" t="s">
        <v>5</v>
      </c>
    </row>
    <row r="10" spans="1:7" ht="18">
      <c r="A10" s="150" t="s">
        <v>6</v>
      </c>
      <c r="C10" s="151" t="s">
        <v>7</v>
      </c>
      <c r="G10" s="152" t="s">
        <v>10</v>
      </c>
    </row>
    <row r="12" spans="1:9" ht="15.75">
      <c r="A12" s="148">
        <v>1</v>
      </c>
      <c r="C12" s="149" t="s">
        <v>281</v>
      </c>
      <c r="G12" s="148">
        <v>128752</v>
      </c>
      <c r="I12" s="149" t="s">
        <v>288</v>
      </c>
    </row>
    <row r="13" spans="1:9" ht="15.75">
      <c r="A13" s="148">
        <v>2</v>
      </c>
      <c r="C13" s="149" t="s">
        <v>282</v>
      </c>
      <c r="G13" s="153">
        <f>G12*0.2</f>
        <v>25750.4</v>
      </c>
      <c r="I13" s="149" t="s">
        <v>289</v>
      </c>
    </row>
    <row r="15" spans="1:7" ht="15.75">
      <c r="A15" s="148">
        <v>3</v>
      </c>
      <c r="C15" s="149" t="s">
        <v>283</v>
      </c>
      <c r="G15" s="148">
        <f>SUM(G12:G14)</f>
        <v>154502.4</v>
      </c>
    </row>
    <row r="16" spans="1:7" ht="15.75">
      <c r="A16" s="148">
        <v>4</v>
      </c>
      <c r="C16" s="149" t="s">
        <v>284</v>
      </c>
      <c r="G16" s="154">
        <v>0.375</v>
      </c>
    </row>
    <row r="18" spans="1:7" ht="15.75">
      <c r="A18" s="148">
        <v>5</v>
      </c>
      <c r="C18" s="149" t="s">
        <v>285</v>
      </c>
      <c r="G18" s="148">
        <f>G15*G16</f>
        <v>57938.399999999994</v>
      </c>
    </row>
    <row r="19" spans="1:9" ht="15.75">
      <c r="A19" s="148">
        <v>6</v>
      </c>
      <c r="C19" s="149" t="s">
        <v>286</v>
      </c>
      <c r="G19" s="153">
        <v>66707</v>
      </c>
      <c r="I19" s="149" t="s">
        <v>290</v>
      </c>
    </row>
    <row r="21" spans="1:7" ht="16.5" thickBot="1">
      <c r="A21" s="148">
        <v>7</v>
      </c>
      <c r="C21" s="149" t="s">
        <v>287</v>
      </c>
      <c r="G21" s="155">
        <f>G18-G19</f>
        <v>-8768.600000000006</v>
      </c>
    </row>
    <row r="22" ht="16.5" thickTop="1"/>
    <row r="25" ht="18">
      <c r="C25" s="150" t="s">
        <v>133</v>
      </c>
    </row>
    <row r="26" ht="15.75">
      <c r="C26" s="149" t="s">
        <v>291</v>
      </c>
    </row>
    <row r="27" ht="15.75">
      <c r="C27" s="149" t="s">
        <v>292</v>
      </c>
    </row>
    <row r="28" ht="15.75">
      <c r="C28" s="149" t="s">
        <v>293</v>
      </c>
    </row>
    <row r="29" ht="15.75">
      <c r="C29" s="149" t="s">
        <v>294</v>
      </c>
    </row>
    <row r="30" ht="15.75">
      <c r="C30" s="149" t="s">
        <v>295</v>
      </c>
    </row>
  </sheetData>
  <printOptions/>
  <pageMargins left="1.25" right="0.75" top="1" bottom="1" header="0.5" footer="0.5"/>
  <pageSetup fitToHeight="1" fitToWidth="1" horizontalDpi="300" verticalDpi="300" orientation="portrait" scale="88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workbookViewId="0" topLeftCell="D9">
      <selection activeCell="M13" sqref="M13"/>
    </sheetView>
  </sheetViews>
  <sheetFormatPr defaultColWidth="9.00390625" defaultRowHeight="15.75"/>
  <cols>
    <col min="1" max="1" width="3.375" style="94" customWidth="1"/>
    <col min="2" max="2" width="1.37890625" style="94" customWidth="1"/>
    <col min="3" max="3" width="33.625" style="94" customWidth="1"/>
    <col min="4" max="5" width="7.00390625" style="94" customWidth="1"/>
    <col min="6" max="6" width="14.125" style="94" customWidth="1"/>
    <col min="7" max="7" width="3.50390625" style="94" customWidth="1"/>
    <col min="8" max="8" width="14.25390625" style="94" customWidth="1"/>
    <col min="9" max="9" width="4.625" style="94" customWidth="1"/>
    <col min="10" max="10" width="15.375" style="94" bestFit="1" customWidth="1"/>
    <col min="11" max="16384" width="7.00390625" style="94" customWidth="1"/>
  </cols>
  <sheetData>
    <row r="1" spans="1:8" ht="15.75">
      <c r="A1" t="s">
        <v>0</v>
      </c>
      <c r="B1"/>
      <c r="C1"/>
      <c r="D1"/>
      <c r="E1"/>
      <c r="F1"/>
      <c r="H1" t="s">
        <v>3</v>
      </c>
    </row>
    <row r="2" spans="1:8" ht="15.75">
      <c r="A2" t="s">
        <v>1</v>
      </c>
      <c r="B2"/>
      <c r="C2"/>
      <c r="D2"/>
      <c r="E2"/>
      <c r="F2"/>
      <c r="H2" t="s">
        <v>145</v>
      </c>
    </row>
    <row r="3" spans="1:8" ht="15.75">
      <c r="A3" t="s">
        <v>2</v>
      </c>
      <c r="B3"/>
      <c r="C3"/>
      <c r="D3"/>
      <c r="E3"/>
      <c r="F3"/>
      <c r="H3" t="str">
        <f>NOI!H26</f>
        <v>Schedule B-6</v>
      </c>
    </row>
    <row r="4" spans="1:7" ht="15.75">
      <c r="A4"/>
      <c r="B4"/>
      <c r="C4"/>
      <c r="D4"/>
      <c r="E4"/>
      <c r="F4"/>
      <c r="G4"/>
    </row>
    <row r="5" spans="1:7" ht="15.75">
      <c r="A5" t="s">
        <v>215</v>
      </c>
      <c r="B5"/>
      <c r="C5"/>
      <c r="D5"/>
      <c r="E5"/>
      <c r="F5"/>
      <c r="G5"/>
    </row>
    <row r="8" ht="15.75">
      <c r="J8" s="97" t="s">
        <v>336</v>
      </c>
    </row>
    <row r="9" spans="6:10" ht="15.75">
      <c r="F9" s="97" t="s">
        <v>10</v>
      </c>
      <c r="J9" s="97" t="s">
        <v>337</v>
      </c>
    </row>
    <row r="10" spans="1:10" ht="15.75">
      <c r="A10" s="95" t="s">
        <v>5</v>
      </c>
      <c r="F10" s="97" t="s">
        <v>216</v>
      </c>
      <c r="H10" s="97" t="s">
        <v>10</v>
      </c>
      <c r="J10" s="97" t="s">
        <v>338</v>
      </c>
    </row>
    <row r="11" spans="1:10" ht="18">
      <c r="A11" s="96" t="s">
        <v>6</v>
      </c>
      <c r="C11" s="96" t="s">
        <v>7</v>
      </c>
      <c r="F11" s="99" t="s">
        <v>217</v>
      </c>
      <c r="H11" s="99" t="s">
        <v>340</v>
      </c>
      <c r="J11" s="99" t="s">
        <v>339</v>
      </c>
    </row>
    <row r="12" spans="1:10" ht="18">
      <c r="A12" s="96"/>
      <c r="C12" s="96"/>
      <c r="F12" s="104" t="s">
        <v>30</v>
      </c>
      <c r="H12" s="104" t="s">
        <v>31</v>
      </c>
      <c r="J12" s="107" t="s">
        <v>32</v>
      </c>
    </row>
    <row r="13" spans="1:8" ht="18">
      <c r="A13" s="96"/>
      <c r="C13" s="96"/>
      <c r="F13" s="104"/>
      <c r="H13" s="104"/>
    </row>
    <row r="14" spans="1:10" ht="15.75">
      <c r="A14" s="95">
        <v>1</v>
      </c>
      <c r="C14" s="95" t="s">
        <v>320</v>
      </c>
      <c r="F14" s="104">
        <v>1105067967</v>
      </c>
      <c r="H14" s="104">
        <v>998492175</v>
      </c>
      <c r="I14" s="106" t="s">
        <v>164</v>
      </c>
      <c r="J14" s="94">
        <v>994044000</v>
      </c>
    </row>
    <row r="15" spans="1:9" ht="15.75">
      <c r="A15" s="95">
        <v>2</v>
      </c>
      <c r="C15" s="95" t="s">
        <v>321</v>
      </c>
      <c r="F15" s="104"/>
      <c r="H15" s="104"/>
      <c r="I15" s="106"/>
    </row>
    <row r="16" spans="1:11" ht="18">
      <c r="A16" s="96"/>
      <c r="C16" s="95" t="s">
        <v>322</v>
      </c>
      <c r="F16" s="104">
        <f>F14/0.9</f>
        <v>1227853296.6666667</v>
      </c>
      <c r="H16" s="104">
        <f>H14/0.908</f>
        <v>1099660985.6828194</v>
      </c>
      <c r="I16" s="106" t="s">
        <v>169</v>
      </c>
      <c r="J16" s="104">
        <f>J14/0.908</f>
        <v>1094762114.5374448</v>
      </c>
      <c r="K16" s="168"/>
    </row>
    <row r="17" spans="1:10" ht="15.75">
      <c r="A17" s="95">
        <v>3</v>
      </c>
      <c r="C17" s="95" t="s">
        <v>323</v>
      </c>
      <c r="F17" s="105">
        <f>2040000*365</f>
        <v>744600000</v>
      </c>
      <c r="H17" s="105">
        <f>F17</f>
        <v>744600000</v>
      </c>
      <c r="J17" s="105">
        <f>H17</f>
        <v>744600000</v>
      </c>
    </row>
    <row r="18" ht="15.75">
      <c r="C18" s="95" t="s">
        <v>324</v>
      </c>
    </row>
    <row r="19" spans="1:10" ht="15.75">
      <c r="A19" s="94">
        <v>4</v>
      </c>
      <c r="C19" s="95" t="s">
        <v>222</v>
      </c>
      <c r="F19" s="94">
        <f>F16-F17</f>
        <v>483253296.66666675</v>
      </c>
      <c r="H19" s="94">
        <f>H16-H17</f>
        <v>355060985.68281937</v>
      </c>
      <c r="I19" s="107"/>
      <c r="J19" s="94">
        <f>J16-J17</f>
        <v>350162114.53744483</v>
      </c>
    </row>
    <row r="20" spans="1:10" ht="15.75">
      <c r="A20" s="94">
        <v>5</v>
      </c>
      <c r="C20" s="95" t="s">
        <v>220</v>
      </c>
      <c r="F20" s="105">
        <v>-61393000</v>
      </c>
      <c r="G20" s="107"/>
      <c r="H20" s="105">
        <f>-H16*0.05</f>
        <v>-54983049.284140974</v>
      </c>
      <c r="I20" s="106"/>
      <c r="J20" s="105">
        <f>-J16*0.05</f>
        <v>-54738105.72687224</v>
      </c>
    </row>
    <row r="21" spans="1:10" ht="15.75">
      <c r="A21" s="94">
        <v>6</v>
      </c>
      <c r="C21" s="95" t="s">
        <v>221</v>
      </c>
      <c r="F21" s="94">
        <f>SUM(F19:F20)</f>
        <v>421860296.66666675</v>
      </c>
      <c r="G21" s="107"/>
      <c r="H21" s="94">
        <f>SUM(H19:H20)</f>
        <v>300077936.3986784</v>
      </c>
      <c r="J21" s="94">
        <f>SUM(J19:J20)</f>
        <v>295424008.81057256</v>
      </c>
    </row>
    <row r="22" ht="15.75">
      <c r="G22" s="98"/>
    </row>
    <row r="23" spans="1:10" ht="15.75">
      <c r="A23" s="94">
        <v>7</v>
      </c>
      <c r="C23" s="95" t="s">
        <v>218</v>
      </c>
      <c r="F23" s="100">
        <v>2.2</v>
      </c>
      <c r="G23" s="108"/>
      <c r="H23" s="100">
        <v>2.35</v>
      </c>
      <c r="I23" s="106" t="s">
        <v>326</v>
      </c>
      <c r="J23" s="100">
        <v>2.35</v>
      </c>
    </row>
    <row r="24" ht="15.75">
      <c r="G24" s="98"/>
    </row>
    <row r="25" spans="1:10" ht="15.75">
      <c r="A25" s="94">
        <v>8</v>
      </c>
      <c r="C25" s="95" t="s">
        <v>219</v>
      </c>
      <c r="F25" s="101">
        <f>(F21/1000)*F23</f>
        <v>928092.6526666669</v>
      </c>
      <c r="G25" s="109"/>
      <c r="H25" s="101">
        <f>(H21/1000)*H23</f>
        <v>705183.1505368942</v>
      </c>
      <c r="J25" s="101">
        <f>(J21/1000)*J23</f>
        <v>694246.4207048456</v>
      </c>
    </row>
    <row r="26" spans="6:8" ht="15.75">
      <c r="F26" s="102"/>
      <c r="G26" s="110"/>
      <c r="H26" s="102"/>
    </row>
    <row r="27" spans="1:8" ht="16.5" thickBot="1">
      <c r="A27" s="94">
        <v>9</v>
      </c>
      <c r="C27" s="95" t="s">
        <v>214</v>
      </c>
      <c r="F27" s="102"/>
      <c r="G27" s="110"/>
      <c r="H27" s="103">
        <f>H25-F25</f>
        <v>-222909.50212977268</v>
      </c>
    </row>
    <row r="28" ht="16.5" thickTop="1">
      <c r="G28" s="98"/>
    </row>
    <row r="29" ht="15.75">
      <c r="G29" s="98"/>
    </row>
    <row r="30" ht="15.75">
      <c r="G30" s="98"/>
    </row>
    <row r="31" spans="3:7" ht="18">
      <c r="C31" s="96" t="s">
        <v>133</v>
      </c>
      <c r="G31" s="98"/>
    </row>
    <row r="32" spans="3:7" ht="15.75">
      <c r="C32" s="95" t="s">
        <v>341</v>
      </c>
      <c r="G32" s="98"/>
    </row>
    <row r="33" spans="3:7" ht="15.75">
      <c r="C33" s="95" t="s">
        <v>342</v>
      </c>
      <c r="G33" s="98"/>
    </row>
    <row r="34" spans="3:7" ht="15.75">
      <c r="C34" s="106" t="s">
        <v>325</v>
      </c>
      <c r="G34" s="98"/>
    </row>
    <row r="35" spans="3:7" ht="15.75">
      <c r="C35" s="106" t="s">
        <v>335</v>
      </c>
      <c r="G35" s="98"/>
    </row>
    <row r="36" spans="3:7" ht="15.75">
      <c r="C36" s="111" t="s">
        <v>327</v>
      </c>
      <c r="G36" s="98"/>
    </row>
    <row r="37" spans="3:7" ht="15.75">
      <c r="C37" s="95" t="s">
        <v>328</v>
      </c>
      <c r="G37" s="98"/>
    </row>
    <row r="38" ht="15.75">
      <c r="C38" s="106" t="s">
        <v>329</v>
      </c>
    </row>
    <row r="39" ht="15.75">
      <c r="C39" s="95" t="s">
        <v>223</v>
      </c>
    </row>
  </sheetData>
  <printOptions/>
  <pageMargins left="1.25" right="0.75" top="1" bottom="1" header="0.5" footer="0.5"/>
  <pageSetup fitToHeight="1" fitToWidth="1" horizontalDpi="300" verticalDpi="300" orientation="portrait" scale="6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workbookViewId="0" topLeftCell="A10">
      <selection activeCell="G14" sqref="G14"/>
    </sheetView>
  </sheetViews>
  <sheetFormatPr defaultColWidth="9.00390625" defaultRowHeight="15.75"/>
  <cols>
    <col min="1" max="1" width="4.125" style="132" customWidth="1"/>
    <col min="2" max="2" width="1.37890625" style="132" customWidth="1"/>
    <col min="3" max="3" width="23.125" style="132" customWidth="1"/>
    <col min="4" max="6" width="7.00390625" style="132" customWidth="1"/>
    <col min="7" max="7" width="10.875" style="132" customWidth="1"/>
    <col min="8" max="8" width="1.37890625" style="132" customWidth="1"/>
    <col min="9" max="9" width="10.125" style="132" customWidth="1"/>
    <col min="10" max="16384" width="7.00390625" style="132" customWidth="1"/>
  </cols>
  <sheetData>
    <row r="1" spans="1:8" ht="15.75">
      <c r="A1" t="s">
        <v>0</v>
      </c>
      <c r="B1"/>
      <c r="C1"/>
      <c r="D1"/>
      <c r="E1"/>
      <c r="F1"/>
      <c r="G1" t="s">
        <v>3</v>
      </c>
      <c r="H1" s="94"/>
    </row>
    <row r="2" spans="1:8" ht="15.75">
      <c r="A2" t="s">
        <v>1</v>
      </c>
      <c r="B2"/>
      <c r="C2"/>
      <c r="D2"/>
      <c r="E2"/>
      <c r="F2"/>
      <c r="G2" t="s">
        <v>145</v>
      </c>
      <c r="H2" s="94"/>
    </row>
    <row r="3" spans="1:8" ht="15.75">
      <c r="A3" t="s">
        <v>2</v>
      </c>
      <c r="B3"/>
      <c r="C3"/>
      <c r="D3"/>
      <c r="E3"/>
      <c r="F3"/>
      <c r="G3" t="str">
        <f>NOI!H27</f>
        <v>Schedule B-7</v>
      </c>
      <c r="H3" s="94"/>
    </row>
    <row r="5" ht="15.75">
      <c r="A5" s="133" t="s">
        <v>264</v>
      </c>
    </row>
    <row r="9" ht="15.75">
      <c r="A9" s="133" t="s">
        <v>5</v>
      </c>
    </row>
    <row r="10" spans="1:9" ht="18">
      <c r="A10" s="134" t="s">
        <v>6</v>
      </c>
      <c r="C10" s="134" t="s">
        <v>7</v>
      </c>
      <c r="G10" s="135" t="s">
        <v>10</v>
      </c>
      <c r="I10" s="139" t="s">
        <v>29</v>
      </c>
    </row>
    <row r="12" spans="1:9" ht="15.75">
      <c r="A12" s="132">
        <v>1</v>
      </c>
      <c r="C12" s="133" t="s">
        <v>253</v>
      </c>
      <c r="G12" s="132">
        <v>89344</v>
      </c>
      <c r="I12" s="133" t="s">
        <v>258</v>
      </c>
    </row>
    <row r="14" spans="1:9" ht="15.75">
      <c r="A14" s="132">
        <v>2</v>
      </c>
      <c r="C14" s="133" t="s">
        <v>254</v>
      </c>
      <c r="G14" s="136">
        <f>Rev!H14</f>
        <v>0.9801188667243848</v>
      </c>
      <c r="I14" s="132" t="str">
        <f>Rev!G3</f>
        <v>Schedule B-1</v>
      </c>
    </row>
    <row r="16" spans="1:7" ht="15.75">
      <c r="A16" s="132">
        <v>3</v>
      </c>
      <c r="C16" s="133" t="s">
        <v>255</v>
      </c>
      <c r="G16" s="132">
        <f>G12*G14</f>
        <v>87567.74002862343</v>
      </c>
    </row>
    <row r="18" spans="1:9" ht="15.75">
      <c r="A18" s="132">
        <v>4</v>
      </c>
      <c r="C18" s="133" t="s">
        <v>256</v>
      </c>
      <c r="G18" s="137">
        <v>95871</v>
      </c>
      <c r="I18" s="133" t="s">
        <v>259</v>
      </c>
    </row>
    <row r="20" spans="1:7" ht="16.5" thickBot="1">
      <c r="A20" s="132">
        <v>5</v>
      </c>
      <c r="C20" s="133" t="s">
        <v>257</v>
      </c>
      <c r="G20" s="138">
        <f>G16-G18</f>
        <v>-8303.259971376567</v>
      </c>
    </row>
    <row r="21" ht="16.5" thickTop="1"/>
  </sheetData>
  <printOptions/>
  <pageMargins left="1.25" right="0.75" top="1" bottom="1" header="0.5" footer="0.5"/>
  <pageSetup fitToHeight="1" fitToWidth="1" horizontalDpi="300" verticalDpi="300" orientation="portrait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Larkin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DeRonne</dc:creator>
  <cp:keywords/>
  <dc:description/>
  <cp:lastModifiedBy>Florida Legislature</cp:lastModifiedBy>
  <cp:lastPrinted>2001-11-08T16:49:51Z</cp:lastPrinted>
  <dcterms:created xsi:type="dcterms:W3CDTF">2001-07-05T19:35:19Z</dcterms:created>
  <dcterms:modified xsi:type="dcterms:W3CDTF">2001-11-08T17:16:59Z</dcterms:modified>
  <cp:category/>
  <cp:version/>
  <cp:contentType/>
  <cp:contentStatus/>
</cp:coreProperties>
</file>