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05" windowWidth="20115" windowHeight="7170"/>
  </bookViews>
  <sheets>
    <sheet name="Sheet1" sheetId="1" r:id="rId1"/>
  </sheets>
  <externalReferences>
    <externalReference r:id="rId2"/>
  </externalReferences>
  <calcPr calcId="145621"/>
</workbook>
</file>

<file path=xl/calcChain.xml><?xml version="1.0" encoding="utf-8"?>
<calcChain xmlns="http://schemas.openxmlformats.org/spreadsheetml/2006/main">
  <c r="L17" i="1" l="1"/>
  <c r="K17" i="1"/>
  <c r="J17" i="1"/>
  <c r="I17" i="1"/>
  <c r="G17" i="1"/>
  <c r="F17" i="1"/>
  <c r="E17" i="1"/>
  <c r="D17" i="1"/>
  <c r="L16" i="1"/>
  <c r="K16" i="1"/>
  <c r="J16" i="1"/>
  <c r="I16" i="1"/>
  <c r="G16" i="1"/>
  <c r="F16" i="1"/>
  <c r="E16" i="1"/>
  <c r="D16" i="1"/>
  <c r="L15" i="1"/>
  <c r="K15" i="1"/>
  <c r="J15" i="1"/>
  <c r="I15" i="1"/>
  <c r="G15" i="1"/>
  <c r="F15" i="1"/>
  <c r="E15" i="1"/>
  <c r="D15" i="1"/>
  <c r="L14" i="1"/>
  <c r="K14" i="1"/>
  <c r="J14" i="1"/>
  <c r="I14" i="1"/>
  <c r="G14" i="1"/>
  <c r="F14" i="1"/>
  <c r="E14" i="1"/>
  <c r="D14" i="1"/>
  <c r="L13" i="1"/>
  <c r="K13" i="1"/>
  <c r="J13" i="1"/>
  <c r="I13" i="1"/>
  <c r="G13" i="1"/>
  <c r="F13" i="1"/>
  <c r="E13" i="1"/>
  <c r="D13" i="1"/>
  <c r="L12" i="1"/>
  <c r="K12" i="1"/>
  <c r="J12" i="1"/>
  <c r="I12" i="1"/>
  <c r="G12" i="1"/>
  <c r="F12" i="1"/>
  <c r="E12" i="1"/>
  <c r="D12" i="1"/>
  <c r="L10" i="1"/>
  <c r="K10" i="1"/>
  <c r="J10" i="1"/>
  <c r="I10" i="1"/>
  <c r="G10" i="1"/>
  <c r="F10" i="1"/>
  <c r="E10" i="1"/>
  <c r="D10" i="1"/>
  <c r="L9" i="1"/>
  <c r="K9" i="1"/>
  <c r="J9" i="1"/>
  <c r="I9" i="1"/>
  <c r="G9" i="1"/>
  <c r="F9" i="1"/>
  <c r="E9" i="1"/>
  <c r="D9" i="1"/>
  <c r="L8" i="1"/>
  <c r="K8" i="1"/>
  <c r="J8" i="1"/>
  <c r="I8" i="1"/>
  <c r="G8" i="1"/>
  <c r="F8" i="1"/>
  <c r="E8" i="1"/>
  <c r="D8" i="1"/>
  <c r="L7" i="1"/>
  <c r="K7" i="1"/>
  <c r="J7" i="1"/>
  <c r="I7" i="1"/>
  <c r="G7" i="1"/>
  <c r="F7" i="1"/>
  <c r="E7" i="1"/>
  <c r="D7" i="1"/>
  <c r="L6" i="1"/>
  <c r="K6" i="1"/>
  <c r="J6" i="1"/>
  <c r="I6" i="1"/>
  <c r="G6" i="1"/>
  <c r="F6" i="1"/>
  <c r="E6" i="1"/>
  <c r="D6" i="1"/>
  <c r="L5" i="1"/>
  <c r="K5" i="1"/>
  <c r="J5" i="1"/>
  <c r="I5" i="1"/>
  <c r="G5" i="1"/>
  <c r="F5" i="1"/>
  <c r="E5" i="1"/>
  <c r="D5" i="1"/>
  <c r="C5" i="1"/>
</calcChain>
</file>

<file path=xl/sharedStrings.xml><?xml version="1.0" encoding="utf-8"?>
<sst xmlns="http://schemas.openxmlformats.org/spreadsheetml/2006/main" count="28" uniqueCount="17">
  <si>
    <t>Category</t>
  </si>
  <si>
    <t>Savings Type</t>
  </si>
  <si>
    <t>Residential</t>
  </si>
  <si>
    <t>Historic
Achievements</t>
  </si>
  <si>
    <t>Summer (MW)</t>
  </si>
  <si>
    <t>Winter (MW)</t>
  </si>
  <si>
    <t>Energy (GWh)</t>
  </si>
  <si>
    <t>Commission
Approved
Goals</t>
  </si>
  <si>
    <t>Commercial/Industrial</t>
  </si>
  <si>
    <t xml:space="preserve">NOTE: </t>
  </si>
  <si>
    <t>1) Historic Achievements and Commission Approved Goals are reported at the meter.</t>
  </si>
  <si>
    <t>2) 2000-2004 source: 2004 Progress Energy Florida, Inc. 2004 DSM Annual Report</t>
  </si>
  <si>
    <t>3) 2005-2009 source: 2009 Progress Energy Florida DSM Annual Report</t>
  </si>
  <si>
    <t>OPC 1st Set of Interrogatories
Duke Energy Florida (Nos. 1-24)
Docket No. 130200-EI</t>
  </si>
  <si>
    <t>1. Please refer to the Company's response to Staff Interrogatory below: 
"Please complete the table below comparing the Company's historic MW and GWh reductions with Commission established Goals.  Please provide the Company's historic program achievements (including seasonal peak demand and annual energy) for both Residential and Commercial/Industrial customers for the period 2000 through 2009.  Please also provide the Company's annual Commission-approved goals during the same period, by category.  Please provide an electronic version of the table information in Excel format."
Would the Company please update this table by adding columns for the years 2010-2013, and 2014 projected achievements, so that the updated table includes responses for each of the years 2000-2014?</t>
  </si>
  <si>
    <t>4) 2010-2013 source: 2013 Duke Energy Florida DSM Annual Report</t>
  </si>
  <si>
    <t>5) 2014 source: 2013 Cost Recovery Projection Filing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</si>
</sst>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sz val="14"/>
      <color theme="1"/>
      <name val="Calibri"/>
      <family val="2"/>
      <scheme val="minor"/>
    </font>
    <font>
      <sz val="12"/>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s>
  <cellStyleXfs count="1">
    <xf numFmtId="0" fontId="0" fillId="0" borderId="0"/>
  </cellStyleXfs>
  <cellXfs count="37">
    <xf numFmtId="0" fontId="0" fillId="0" borderId="0" xfId="0"/>
    <xf numFmtId="0" fontId="2" fillId="3" borderId="1" xfId="0" applyFont="1" applyFill="1" applyBorder="1"/>
    <xf numFmtId="0" fontId="2" fillId="0" borderId="1" xfId="0" applyFont="1" applyBorder="1" applyAlignment="1">
      <alignment horizontal="center"/>
    </xf>
    <xf numFmtId="0" fontId="2" fillId="0" borderId="0" xfId="0" applyFont="1" applyBorder="1" applyAlignment="1">
      <alignment horizontal="center"/>
    </xf>
    <xf numFmtId="0" fontId="2" fillId="4" borderId="2" xfId="0" applyFont="1" applyFill="1" applyBorder="1"/>
    <xf numFmtId="1" fontId="2" fillId="0" borderId="2" xfId="0" applyNumberFormat="1" applyFont="1" applyFill="1" applyBorder="1"/>
    <xf numFmtId="0" fontId="2" fillId="4" borderId="3" xfId="0" applyFont="1" applyFill="1" applyBorder="1"/>
    <xf numFmtId="1" fontId="2" fillId="0" borderId="1" xfId="0" applyNumberFormat="1" applyFont="1" applyFill="1" applyBorder="1"/>
    <xf numFmtId="0" fontId="2" fillId="4" borderId="4" xfId="0" applyFont="1" applyFill="1" applyBorder="1"/>
    <xf numFmtId="1" fontId="2" fillId="0" borderId="4" xfId="0" applyNumberFormat="1" applyFont="1" applyFill="1" applyBorder="1"/>
    <xf numFmtId="0" fontId="2" fillId="4" borderId="5" xfId="0" applyFont="1" applyFill="1" applyBorder="1"/>
    <xf numFmtId="0" fontId="2" fillId="0" borderId="5" xfId="0" applyFont="1" applyFill="1" applyBorder="1"/>
    <xf numFmtId="3" fontId="2" fillId="0" borderId="5" xfId="0" applyNumberFormat="1" applyFont="1" applyFill="1" applyBorder="1"/>
    <xf numFmtId="0" fontId="2" fillId="4" borderId="1" xfId="0" applyFont="1" applyFill="1" applyBorder="1"/>
    <xf numFmtId="0" fontId="2" fillId="0" borderId="1" xfId="0" applyFont="1" applyFill="1" applyBorder="1"/>
    <xf numFmtId="3" fontId="2" fillId="0" borderId="1" xfId="0" applyNumberFormat="1" applyFont="1" applyFill="1" applyBorder="1"/>
    <xf numFmtId="0" fontId="2" fillId="0" borderId="1" xfId="0" applyFont="1" applyBorder="1"/>
    <xf numFmtId="3" fontId="2" fillId="0" borderId="1" xfId="0" applyNumberFormat="1" applyFont="1" applyBorder="1"/>
    <xf numFmtId="1" fontId="2" fillId="0" borderId="5" xfId="0" applyNumberFormat="1" applyFont="1" applyFill="1" applyBorder="1"/>
    <xf numFmtId="1" fontId="2" fillId="0" borderId="1" xfId="0" applyNumberFormat="1" applyFont="1" applyBorder="1"/>
    <xf numFmtId="0" fontId="2" fillId="0" borderId="1" xfId="0" applyFont="1" applyFill="1" applyBorder="1" applyAlignment="1">
      <alignment horizontal="center"/>
    </xf>
    <xf numFmtId="0" fontId="0" fillId="0" borderId="1" xfId="0" applyBorder="1"/>
    <xf numFmtId="0" fontId="0" fillId="0" borderId="8" xfId="0" applyBorder="1"/>
    <xf numFmtId="0" fontId="0" fillId="0" borderId="9" xfId="0" applyFill="1" applyBorder="1"/>
    <xf numFmtId="0" fontId="0" fillId="0" borderId="9" xfId="0" applyBorder="1"/>
    <xf numFmtId="0" fontId="0" fillId="0" borderId="1" xfId="0" applyFill="1" applyBorder="1"/>
    <xf numFmtId="0" fontId="0" fillId="0" borderId="8" xfId="0" applyFill="1" applyBorder="1"/>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1" fillId="2" borderId="6" xfId="0" applyFont="1" applyFill="1" applyBorder="1" applyAlignment="1">
      <alignment horizontal="center" wrapText="1"/>
    </xf>
    <xf numFmtId="0" fontId="1" fillId="2" borderId="0" xfId="0" applyFont="1" applyFill="1" applyBorder="1" applyAlignment="1">
      <alignment horizontal="center" wrapText="1"/>
    </xf>
    <xf numFmtId="0" fontId="1" fillId="0" borderId="6" xfId="0" applyFont="1" applyBorder="1" applyAlignment="1">
      <alignment horizontal="left" wrapText="1"/>
    </xf>
    <xf numFmtId="0" fontId="1" fillId="0" borderId="0" xfId="0" applyFont="1" applyBorder="1" applyAlignment="1">
      <alignment horizontal="left" wrapText="1"/>
    </xf>
    <xf numFmtId="0" fontId="2" fillId="3" borderId="7"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progressnet/moss/sas1/DSMAnalyticalServices/ReferenceLibrary/Internal%20Reference/Florida%20DSM%20History%20Stats/1993%20-%202013%20DSM%20Programs%20History%20v2%20grap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of Programs"/>
      <sheetName val="TL Graph"/>
      <sheetName val="Tl 93-2011"/>
      <sheetName val="Monthly 09"/>
      <sheetName val="Monthly"/>
      <sheetName val="Res. Programs"/>
      <sheetName val="gWh"/>
      <sheetName val="Comm Programs"/>
      <sheetName val="Res Graph lg"/>
      <sheetName val="CI Graph lg"/>
      <sheetName val="CI Graph"/>
    </sheetNames>
    <sheetDataSet>
      <sheetData sheetId="0">
        <row r="17">
          <cell r="J17">
            <v>4.9446199999999996</v>
          </cell>
        </row>
        <row r="34">
          <cell r="I34">
            <v>17.214108000000003</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
  <sheetViews>
    <sheetView tabSelected="1" view="pageLayout" topLeftCell="A10" zoomScaleNormal="100" workbookViewId="0">
      <pane xSplit="10320"/>
      <selection activeCell="A25" sqref="A25"/>
      <selection pane="topRight" activeCell="Q15" sqref="Q15"/>
    </sheetView>
  </sheetViews>
  <sheetFormatPr defaultRowHeight="15" x14ac:dyDescent="0.25"/>
  <cols>
    <col min="1" max="1" width="16.140625" customWidth="1"/>
    <col min="2" max="2" width="16.5703125" customWidth="1"/>
    <col min="8" max="8" width="10.7109375" bestFit="1" customWidth="1"/>
    <col min="13" max="13" width="9.140625" customWidth="1"/>
  </cols>
  <sheetData>
    <row r="1" spans="1:18" ht="63" customHeight="1" x14ac:dyDescent="0.3">
      <c r="A1" s="32" t="s">
        <v>13</v>
      </c>
      <c r="B1" s="33"/>
      <c r="C1" s="33"/>
      <c r="D1" s="33"/>
      <c r="E1" s="33"/>
      <c r="F1" s="33"/>
      <c r="G1" s="33"/>
      <c r="H1" s="33"/>
      <c r="I1" s="33"/>
      <c r="J1" s="33"/>
      <c r="K1" s="33"/>
      <c r="L1" s="33"/>
      <c r="M1" s="33"/>
      <c r="N1" s="33"/>
      <c r="O1" s="33"/>
      <c r="P1" s="33"/>
      <c r="Q1" s="33"/>
    </row>
    <row r="2" spans="1:18" ht="165.75" customHeight="1" x14ac:dyDescent="0.3">
      <c r="A2" s="34" t="s">
        <v>14</v>
      </c>
      <c r="B2" s="35"/>
      <c r="C2" s="35"/>
      <c r="D2" s="35"/>
      <c r="E2" s="35"/>
      <c r="F2" s="35"/>
      <c r="G2" s="35"/>
      <c r="H2" s="35"/>
      <c r="I2" s="35"/>
      <c r="J2" s="35"/>
      <c r="K2" s="35"/>
      <c r="L2" s="35"/>
      <c r="M2" s="35"/>
      <c r="N2" s="35"/>
      <c r="O2" s="35"/>
      <c r="P2" s="35"/>
      <c r="Q2" s="35"/>
    </row>
    <row r="3" spans="1:18" ht="15.75" x14ac:dyDescent="0.25">
      <c r="A3" s="1" t="s">
        <v>0</v>
      </c>
      <c r="B3" s="1" t="s">
        <v>1</v>
      </c>
      <c r="C3" s="2">
        <v>2000</v>
      </c>
      <c r="D3" s="2">
        <v>2001</v>
      </c>
      <c r="E3" s="2">
        <v>2002</v>
      </c>
      <c r="F3" s="2">
        <v>2003</v>
      </c>
      <c r="G3" s="2">
        <v>2004</v>
      </c>
      <c r="H3" s="2">
        <v>2005</v>
      </c>
      <c r="I3" s="2">
        <v>2006</v>
      </c>
      <c r="J3" s="2">
        <v>2007</v>
      </c>
      <c r="K3" s="2">
        <v>2008</v>
      </c>
      <c r="L3" s="2">
        <v>2009</v>
      </c>
      <c r="M3" s="20">
        <v>2010</v>
      </c>
      <c r="N3" s="2">
        <v>2011</v>
      </c>
      <c r="O3" s="2">
        <v>2012</v>
      </c>
      <c r="P3" s="2">
        <v>2013</v>
      </c>
      <c r="Q3" s="2">
        <v>2014</v>
      </c>
      <c r="R3" s="3"/>
    </row>
    <row r="4" spans="1:18" ht="15.75" x14ac:dyDescent="0.25">
      <c r="A4" s="36" t="s">
        <v>2</v>
      </c>
      <c r="B4" s="36"/>
      <c r="C4" s="36"/>
      <c r="D4" s="36"/>
      <c r="E4" s="36"/>
      <c r="F4" s="36"/>
      <c r="G4" s="36"/>
      <c r="H4" s="36"/>
      <c r="I4" s="36"/>
      <c r="J4" s="36"/>
      <c r="K4" s="36"/>
      <c r="L4" s="36"/>
      <c r="M4" s="36"/>
      <c r="N4" s="36"/>
      <c r="O4" s="36"/>
      <c r="P4" s="36"/>
      <c r="Q4" s="36"/>
    </row>
    <row r="5" spans="1:18" ht="22.5" customHeight="1" x14ac:dyDescent="0.25">
      <c r="A5" s="27" t="s">
        <v>3</v>
      </c>
      <c r="B5" s="4" t="s">
        <v>4</v>
      </c>
      <c r="C5" s="5">
        <f>+'[1]Total of Programs'!I$34</f>
        <v>17.214108000000003</v>
      </c>
      <c r="D5" s="5">
        <f>29-17</f>
        <v>12</v>
      </c>
      <c r="E5" s="5">
        <f>43-29</f>
        <v>14</v>
      </c>
      <c r="F5" s="5">
        <f>59-43</f>
        <v>16</v>
      </c>
      <c r="G5" s="5">
        <f>74-59</f>
        <v>15</v>
      </c>
      <c r="H5" s="5">
        <v>18</v>
      </c>
      <c r="I5" s="5">
        <f>37-18</f>
        <v>19</v>
      </c>
      <c r="J5" s="5">
        <f>58-37</f>
        <v>21</v>
      </c>
      <c r="K5" s="5">
        <f>87-58</f>
        <v>29</v>
      </c>
      <c r="L5" s="5">
        <f>118-87</f>
        <v>31</v>
      </c>
      <c r="M5" s="21">
        <v>44</v>
      </c>
      <c r="N5" s="21">
        <v>39</v>
      </c>
      <c r="O5" s="21">
        <v>35</v>
      </c>
      <c r="P5" s="21">
        <v>26</v>
      </c>
      <c r="Q5" s="21">
        <v>20</v>
      </c>
    </row>
    <row r="6" spans="1:18" ht="22.5" customHeight="1" x14ac:dyDescent="0.25">
      <c r="A6" s="28"/>
      <c r="B6" s="6" t="s">
        <v>5</v>
      </c>
      <c r="C6" s="7">
        <v>35.191000000000003</v>
      </c>
      <c r="D6" s="7">
        <f>72-35</f>
        <v>37</v>
      </c>
      <c r="E6" s="7">
        <f>111-72</f>
        <v>39</v>
      </c>
      <c r="F6" s="7">
        <f>152-111</f>
        <v>41</v>
      </c>
      <c r="G6" s="7">
        <f>186-152</f>
        <v>34</v>
      </c>
      <c r="H6" s="7">
        <v>48.247765000000001</v>
      </c>
      <c r="I6" s="7">
        <f>99-48</f>
        <v>51</v>
      </c>
      <c r="J6" s="7">
        <f>153-99</f>
        <v>54</v>
      </c>
      <c r="K6" s="7">
        <f>207-153</f>
        <v>54</v>
      </c>
      <c r="L6" s="7">
        <f>266-207</f>
        <v>59</v>
      </c>
      <c r="M6" s="21">
        <v>85</v>
      </c>
      <c r="N6" s="21">
        <v>75</v>
      </c>
      <c r="O6" s="21">
        <v>73</v>
      </c>
      <c r="P6" s="21">
        <v>48</v>
      </c>
      <c r="Q6" s="21">
        <v>35</v>
      </c>
    </row>
    <row r="7" spans="1:18" ht="22.5" customHeight="1" thickBot="1" x14ac:dyDescent="0.3">
      <c r="A7" s="29"/>
      <c r="B7" s="8" t="s">
        <v>6</v>
      </c>
      <c r="C7" s="9">
        <v>21</v>
      </c>
      <c r="D7" s="9">
        <f>42-21</f>
        <v>21</v>
      </c>
      <c r="E7" s="9">
        <f>65-42</f>
        <v>23</v>
      </c>
      <c r="F7" s="9">
        <f>90-65</f>
        <v>25</v>
      </c>
      <c r="G7" s="9">
        <f>114-90</f>
        <v>24</v>
      </c>
      <c r="H7" s="9">
        <v>29</v>
      </c>
      <c r="I7" s="9">
        <f>58-29</f>
        <v>29</v>
      </c>
      <c r="J7" s="9">
        <f>85-58</f>
        <v>27</v>
      </c>
      <c r="K7" s="9">
        <f>117-85</f>
        <v>32</v>
      </c>
      <c r="L7" s="9">
        <f>157-117</f>
        <v>40</v>
      </c>
      <c r="M7" s="22">
        <v>58</v>
      </c>
      <c r="N7" s="22">
        <v>52</v>
      </c>
      <c r="O7" s="22">
        <v>48</v>
      </c>
      <c r="P7" s="22">
        <v>41</v>
      </c>
      <c r="Q7" s="22">
        <v>31</v>
      </c>
    </row>
    <row r="8" spans="1:18" ht="22.5" customHeight="1" x14ac:dyDescent="0.25">
      <c r="A8" s="30" t="s">
        <v>7</v>
      </c>
      <c r="B8" s="10" t="s">
        <v>4</v>
      </c>
      <c r="C8" s="11">
        <v>10</v>
      </c>
      <c r="D8" s="11">
        <f>20-10</f>
        <v>10</v>
      </c>
      <c r="E8" s="11">
        <f>32-20</f>
        <v>12</v>
      </c>
      <c r="F8" s="11">
        <f>45-32</f>
        <v>13</v>
      </c>
      <c r="G8" s="11">
        <f>58-45</f>
        <v>13</v>
      </c>
      <c r="H8" s="12">
        <v>13</v>
      </c>
      <c r="I8" s="12">
        <f>21-13</f>
        <v>8</v>
      </c>
      <c r="J8" s="12">
        <f>30-21</f>
        <v>9</v>
      </c>
      <c r="K8" s="12">
        <f>38-30</f>
        <v>8</v>
      </c>
      <c r="L8" s="12">
        <f>47-38</f>
        <v>9</v>
      </c>
      <c r="M8" s="23">
        <v>80</v>
      </c>
      <c r="N8" s="23">
        <v>82</v>
      </c>
      <c r="O8" s="23">
        <v>85</v>
      </c>
      <c r="P8" s="23">
        <v>86</v>
      </c>
      <c r="Q8" s="24">
        <v>88</v>
      </c>
    </row>
    <row r="9" spans="1:18" ht="22.5" customHeight="1" x14ac:dyDescent="0.25">
      <c r="A9" s="31"/>
      <c r="B9" s="13" t="s">
        <v>5</v>
      </c>
      <c r="C9" s="14">
        <v>30</v>
      </c>
      <c r="D9" s="14">
        <f>64-30</f>
        <v>34</v>
      </c>
      <c r="E9" s="14">
        <f>102-64</f>
        <v>38</v>
      </c>
      <c r="F9" s="14">
        <f>142-102</f>
        <v>40</v>
      </c>
      <c r="G9" s="14">
        <f>185-142</f>
        <v>43</v>
      </c>
      <c r="H9" s="15">
        <v>43</v>
      </c>
      <c r="I9" s="15">
        <f>75-43</f>
        <v>32</v>
      </c>
      <c r="J9" s="15">
        <f>108-75</f>
        <v>33</v>
      </c>
      <c r="K9" s="15">
        <f>142-108</f>
        <v>34</v>
      </c>
      <c r="L9" s="15">
        <f>175-142</f>
        <v>33</v>
      </c>
      <c r="M9" s="25">
        <v>81</v>
      </c>
      <c r="N9" s="25">
        <v>87</v>
      </c>
      <c r="O9" s="25">
        <v>91</v>
      </c>
      <c r="P9" s="25">
        <v>94</v>
      </c>
      <c r="Q9" s="21">
        <v>96</v>
      </c>
    </row>
    <row r="10" spans="1:18" ht="22.5" customHeight="1" x14ac:dyDescent="0.25">
      <c r="A10" s="31"/>
      <c r="B10" s="13" t="s">
        <v>6</v>
      </c>
      <c r="C10" s="16">
        <v>15</v>
      </c>
      <c r="D10" s="16">
        <f>32-15</f>
        <v>17</v>
      </c>
      <c r="E10" s="16">
        <f>50-32</f>
        <v>18</v>
      </c>
      <c r="F10" s="16">
        <f>69-50</f>
        <v>19</v>
      </c>
      <c r="G10" s="16">
        <f>88-69</f>
        <v>19</v>
      </c>
      <c r="H10" s="17">
        <v>21</v>
      </c>
      <c r="I10" s="17">
        <f>35-21</f>
        <v>14</v>
      </c>
      <c r="J10" s="17">
        <f>50-35</f>
        <v>15</v>
      </c>
      <c r="K10" s="17">
        <f>65-50</f>
        <v>15</v>
      </c>
      <c r="L10" s="17">
        <f>80-65</f>
        <v>15</v>
      </c>
      <c r="M10" s="25">
        <v>262</v>
      </c>
      <c r="N10" s="25">
        <v>268</v>
      </c>
      <c r="O10" s="25">
        <v>277</v>
      </c>
      <c r="P10" s="25">
        <v>283</v>
      </c>
      <c r="Q10" s="21">
        <v>289</v>
      </c>
    </row>
    <row r="11" spans="1:18" ht="15.75" x14ac:dyDescent="0.25">
      <c r="A11" s="36" t="s">
        <v>8</v>
      </c>
      <c r="B11" s="36"/>
      <c r="C11" s="36"/>
      <c r="D11" s="36"/>
      <c r="E11" s="36"/>
      <c r="F11" s="36"/>
      <c r="G11" s="36"/>
      <c r="H11" s="36"/>
      <c r="I11" s="36"/>
      <c r="J11" s="36"/>
      <c r="K11" s="36"/>
      <c r="L11" s="36"/>
      <c r="M11" s="36"/>
      <c r="N11" s="36"/>
      <c r="O11" s="36"/>
      <c r="P11" s="36"/>
      <c r="Q11" s="36"/>
    </row>
    <row r="12" spans="1:18" ht="22.5" customHeight="1" x14ac:dyDescent="0.25">
      <c r="A12" s="27" t="s">
        <v>3</v>
      </c>
      <c r="B12" s="4" t="s">
        <v>4</v>
      </c>
      <c r="C12" s="5">
        <v>12</v>
      </c>
      <c r="D12" s="5">
        <f>18-12</f>
        <v>6</v>
      </c>
      <c r="E12" s="5">
        <f>28-18</f>
        <v>10</v>
      </c>
      <c r="F12" s="5">
        <f>35-28</f>
        <v>7</v>
      </c>
      <c r="G12" s="5">
        <f>59-35</f>
        <v>24</v>
      </c>
      <c r="H12" s="5">
        <v>8</v>
      </c>
      <c r="I12" s="5">
        <f>16-8</f>
        <v>8</v>
      </c>
      <c r="J12" s="5">
        <f>44-16</f>
        <v>28</v>
      </c>
      <c r="K12" s="5">
        <f>97-44</f>
        <v>53</v>
      </c>
      <c r="L12" s="5">
        <f>140-97</f>
        <v>43</v>
      </c>
      <c r="M12" s="25">
        <v>36</v>
      </c>
      <c r="N12" s="25">
        <v>29</v>
      </c>
      <c r="O12" s="25">
        <v>28</v>
      </c>
      <c r="P12" s="25">
        <v>27</v>
      </c>
      <c r="Q12" s="21">
        <v>35</v>
      </c>
    </row>
    <row r="13" spans="1:18" ht="22.5" customHeight="1" x14ac:dyDescent="0.25">
      <c r="A13" s="28"/>
      <c r="B13" s="6" t="s">
        <v>5</v>
      </c>
      <c r="C13" s="7">
        <v>12</v>
      </c>
      <c r="D13" s="7">
        <f>17-12</f>
        <v>5</v>
      </c>
      <c r="E13" s="7">
        <f>24-17</f>
        <v>7</v>
      </c>
      <c r="F13" s="7">
        <f>29-24</f>
        <v>5</v>
      </c>
      <c r="G13" s="7">
        <f>52-29</f>
        <v>23</v>
      </c>
      <c r="H13" s="7">
        <v>6</v>
      </c>
      <c r="I13" s="7">
        <f>12-6</f>
        <v>6</v>
      </c>
      <c r="J13" s="7">
        <f>38-12</f>
        <v>26</v>
      </c>
      <c r="K13" s="7">
        <f>87-38</f>
        <v>49</v>
      </c>
      <c r="L13" s="7">
        <f>126-87</f>
        <v>39</v>
      </c>
      <c r="M13" s="25">
        <v>31</v>
      </c>
      <c r="N13" s="25">
        <v>29</v>
      </c>
      <c r="O13" s="25">
        <v>21</v>
      </c>
      <c r="P13" s="25">
        <v>21</v>
      </c>
      <c r="Q13" s="21">
        <v>29</v>
      </c>
    </row>
    <row r="14" spans="1:18" ht="22.5" customHeight="1" thickBot="1" x14ac:dyDescent="0.3">
      <c r="A14" s="29"/>
      <c r="B14" s="8" t="s">
        <v>6</v>
      </c>
      <c r="C14" s="9">
        <v>6</v>
      </c>
      <c r="D14" s="9">
        <f>9-6</f>
        <v>3</v>
      </c>
      <c r="E14" s="9">
        <f>14-9</f>
        <v>5</v>
      </c>
      <c r="F14" s="9">
        <f>18-14</f>
        <v>4</v>
      </c>
      <c r="G14" s="9">
        <f>21-18</f>
        <v>3</v>
      </c>
      <c r="H14" s="9">
        <v>3</v>
      </c>
      <c r="I14" s="9">
        <f>9-3</f>
        <v>6</v>
      </c>
      <c r="J14" s="9">
        <f>30-9</f>
        <v>21</v>
      </c>
      <c r="K14" s="9">
        <f>77-30</f>
        <v>47</v>
      </c>
      <c r="L14" s="9">
        <f>125-77</f>
        <v>48</v>
      </c>
      <c r="M14" s="26">
        <v>66</v>
      </c>
      <c r="N14" s="26">
        <v>67</v>
      </c>
      <c r="O14" s="26">
        <v>67</v>
      </c>
      <c r="P14" s="26">
        <v>43</v>
      </c>
      <c r="Q14" s="22">
        <v>34</v>
      </c>
    </row>
    <row r="15" spans="1:18" ht="22.5" customHeight="1" x14ac:dyDescent="0.25">
      <c r="A15" s="30" t="s">
        <v>7</v>
      </c>
      <c r="B15" s="10" t="s">
        <v>4</v>
      </c>
      <c r="C15" s="18">
        <v>4</v>
      </c>
      <c r="D15" s="18">
        <f>8-4</f>
        <v>4</v>
      </c>
      <c r="E15" s="18">
        <f>11-8</f>
        <v>3</v>
      </c>
      <c r="F15" s="18">
        <f>15-11</f>
        <v>4</v>
      </c>
      <c r="G15" s="18">
        <f>19-15</f>
        <v>4</v>
      </c>
      <c r="H15" s="18">
        <v>4</v>
      </c>
      <c r="I15" s="18">
        <f>7-4</f>
        <v>3</v>
      </c>
      <c r="J15" s="18">
        <f>11-7</f>
        <v>4</v>
      </c>
      <c r="K15" s="18">
        <f>14-11</f>
        <v>3</v>
      </c>
      <c r="L15" s="18">
        <f>18-14</f>
        <v>4</v>
      </c>
      <c r="M15" s="23">
        <v>14</v>
      </c>
      <c r="N15" s="23">
        <v>16</v>
      </c>
      <c r="O15" s="23">
        <v>26</v>
      </c>
      <c r="P15" s="23">
        <v>26</v>
      </c>
      <c r="Q15" s="24">
        <v>26</v>
      </c>
    </row>
    <row r="16" spans="1:18" ht="22.5" customHeight="1" x14ac:dyDescent="0.25">
      <c r="A16" s="31"/>
      <c r="B16" s="13" t="s">
        <v>5</v>
      </c>
      <c r="C16" s="7">
        <v>4</v>
      </c>
      <c r="D16" s="7">
        <f>7-4</f>
        <v>3</v>
      </c>
      <c r="E16" s="7">
        <f>11-7</f>
        <v>4</v>
      </c>
      <c r="F16" s="7">
        <f>15-11</f>
        <v>4</v>
      </c>
      <c r="G16" s="7">
        <f>18-15</f>
        <v>3</v>
      </c>
      <c r="H16" s="7">
        <v>3</v>
      </c>
      <c r="I16" s="7">
        <f>7-3</f>
        <v>4</v>
      </c>
      <c r="J16" s="7">
        <f>10-7</f>
        <v>3</v>
      </c>
      <c r="K16" s="7">
        <f>14-10</f>
        <v>4</v>
      </c>
      <c r="L16" s="7">
        <f>17-14</f>
        <v>3</v>
      </c>
      <c r="M16" s="25">
        <v>5</v>
      </c>
      <c r="N16" s="25">
        <v>5</v>
      </c>
      <c r="O16" s="25">
        <v>11</v>
      </c>
      <c r="P16" s="25">
        <v>12</v>
      </c>
      <c r="Q16" s="21">
        <v>12</v>
      </c>
    </row>
    <row r="17" spans="1:17" ht="22.5" customHeight="1" x14ac:dyDescent="0.25">
      <c r="A17" s="31"/>
      <c r="B17" s="13" t="s">
        <v>6</v>
      </c>
      <c r="C17" s="19">
        <v>2</v>
      </c>
      <c r="D17" s="19">
        <f>4-2</f>
        <v>2</v>
      </c>
      <c r="E17" s="19">
        <f>6-4</f>
        <v>2</v>
      </c>
      <c r="F17" s="19">
        <f>8-6</f>
        <v>2</v>
      </c>
      <c r="G17" s="19">
        <f>10-8</f>
        <v>2</v>
      </c>
      <c r="H17" s="19">
        <v>3</v>
      </c>
      <c r="I17" s="19">
        <f>6-3</f>
        <v>3</v>
      </c>
      <c r="J17" s="19">
        <f>9-6</f>
        <v>3</v>
      </c>
      <c r="K17" s="19">
        <f>12-9</f>
        <v>3</v>
      </c>
      <c r="L17" s="19">
        <f>15-12</f>
        <v>3</v>
      </c>
      <c r="M17" s="25">
        <v>31</v>
      </c>
      <c r="N17" s="25">
        <v>33</v>
      </c>
      <c r="O17" s="25">
        <v>36</v>
      </c>
      <c r="P17" s="25">
        <v>38</v>
      </c>
      <c r="Q17" s="21">
        <v>40</v>
      </c>
    </row>
    <row r="19" spans="1:17" x14ac:dyDescent="0.25">
      <c r="A19" t="s">
        <v>9</v>
      </c>
    </row>
    <row r="20" spans="1:17" x14ac:dyDescent="0.25">
      <c r="A20" t="s">
        <v>10</v>
      </c>
    </row>
    <row r="21" spans="1:17" x14ac:dyDescent="0.25">
      <c r="A21" t="s">
        <v>11</v>
      </c>
    </row>
    <row r="22" spans="1:17" x14ac:dyDescent="0.25">
      <c r="A22" t="s">
        <v>12</v>
      </c>
    </row>
    <row r="23" spans="1:17" x14ac:dyDescent="0.25">
      <c r="A23" t="s">
        <v>15</v>
      </c>
    </row>
    <row r="24" spans="1:17" x14ac:dyDescent="0.25">
      <c r="A24" t="s">
        <v>16</v>
      </c>
    </row>
  </sheetData>
  <mergeCells count="8">
    <mergeCell ref="A12:A14"/>
    <mergeCell ref="A15:A17"/>
    <mergeCell ref="A1:Q1"/>
    <mergeCell ref="A2:Q2"/>
    <mergeCell ref="A4:Q4"/>
    <mergeCell ref="A11:Q11"/>
    <mergeCell ref="A5:A7"/>
    <mergeCell ref="A8:A10"/>
  </mergeCells>
  <printOptions horizontalCentered="1"/>
  <pageMargins left="0.25" right="0.25" top="0.5" bottom="0.5" header="0.3" footer="0.3"/>
  <pageSetup scale="77"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7A712B-8E01-4816-9B7B-3AB192A37E98}">
  <ds:schemaRefs>
    <ds:schemaRef ds:uri="http://schemas.microsoft.com/sharepoint/v3/contenttype/forms"/>
  </ds:schemaRefs>
</ds:datastoreItem>
</file>

<file path=customXml/itemProps2.xml><?xml version="1.0" encoding="utf-8"?>
<ds:datastoreItem xmlns:ds="http://schemas.openxmlformats.org/officeDocument/2006/customXml" ds:itemID="{AF635ED4-E7B6-4638-8C6A-A752C8EF36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094DFD9-1C89-43B4-BED1-174C2EDEC864}">
  <ds:schemaRefs>
    <ds:schemaRef ds:uri="http://purl.org/dc/dcmitype/"/>
    <ds:schemaRef ds:uri="http://purl.org/dc/elements/1.1/"/>
    <ds:schemaRef ds:uri="http://schemas.microsoft.com/office/2006/documentManagement/types"/>
    <ds:schemaRef ds:uri="http://schemas.microsoft.com/office/infopath/2007/PartnerControls"/>
    <ds:schemaRef ds:uri="http://www.w3.org/XML/1998/namespace"/>
    <ds:schemaRef ds:uri="http://purl.org/dc/term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Duke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Koski-Jones, Joan</dc:creator>
  <cp:lastModifiedBy>Tibbetts, Arlene</cp:lastModifiedBy>
  <dcterms:created xsi:type="dcterms:W3CDTF">2014-06-19T15:36:41Z</dcterms:created>
  <dcterms:modified xsi:type="dcterms:W3CDTF">2014-07-03T17:01:18Z</dcterms:modified>
</cp:coreProperties>
</file>