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15" windowWidth="20370" windowHeight="7380" tabRatio="776"/>
  </bookViews>
  <sheets>
    <sheet name="Residential Adj FPL" sheetId="1" r:id="rId1"/>
    <sheet name="Commercial Adj FPL " sheetId="4" r:id="rId2"/>
    <sheet name="Industrial Adj FPL" sheetId="5" r:id="rId3"/>
    <sheet name="Res Assumptions" sheetId="6" r:id="rId4"/>
    <sheet name="Commercial Assumptions" sheetId="7" r:id="rId5"/>
    <sheet name="Industrial Assumptions" sheetId="8" r:id="rId6"/>
  </sheets>
  <definedNames>
    <definedName name="_xlnm._FilterDatabase" localSheetId="2" hidden="1">'Industrial Adj FPL'!$A$4:$M$151</definedName>
    <definedName name="_xlnm._FilterDatabase" localSheetId="0" hidden="1">'Residential Adj FPL'!$A$4:$N$104</definedName>
    <definedName name="M">#REF!</definedName>
    <definedName name="_xlnm.Print_Area" localSheetId="2">'Industrial Adj FPL'!$A$1:$O$152</definedName>
    <definedName name="_xlnm.Print_Titles" localSheetId="1">'Commercial Adj FPL '!$1:$5</definedName>
    <definedName name="_xlnm.Print_Titles" localSheetId="2">'Industrial Adj FPL'!$1:$8</definedName>
    <definedName name="_xlnm.Print_Titles" localSheetId="0">'Residential Adj FPL'!$1:$5</definedName>
  </definedNames>
  <calcPr calcId="145621"/>
</workbook>
</file>

<file path=xl/calcChain.xml><?xml version="1.0" encoding="utf-8"?>
<calcChain xmlns="http://schemas.openxmlformats.org/spreadsheetml/2006/main">
  <c r="G70" i="1" l="1"/>
  <c r="G19" i="4"/>
  <c r="C134" i="5" l="1"/>
  <c r="E25" i="8" l="1"/>
  <c r="E23" i="8"/>
  <c r="E22" i="8"/>
  <c r="E21" i="8"/>
  <c r="E8" i="8" l="1"/>
  <c r="E15" i="8"/>
  <c r="E14" i="8"/>
  <c r="E13" i="8"/>
  <c r="E12" i="8"/>
  <c r="E11" i="8"/>
  <c r="E10" i="8"/>
  <c r="E9" i="8"/>
  <c r="E6" i="8"/>
  <c r="E5" i="8"/>
  <c r="G87" i="4"/>
  <c r="G86" i="4"/>
  <c r="G84" i="4"/>
  <c r="G71" i="1"/>
  <c r="G83" i="4"/>
  <c r="G82" i="4"/>
  <c r="G68" i="1"/>
  <c r="E24" i="7"/>
  <c r="E23" i="7"/>
  <c r="E22" i="7"/>
  <c r="E21" i="7"/>
  <c r="E20" i="7"/>
  <c r="E19" i="7"/>
  <c r="E18" i="7"/>
  <c r="E17" i="7"/>
  <c r="E15" i="7"/>
  <c r="E14" i="7"/>
  <c r="E13" i="7"/>
  <c r="E12" i="7"/>
  <c r="E11" i="7"/>
  <c r="E10" i="7"/>
  <c r="E9" i="7"/>
  <c r="E8" i="7"/>
  <c r="E7" i="7"/>
  <c r="E6" i="7"/>
  <c r="E5" i="7"/>
  <c r="E4" i="7"/>
  <c r="G37" i="4"/>
  <c r="G38" i="4"/>
  <c r="G16" i="4" l="1"/>
  <c r="G15" i="4"/>
  <c r="G10" i="4"/>
  <c r="G9" i="4"/>
  <c r="G8" i="4"/>
  <c r="G7" i="4"/>
  <c r="G6" i="4"/>
  <c r="G77" i="1"/>
  <c r="G76" i="1"/>
  <c r="G75" i="1"/>
  <c r="G74" i="1"/>
  <c r="G73" i="1"/>
  <c r="G72" i="1"/>
  <c r="G69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F30" i="6"/>
  <c r="F28" i="6"/>
  <c r="G18" i="6"/>
  <c r="H18" i="6" s="1"/>
  <c r="G17" i="6"/>
  <c r="H17" i="6" s="1"/>
  <c r="G16" i="6"/>
  <c r="H16" i="6" s="1"/>
  <c r="G15" i="6"/>
  <c r="H15" i="6" s="1"/>
  <c r="G14" i="6"/>
  <c r="H14" i="6" s="1"/>
  <c r="G13" i="6"/>
  <c r="H13" i="6" s="1"/>
  <c r="G12" i="6"/>
  <c r="C143" i="5" l="1"/>
  <c r="H10" i="5" l="1"/>
  <c r="I10" i="5"/>
  <c r="J10" i="5"/>
  <c r="H11" i="5"/>
  <c r="I11" i="5"/>
  <c r="J11" i="5"/>
  <c r="H12" i="5"/>
  <c r="I12" i="5"/>
  <c r="J12" i="5"/>
  <c r="H13" i="5"/>
  <c r="I13" i="5"/>
  <c r="J13" i="5"/>
  <c r="H14" i="5"/>
  <c r="I14" i="5"/>
  <c r="J14" i="5"/>
  <c r="H15" i="5"/>
  <c r="I15" i="5"/>
  <c r="J15" i="5"/>
  <c r="H16" i="5"/>
  <c r="I16" i="5"/>
  <c r="J16" i="5"/>
  <c r="H17" i="5"/>
  <c r="I17" i="5"/>
  <c r="J17" i="5"/>
  <c r="H18" i="5"/>
  <c r="I18" i="5"/>
  <c r="J18" i="5"/>
  <c r="H19" i="5"/>
  <c r="I19" i="5"/>
  <c r="J19" i="5"/>
  <c r="H20" i="5"/>
  <c r="I20" i="5"/>
  <c r="J20" i="5"/>
  <c r="H21" i="5"/>
  <c r="I21" i="5"/>
  <c r="J21" i="5"/>
  <c r="H22" i="5"/>
  <c r="I22" i="5"/>
  <c r="J22" i="5"/>
  <c r="H23" i="5"/>
  <c r="I23" i="5"/>
  <c r="J23" i="5"/>
  <c r="H24" i="5"/>
  <c r="I24" i="5"/>
  <c r="J24" i="5"/>
  <c r="H25" i="5"/>
  <c r="I25" i="5"/>
  <c r="J25" i="5"/>
  <c r="H26" i="5"/>
  <c r="I26" i="5"/>
  <c r="J26" i="5"/>
  <c r="H27" i="5"/>
  <c r="I27" i="5"/>
  <c r="J27" i="5"/>
  <c r="H28" i="5"/>
  <c r="I28" i="5"/>
  <c r="J28" i="5"/>
  <c r="H29" i="5"/>
  <c r="I29" i="5"/>
  <c r="J29" i="5"/>
  <c r="H30" i="5"/>
  <c r="I30" i="5"/>
  <c r="J30" i="5"/>
  <c r="H31" i="5"/>
  <c r="I31" i="5"/>
  <c r="J31" i="5"/>
  <c r="H32" i="5"/>
  <c r="I32" i="5"/>
  <c r="J32" i="5"/>
  <c r="H33" i="5"/>
  <c r="I33" i="5"/>
  <c r="J33" i="5"/>
  <c r="H34" i="5"/>
  <c r="I34" i="5"/>
  <c r="J34" i="5"/>
  <c r="H35" i="5"/>
  <c r="I35" i="5"/>
  <c r="J35" i="5"/>
  <c r="H36" i="5"/>
  <c r="I36" i="5"/>
  <c r="J36" i="5"/>
  <c r="H37" i="5"/>
  <c r="I37" i="5"/>
  <c r="J37" i="5"/>
  <c r="H38" i="5"/>
  <c r="I38" i="5"/>
  <c r="J38" i="5"/>
  <c r="H39" i="5"/>
  <c r="I39" i="5"/>
  <c r="J39" i="5"/>
  <c r="H40" i="5"/>
  <c r="I40" i="5"/>
  <c r="J40" i="5"/>
  <c r="H41" i="5"/>
  <c r="I41" i="5"/>
  <c r="J41" i="5"/>
  <c r="H42" i="5"/>
  <c r="I42" i="5"/>
  <c r="J42" i="5"/>
  <c r="H43" i="5"/>
  <c r="I43" i="5"/>
  <c r="J43" i="5"/>
  <c r="H44" i="5"/>
  <c r="I44" i="5"/>
  <c r="J44" i="5"/>
  <c r="H45" i="5"/>
  <c r="I45" i="5"/>
  <c r="J45" i="5"/>
  <c r="H46" i="5"/>
  <c r="I46" i="5"/>
  <c r="J46" i="5"/>
  <c r="H47" i="5"/>
  <c r="I47" i="5"/>
  <c r="J47" i="5"/>
  <c r="H48" i="5"/>
  <c r="I48" i="5"/>
  <c r="J48" i="5"/>
  <c r="H49" i="5"/>
  <c r="I49" i="5"/>
  <c r="J49" i="5"/>
  <c r="H50" i="5"/>
  <c r="I50" i="5"/>
  <c r="J50" i="5"/>
  <c r="H51" i="5"/>
  <c r="I51" i="5"/>
  <c r="J51" i="5"/>
  <c r="H52" i="5"/>
  <c r="I52" i="5"/>
  <c r="J52" i="5"/>
  <c r="H53" i="5"/>
  <c r="I53" i="5"/>
  <c r="J53" i="5"/>
  <c r="H54" i="5"/>
  <c r="I54" i="5"/>
  <c r="J54" i="5"/>
  <c r="H55" i="5"/>
  <c r="I55" i="5"/>
  <c r="J55" i="5"/>
  <c r="H56" i="5"/>
  <c r="I56" i="5"/>
  <c r="J56" i="5"/>
  <c r="H57" i="5"/>
  <c r="I57" i="5"/>
  <c r="J57" i="5"/>
  <c r="H58" i="5"/>
  <c r="I58" i="5"/>
  <c r="J58" i="5"/>
  <c r="H59" i="5"/>
  <c r="I59" i="5"/>
  <c r="J59" i="5"/>
  <c r="H60" i="5"/>
  <c r="I60" i="5"/>
  <c r="J60" i="5"/>
  <c r="H61" i="5"/>
  <c r="I61" i="5"/>
  <c r="J61" i="5"/>
  <c r="H62" i="5"/>
  <c r="I62" i="5"/>
  <c r="J62" i="5"/>
  <c r="H63" i="5"/>
  <c r="I63" i="5"/>
  <c r="J63" i="5"/>
  <c r="H64" i="5"/>
  <c r="I64" i="5"/>
  <c r="J64" i="5"/>
  <c r="H65" i="5"/>
  <c r="I65" i="5"/>
  <c r="J65" i="5"/>
  <c r="H66" i="5"/>
  <c r="I66" i="5"/>
  <c r="J66" i="5"/>
  <c r="H67" i="5"/>
  <c r="I67" i="5"/>
  <c r="J67" i="5"/>
  <c r="H68" i="5"/>
  <c r="I68" i="5"/>
  <c r="J68" i="5"/>
  <c r="H69" i="5"/>
  <c r="I69" i="5"/>
  <c r="J69" i="5"/>
  <c r="H70" i="5"/>
  <c r="I70" i="5"/>
  <c r="J70" i="5"/>
  <c r="H71" i="5"/>
  <c r="I71" i="5"/>
  <c r="J71" i="5"/>
  <c r="H72" i="5"/>
  <c r="I72" i="5"/>
  <c r="J72" i="5"/>
  <c r="H73" i="5"/>
  <c r="I73" i="5"/>
  <c r="J73" i="5"/>
  <c r="H74" i="5"/>
  <c r="I74" i="5"/>
  <c r="J74" i="5"/>
  <c r="H75" i="5"/>
  <c r="I75" i="5"/>
  <c r="J75" i="5"/>
  <c r="H76" i="5"/>
  <c r="I76" i="5"/>
  <c r="J76" i="5"/>
  <c r="H77" i="5"/>
  <c r="I77" i="5"/>
  <c r="J77" i="5"/>
  <c r="H78" i="5"/>
  <c r="I78" i="5"/>
  <c r="J78" i="5"/>
  <c r="H79" i="5"/>
  <c r="I79" i="5"/>
  <c r="J79" i="5"/>
  <c r="H80" i="5"/>
  <c r="I80" i="5"/>
  <c r="J80" i="5"/>
  <c r="H81" i="5"/>
  <c r="I81" i="5"/>
  <c r="J81" i="5"/>
  <c r="H82" i="5"/>
  <c r="I82" i="5"/>
  <c r="J82" i="5"/>
  <c r="H83" i="5"/>
  <c r="I83" i="5"/>
  <c r="J83" i="5"/>
  <c r="H84" i="5"/>
  <c r="I84" i="5"/>
  <c r="J84" i="5"/>
  <c r="H85" i="5"/>
  <c r="I85" i="5"/>
  <c r="J85" i="5"/>
  <c r="H86" i="5"/>
  <c r="I86" i="5"/>
  <c r="J86" i="5"/>
  <c r="H87" i="5"/>
  <c r="I87" i="5"/>
  <c r="J87" i="5"/>
  <c r="H88" i="5"/>
  <c r="I88" i="5"/>
  <c r="J88" i="5"/>
  <c r="H89" i="5"/>
  <c r="I89" i="5"/>
  <c r="J89" i="5"/>
  <c r="H90" i="5"/>
  <c r="I90" i="5"/>
  <c r="J90" i="5"/>
  <c r="H91" i="5"/>
  <c r="I91" i="5"/>
  <c r="J91" i="5"/>
  <c r="H92" i="5"/>
  <c r="I92" i="5"/>
  <c r="J92" i="5"/>
  <c r="H93" i="5"/>
  <c r="I93" i="5"/>
  <c r="J93" i="5"/>
  <c r="H94" i="5"/>
  <c r="I94" i="5"/>
  <c r="J94" i="5"/>
  <c r="H95" i="5"/>
  <c r="I95" i="5"/>
  <c r="J95" i="5"/>
  <c r="H96" i="5"/>
  <c r="I96" i="5"/>
  <c r="J96" i="5"/>
  <c r="H97" i="5"/>
  <c r="I97" i="5"/>
  <c r="J97" i="5"/>
  <c r="H98" i="5"/>
  <c r="I98" i="5"/>
  <c r="J98" i="5"/>
  <c r="H99" i="5"/>
  <c r="I99" i="5"/>
  <c r="J99" i="5"/>
  <c r="H100" i="5"/>
  <c r="I100" i="5"/>
  <c r="J100" i="5"/>
  <c r="H101" i="5"/>
  <c r="I101" i="5"/>
  <c r="J101" i="5"/>
  <c r="H102" i="5"/>
  <c r="I102" i="5"/>
  <c r="J102" i="5"/>
  <c r="H103" i="5"/>
  <c r="I103" i="5"/>
  <c r="J103" i="5"/>
  <c r="H104" i="5"/>
  <c r="I104" i="5"/>
  <c r="J104" i="5"/>
  <c r="H105" i="5"/>
  <c r="I105" i="5"/>
  <c r="J105" i="5"/>
  <c r="H106" i="5"/>
  <c r="I106" i="5"/>
  <c r="J106" i="5"/>
  <c r="H107" i="5"/>
  <c r="I107" i="5"/>
  <c r="J107" i="5"/>
  <c r="H108" i="5"/>
  <c r="I108" i="5"/>
  <c r="J108" i="5"/>
  <c r="H109" i="5"/>
  <c r="I109" i="5"/>
  <c r="J109" i="5"/>
  <c r="H110" i="5"/>
  <c r="I110" i="5"/>
  <c r="J110" i="5"/>
  <c r="H111" i="5"/>
  <c r="I111" i="5"/>
  <c r="J111" i="5"/>
  <c r="H112" i="5"/>
  <c r="I112" i="5"/>
  <c r="J112" i="5"/>
  <c r="H113" i="5"/>
  <c r="I113" i="5"/>
  <c r="J113" i="5"/>
  <c r="H114" i="5"/>
  <c r="I114" i="5"/>
  <c r="J114" i="5"/>
  <c r="H115" i="5"/>
  <c r="I115" i="5"/>
  <c r="J115" i="5"/>
  <c r="H116" i="5"/>
  <c r="I116" i="5"/>
  <c r="J116" i="5"/>
  <c r="H117" i="5"/>
  <c r="I117" i="5"/>
  <c r="J117" i="5"/>
  <c r="H118" i="5"/>
  <c r="I118" i="5"/>
  <c r="J118" i="5"/>
  <c r="H119" i="5"/>
  <c r="I119" i="5"/>
  <c r="J119" i="5"/>
  <c r="H120" i="5"/>
  <c r="I120" i="5"/>
  <c r="J120" i="5"/>
  <c r="H121" i="5"/>
  <c r="I121" i="5"/>
  <c r="J121" i="5"/>
  <c r="H122" i="5"/>
  <c r="I122" i="5"/>
  <c r="J122" i="5"/>
  <c r="H123" i="5"/>
  <c r="I123" i="5"/>
  <c r="J123" i="5"/>
  <c r="H124" i="5"/>
  <c r="I124" i="5"/>
  <c r="J124" i="5"/>
  <c r="H125" i="5"/>
  <c r="I125" i="5"/>
  <c r="J125" i="5"/>
  <c r="H126" i="5"/>
  <c r="I126" i="5"/>
  <c r="J126" i="5"/>
  <c r="H127" i="5"/>
  <c r="I127" i="5"/>
  <c r="J127" i="5"/>
  <c r="H128" i="5"/>
  <c r="I128" i="5"/>
  <c r="J128" i="5"/>
  <c r="H129" i="5"/>
  <c r="I129" i="5"/>
  <c r="J129" i="5"/>
  <c r="H130" i="5"/>
  <c r="I130" i="5"/>
  <c r="J130" i="5"/>
  <c r="H131" i="5"/>
  <c r="I131" i="5"/>
  <c r="J131" i="5"/>
  <c r="H132" i="5"/>
  <c r="I132" i="5"/>
  <c r="J132" i="5"/>
  <c r="H133" i="5"/>
  <c r="I133" i="5"/>
  <c r="J133" i="5"/>
  <c r="I9" i="5"/>
  <c r="J9" i="5"/>
  <c r="H9" i="5"/>
  <c r="D134" i="5"/>
  <c r="D143" i="5" s="1"/>
  <c r="E134" i="5"/>
  <c r="E143" i="5" s="1"/>
  <c r="G134" i="5"/>
  <c r="I134" i="5" l="1"/>
  <c r="I143" i="5" s="1"/>
  <c r="H134" i="5"/>
  <c r="L134" i="5" s="1"/>
  <c r="J134" i="5"/>
  <c r="J143" i="5" s="1"/>
  <c r="H143" i="5" l="1"/>
  <c r="L143" i="5" s="1"/>
  <c r="D100" i="4"/>
  <c r="D120" i="4" s="1"/>
  <c r="E100" i="4"/>
  <c r="E120" i="4" s="1"/>
  <c r="C100" i="4"/>
  <c r="C120" i="4" s="1"/>
  <c r="I93" i="4"/>
  <c r="J93" i="4"/>
  <c r="K93" i="4"/>
  <c r="I94" i="4"/>
  <c r="J94" i="4"/>
  <c r="K94" i="4"/>
  <c r="I95" i="4"/>
  <c r="J95" i="4"/>
  <c r="K95" i="4"/>
  <c r="I96" i="4"/>
  <c r="J96" i="4"/>
  <c r="K96" i="4"/>
  <c r="I97" i="4"/>
  <c r="J97" i="4"/>
  <c r="K97" i="4"/>
  <c r="I98" i="4"/>
  <c r="J98" i="4"/>
  <c r="K98" i="4"/>
  <c r="I99" i="4"/>
  <c r="J99" i="4"/>
  <c r="K99" i="4"/>
  <c r="K92" i="4"/>
  <c r="J92" i="4"/>
  <c r="I92" i="4"/>
  <c r="K91" i="4"/>
  <c r="J91" i="4"/>
  <c r="I91" i="4"/>
  <c r="K90" i="4"/>
  <c r="J90" i="4"/>
  <c r="I90" i="4"/>
  <c r="K89" i="4"/>
  <c r="J89" i="4"/>
  <c r="I89" i="4"/>
  <c r="K88" i="4"/>
  <c r="J88" i="4"/>
  <c r="I88" i="4"/>
  <c r="K87" i="4"/>
  <c r="J87" i="4"/>
  <c r="I87" i="4"/>
  <c r="K86" i="4"/>
  <c r="J86" i="4"/>
  <c r="I86" i="4"/>
  <c r="K85" i="4"/>
  <c r="J85" i="4"/>
  <c r="I85" i="4"/>
  <c r="K84" i="4"/>
  <c r="J84" i="4"/>
  <c r="I84" i="4"/>
  <c r="K83" i="4"/>
  <c r="J83" i="4"/>
  <c r="I83" i="4"/>
  <c r="K82" i="4"/>
  <c r="J82" i="4"/>
  <c r="I82" i="4"/>
  <c r="K81" i="4"/>
  <c r="J81" i="4"/>
  <c r="I81" i="4"/>
  <c r="K80" i="4"/>
  <c r="J80" i="4"/>
  <c r="I80" i="4"/>
  <c r="K79" i="4"/>
  <c r="J79" i="4"/>
  <c r="I79" i="4"/>
  <c r="K78" i="4"/>
  <c r="J78" i="4"/>
  <c r="I78" i="4"/>
  <c r="K77" i="4"/>
  <c r="J77" i="4"/>
  <c r="I77" i="4"/>
  <c r="K76" i="4"/>
  <c r="J76" i="4"/>
  <c r="I76" i="4"/>
  <c r="K75" i="4"/>
  <c r="J75" i="4"/>
  <c r="I75" i="4"/>
  <c r="K74" i="4"/>
  <c r="J74" i="4"/>
  <c r="I74" i="4"/>
  <c r="K73" i="4"/>
  <c r="J73" i="4"/>
  <c r="I73" i="4"/>
  <c r="K72" i="4"/>
  <c r="J72" i="4"/>
  <c r="I72" i="4"/>
  <c r="K71" i="4"/>
  <c r="J71" i="4"/>
  <c r="I71" i="4"/>
  <c r="K70" i="4"/>
  <c r="J70" i="4"/>
  <c r="I70" i="4"/>
  <c r="K69" i="4"/>
  <c r="J69" i="4"/>
  <c r="I69" i="4"/>
  <c r="K68" i="4"/>
  <c r="J68" i="4"/>
  <c r="I68" i="4"/>
  <c r="K67" i="4"/>
  <c r="J67" i="4"/>
  <c r="I67" i="4"/>
  <c r="K66" i="4"/>
  <c r="J66" i="4"/>
  <c r="I66" i="4"/>
  <c r="K65" i="4"/>
  <c r="J65" i="4"/>
  <c r="I65" i="4"/>
  <c r="K64" i="4"/>
  <c r="J64" i="4"/>
  <c r="I64" i="4"/>
  <c r="K63" i="4"/>
  <c r="J63" i="4"/>
  <c r="I63" i="4"/>
  <c r="K62" i="4"/>
  <c r="J62" i="4"/>
  <c r="I62" i="4"/>
  <c r="K61" i="4"/>
  <c r="J61" i="4"/>
  <c r="I61" i="4"/>
  <c r="K60" i="4"/>
  <c r="J60" i="4"/>
  <c r="I60" i="4"/>
  <c r="K59" i="4"/>
  <c r="J59" i="4"/>
  <c r="I59" i="4"/>
  <c r="K58" i="4"/>
  <c r="J58" i="4"/>
  <c r="I58" i="4"/>
  <c r="K57" i="4"/>
  <c r="J57" i="4"/>
  <c r="I57" i="4"/>
  <c r="K56" i="4"/>
  <c r="J56" i="4"/>
  <c r="I56" i="4"/>
  <c r="K55" i="4"/>
  <c r="J55" i="4"/>
  <c r="I55" i="4"/>
  <c r="K54" i="4"/>
  <c r="J54" i="4"/>
  <c r="I54" i="4"/>
  <c r="K53" i="4"/>
  <c r="J53" i="4"/>
  <c r="I53" i="4"/>
  <c r="K52" i="4"/>
  <c r="J52" i="4"/>
  <c r="I52" i="4"/>
  <c r="K51" i="4"/>
  <c r="J51" i="4"/>
  <c r="I51" i="4"/>
  <c r="K50" i="4"/>
  <c r="J50" i="4"/>
  <c r="I50" i="4"/>
  <c r="K49" i="4"/>
  <c r="J49" i="4"/>
  <c r="I49" i="4"/>
  <c r="K48" i="4"/>
  <c r="J48" i="4"/>
  <c r="I48" i="4"/>
  <c r="K47" i="4"/>
  <c r="J47" i="4"/>
  <c r="I47" i="4"/>
  <c r="K46" i="4"/>
  <c r="J46" i="4"/>
  <c r="I46" i="4"/>
  <c r="K45" i="4"/>
  <c r="J45" i="4"/>
  <c r="I45" i="4"/>
  <c r="K44" i="4"/>
  <c r="J44" i="4"/>
  <c r="I44" i="4"/>
  <c r="K43" i="4"/>
  <c r="J43" i="4"/>
  <c r="I43" i="4"/>
  <c r="K42" i="4"/>
  <c r="J42" i="4"/>
  <c r="I42" i="4"/>
  <c r="K41" i="4"/>
  <c r="J41" i="4"/>
  <c r="I41" i="4"/>
  <c r="K40" i="4"/>
  <c r="J40" i="4"/>
  <c r="I40" i="4"/>
  <c r="K39" i="4"/>
  <c r="J39" i="4"/>
  <c r="I39" i="4"/>
  <c r="K38" i="4"/>
  <c r="J38" i="4"/>
  <c r="I38" i="4"/>
  <c r="K37" i="4"/>
  <c r="J37" i="4"/>
  <c r="I37" i="4"/>
  <c r="K36" i="4"/>
  <c r="J36" i="4"/>
  <c r="I36" i="4"/>
  <c r="K35" i="4"/>
  <c r="J35" i="4"/>
  <c r="I35" i="4"/>
  <c r="K34" i="4"/>
  <c r="J34" i="4"/>
  <c r="I34" i="4"/>
  <c r="K33" i="4"/>
  <c r="J33" i="4"/>
  <c r="I33" i="4"/>
  <c r="K32" i="4"/>
  <c r="J32" i="4"/>
  <c r="I32" i="4"/>
  <c r="K31" i="4"/>
  <c r="J31" i="4"/>
  <c r="I31" i="4"/>
  <c r="K30" i="4"/>
  <c r="J30" i="4"/>
  <c r="I30" i="4"/>
  <c r="K29" i="4"/>
  <c r="J29" i="4"/>
  <c r="I29" i="4"/>
  <c r="K28" i="4"/>
  <c r="J28" i="4"/>
  <c r="I28" i="4"/>
  <c r="K27" i="4"/>
  <c r="J27" i="4"/>
  <c r="I27" i="4"/>
  <c r="K26" i="4"/>
  <c r="J26" i="4"/>
  <c r="I26" i="4"/>
  <c r="K25" i="4"/>
  <c r="J25" i="4"/>
  <c r="I25" i="4"/>
  <c r="K24" i="4"/>
  <c r="J24" i="4"/>
  <c r="I24" i="4"/>
  <c r="K23" i="4"/>
  <c r="J23" i="4"/>
  <c r="I23" i="4"/>
  <c r="K22" i="4"/>
  <c r="J22" i="4"/>
  <c r="I22" i="4"/>
  <c r="K21" i="4"/>
  <c r="J21" i="4"/>
  <c r="I21" i="4"/>
  <c r="K20" i="4"/>
  <c r="J20" i="4"/>
  <c r="I20" i="4"/>
  <c r="K19" i="4"/>
  <c r="J19" i="4"/>
  <c r="I19" i="4"/>
  <c r="K18" i="4"/>
  <c r="J18" i="4"/>
  <c r="I18" i="4"/>
  <c r="K17" i="4"/>
  <c r="J17" i="4"/>
  <c r="I17" i="4"/>
  <c r="K16" i="4"/>
  <c r="J16" i="4"/>
  <c r="I16" i="4"/>
  <c r="K15" i="4"/>
  <c r="J15" i="4"/>
  <c r="I15" i="4"/>
  <c r="K14" i="4"/>
  <c r="J14" i="4"/>
  <c r="I14" i="4"/>
  <c r="K13" i="4"/>
  <c r="J13" i="4"/>
  <c r="I13" i="4"/>
  <c r="K12" i="4"/>
  <c r="J12" i="4"/>
  <c r="I12" i="4"/>
  <c r="K11" i="4"/>
  <c r="J11" i="4"/>
  <c r="I11" i="4"/>
  <c r="K10" i="4"/>
  <c r="J10" i="4"/>
  <c r="I10" i="4"/>
  <c r="K9" i="4"/>
  <c r="J9" i="4"/>
  <c r="I9" i="4"/>
  <c r="K8" i="4"/>
  <c r="J8" i="4"/>
  <c r="I8" i="4"/>
  <c r="K7" i="4"/>
  <c r="J7" i="4"/>
  <c r="I7" i="4"/>
  <c r="K6" i="4"/>
  <c r="J6" i="4"/>
  <c r="I6" i="4"/>
  <c r="J100" i="4" l="1"/>
  <c r="J120" i="4" s="1"/>
  <c r="I100" i="4"/>
  <c r="K100" i="4"/>
  <c r="K120" i="4" s="1"/>
  <c r="I7" i="1"/>
  <c r="J7" i="1"/>
  <c r="K7" i="1"/>
  <c r="I8" i="1"/>
  <c r="J8" i="1"/>
  <c r="K8" i="1"/>
  <c r="I9" i="1"/>
  <c r="J9" i="1"/>
  <c r="K9" i="1"/>
  <c r="I10" i="1"/>
  <c r="J10" i="1"/>
  <c r="K10" i="1"/>
  <c r="I11" i="1"/>
  <c r="J11" i="1"/>
  <c r="K11" i="1"/>
  <c r="I12" i="1"/>
  <c r="J12" i="1"/>
  <c r="K12" i="1"/>
  <c r="I13" i="1"/>
  <c r="J13" i="1"/>
  <c r="K13" i="1"/>
  <c r="I14" i="1"/>
  <c r="J14" i="1"/>
  <c r="K14" i="1"/>
  <c r="I15" i="1"/>
  <c r="J15" i="1"/>
  <c r="K15" i="1"/>
  <c r="I16" i="1"/>
  <c r="J16" i="1"/>
  <c r="K16" i="1"/>
  <c r="I17" i="1"/>
  <c r="J17" i="1"/>
  <c r="K17" i="1"/>
  <c r="I18" i="1"/>
  <c r="J18" i="1"/>
  <c r="K18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0" i="1"/>
  <c r="J30" i="1"/>
  <c r="K30" i="1"/>
  <c r="I31" i="1"/>
  <c r="J31" i="1"/>
  <c r="K31" i="1"/>
  <c r="I32" i="1"/>
  <c r="J32" i="1"/>
  <c r="K32" i="1"/>
  <c r="I33" i="1"/>
  <c r="J33" i="1"/>
  <c r="K33" i="1"/>
  <c r="I34" i="1"/>
  <c r="J34" i="1"/>
  <c r="K34" i="1"/>
  <c r="I35" i="1"/>
  <c r="J35" i="1"/>
  <c r="K35" i="1"/>
  <c r="I36" i="1"/>
  <c r="J36" i="1"/>
  <c r="K36" i="1"/>
  <c r="I37" i="1"/>
  <c r="J37" i="1"/>
  <c r="K37" i="1"/>
  <c r="I38" i="1"/>
  <c r="J38" i="1"/>
  <c r="K38" i="1"/>
  <c r="I39" i="1"/>
  <c r="J39" i="1"/>
  <c r="K39" i="1"/>
  <c r="I40" i="1"/>
  <c r="J40" i="1"/>
  <c r="K40" i="1"/>
  <c r="I41" i="1"/>
  <c r="J41" i="1"/>
  <c r="K41" i="1"/>
  <c r="I42" i="1"/>
  <c r="J42" i="1"/>
  <c r="K42" i="1"/>
  <c r="I43" i="1"/>
  <c r="J43" i="1"/>
  <c r="K43" i="1"/>
  <c r="I44" i="1"/>
  <c r="J44" i="1"/>
  <c r="K44" i="1"/>
  <c r="I45" i="1"/>
  <c r="J45" i="1"/>
  <c r="K45" i="1"/>
  <c r="I46" i="1"/>
  <c r="J46" i="1"/>
  <c r="K46" i="1"/>
  <c r="I47" i="1"/>
  <c r="J47" i="1"/>
  <c r="K47" i="1"/>
  <c r="I48" i="1"/>
  <c r="J48" i="1"/>
  <c r="K48" i="1"/>
  <c r="I49" i="1"/>
  <c r="J49" i="1"/>
  <c r="K49" i="1"/>
  <c r="I50" i="1"/>
  <c r="J50" i="1"/>
  <c r="K50" i="1"/>
  <c r="I51" i="1"/>
  <c r="J51" i="1"/>
  <c r="K51" i="1"/>
  <c r="I52" i="1"/>
  <c r="J52" i="1"/>
  <c r="K52" i="1"/>
  <c r="I53" i="1"/>
  <c r="J53" i="1"/>
  <c r="K53" i="1"/>
  <c r="I54" i="1"/>
  <c r="J54" i="1"/>
  <c r="K54" i="1"/>
  <c r="I55" i="1"/>
  <c r="J55" i="1"/>
  <c r="K55" i="1"/>
  <c r="I56" i="1"/>
  <c r="J56" i="1"/>
  <c r="K56" i="1"/>
  <c r="I57" i="1"/>
  <c r="J57" i="1"/>
  <c r="K57" i="1"/>
  <c r="I58" i="1"/>
  <c r="J58" i="1"/>
  <c r="K58" i="1"/>
  <c r="I59" i="1"/>
  <c r="J59" i="1"/>
  <c r="K59" i="1"/>
  <c r="I60" i="1"/>
  <c r="J60" i="1"/>
  <c r="K60" i="1"/>
  <c r="I61" i="1"/>
  <c r="J61" i="1"/>
  <c r="K61" i="1"/>
  <c r="I62" i="1"/>
  <c r="J62" i="1"/>
  <c r="K62" i="1"/>
  <c r="I63" i="1"/>
  <c r="J63" i="1"/>
  <c r="K63" i="1"/>
  <c r="I64" i="1"/>
  <c r="J64" i="1"/>
  <c r="K64" i="1"/>
  <c r="I65" i="1"/>
  <c r="J65" i="1"/>
  <c r="K65" i="1"/>
  <c r="I66" i="1"/>
  <c r="J66" i="1"/>
  <c r="K66" i="1"/>
  <c r="I67" i="1"/>
  <c r="J67" i="1"/>
  <c r="K67" i="1"/>
  <c r="I68" i="1"/>
  <c r="J68" i="1"/>
  <c r="K68" i="1"/>
  <c r="I69" i="1"/>
  <c r="J69" i="1"/>
  <c r="K69" i="1"/>
  <c r="I70" i="1"/>
  <c r="J70" i="1"/>
  <c r="K70" i="1"/>
  <c r="I71" i="1"/>
  <c r="J71" i="1"/>
  <c r="K71" i="1"/>
  <c r="I72" i="1"/>
  <c r="J72" i="1"/>
  <c r="K72" i="1"/>
  <c r="I73" i="1"/>
  <c r="J73" i="1"/>
  <c r="K73" i="1"/>
  <c r="I74" i="1"/>
  <c r="J74" i="1"/>
  <c r="K74" i="1"/>
  <c r="I75" i="1"/>
  <c r="J75" i="1"/>
  <c r="K75" i="1"/>
  <c r="I76" i="1"/>
  <c r="J76" i="1"/>
  <c r="K76" i="1"/>
  <c r="I77" i="1"/>
  <c r="J77" i="1"/>
  <c r="K77" i="1"/>
  <c r="I78" i="1"/>
  <c r="J78" i="1"/>
  <c r="K78" i="1"/>
  <c r="I79" i="1"/>
  <c r="J79" i="1"/>
  <c r="K79" i="1"/>
  <c r="I80" i="1"/>
  <c r="J80" i="1"/>
  <c r="K80" i="1"/>
  <c r="I81" i="1"/>
  <c r="J81" i="1"/>
  <c r="K81" i="1"/>
  <c r="I82" i="1"/>
  <c r="J82" i="1"/>
  <c r="K82" i="1"/>
  <c r="I83" i="1"/>
  <c r="J83" i="1"/>
  <c r="K83" i="1"/>
  <c r="I84" i="1"/>
  <c r="J84" i="1"/>
  <c r="K84" i="1"/>
  <c r="I85" i="1"/>
  <c r="J85" i="1"/>
  <c r="K85" i="1"/>
  <c r="I86" i="1"/>
  <c r="J86" i="1"/>
  <c r="K86" i="1"/>
  <c r="I87" i="1"/>
  <c r="J87" i="1"/>
  <c r="K87" i="1"/>
  <c r="I88" i="1"/>
  <c r="J88" i="1"/>
  <c r="K88" i="1"/>
  <c r="I89" i="1"/>
  <c r="J89" i="1"/>
  <c r="K89" i="1"/>
  <c r="I90" i="1"/>
  <c r="J90" i="1"/>
  <c r="K90" i="1"/>
  <c r="I91" i="1"/>
  <c r="J91" i="1"/>
  <c r="K91" i="1"/>
  <c r="I92" i="1"/>
  <c r="J92" i="1"/>
  <c r="K92" i="1"/>
  <c r="J6" i="1"/>
  <c r="K6" i="1"/>
  <c r="I6" i="1"/>
  <c r="D93" i="1"/>
  <c r="D104" i="1" s="1"/>
  <c r="E93" i="1"/>
  <c r="E104" i="1" s="1"/>
  <c r="C93" i="1"/>
  <c r="C104" i="1" s="1"/>
  <c r="I120" i="4" l="1"/>
  <c r="M120" i="4" s="1"/>
  <c r="M100" i="4"/>
  <c r="K93" i="1"/>
  <c r="K104" i="1" s="1"/>
  <c r="J93" i="1"/>
  <c r="J104" i="1" s="1"/>
  <c r="I93" i="1"/>
  <c r="I104" i="1" s="1"/>
  <c r="H135" i="5" l="1"/>
  <c r="M93" i="1"/>
  <c r="C150" i="5"/>
  <c r="M104" i="1"/>
  <c r="H150" i="5" l="1"/>
  <c r="L150" i="5" s="1"/>
</calcChain>
</file>

<file path=xl/sharedStrings.xml><?xml version="1.0" encoding="utf-8"?>
<sst xmlns="http://schemas.openxmlformats.org/spreadsheetml/2006/main" count="563" uniqueCount="315">
  <si>
    <t>Measure</t>
  </si>
  <si>
    <t>14 SEER Split-System Air Conditioner</t>
  </si>
  <si>
    <t>15 SEER Split-System Air Conditioner</t>
  </si>
  <si>
    <t>17 SEER Split-System Air Conditioner</t>
  </si>
  <si>
    <t>19 SEER Split-System Air Conditioner</t>
  </si>
  <si>
    <t>14 SEER Split-System Heat Pump</t>
  </si>
  <si>
    <t>15 SEER Split-System Heat Pump</t>
  </si>
  <si>
    <t>17 SEER Split-System Heat Pump</t>
  </si>
  <si>
    <t>HVAC Proper Sizing</t>
  </si>
  <si>
    <t>Sealed Attic w/Sprayed Foam Insulated Roof Deck</t>
  </si>
  <si>
    <t>AC Maintenance (Outdoor Coil Cleaning)</t>
  </si>
  <si>
    <t>AC Maintenance (Indoor Coil Cleaning)</t>
  </si>
  <si>
    <t>Proper Refrigerant Charging and Air Flow</t>
  </si>
  <si>
    <t>Electronically Commutated Motors (ECM) on an Air Handler Unit</t>
  </si>
  <si>
    <t>Duct Repair</t>
  </si>
  <si>
    <t>Reflective Roof</t>
  </si>
  <si>
    <t>Radient Barrier</t>
  </si>
  <si>
    <t>Window Film</t>
  </si>
  <si>
    <t>Window Tinting</t>
  </si>
  <si>
    <t>Default Window With Sunscreen</t>
  </si>
  <si>
    <t>Single Pane Clear Windows to Double Pane Low-E Windows</t>
  </si>
  <si>
    <t>Ceiling R-0 to R-19 Insulation</t>
  </si>
  <si>
    <t>Ceiling R-19 to R-38 Insulation</t>
  </si>
  <si>
    <t>Wall 2x4 R-0 to Blow-In R-13 Insulation</t>
  </si>
  <si>
    <t xml:space="preserve">Weather Strip/Caulk w/Blower Door </t>
  </si>
  <si>
    <t>Sealed Attics</t>
  </si>
  <si>
    <t>HE Room Air Conditioner - EER 11</t>
  </si>
  <si>
    <t>HE Room Air Conditioner - EER 12</t>
  </si>
  <si>
    <t>CFL (18-Watt integral ballast), 0.5 hr/day</t>
  </si>
  <si>
    <t>CFL (18-Watt integral ballast), 2.5 hr/day</t>
  </si>
  <si>
    <t>CFL (18-Watt integral ballast), 6.0 hr/day</t>
  </si>
  <si>
    <t>ROB 2L4'T8, 1EB</t>
  </si>
  <si>
    <t>RET 2L4'T8, 1EB</t>
  </si>
  <si>
    <t>HE Refrigerator - Energy Star version of above</t>
  </si>
  <si>
    <t>HE Freezer</t>
  </si>
  <si>
    <t>Heat Pump Water Heater (EF=2.9)</t>
  </si>
  <si>
    <t>Solar Water Heat</t>
  </si>
  <si>
    <t>AC Heat Recovery Units</t>
  </si>
  <si>
    <t>Low Flow Showerhead</t>
  </si>
  <si>
    <t>Pipe Wrap</t>
  </si>
  <si>
    <t>Faucet Aerators</t>
  </si>
  <si>
    <t>Water Heater Blanket</t>
  </si>
  <si>
    <t>Water Heater Temperature Check and Adjustment</t>
  </si>
  <si>
    <t>Water Heater Timeclock</t>
  </si>
  <si>
    <t>Heat Trap</t>
  </si>
  <si>
    <t>Energy Star CW CEE Tier 2 (MEF=2.0)</t>
  </si>
  <si>
    <t>Energy Star CW CEE Tier 3 (MEF=2.2)</t>
  </si>
  <si>
    <t>High Efficiency CD (EF=3.01 w/moisture sensor)</t>
  </si>
  <si>
    <t>Energy Star DW (EF=0.68)</t>
  </si>
  <si>
    <t>Two Speed Pool Pump  (1.5 hp)</t>
  </si>
  <si>
    <t>High Efficiency One Speed Pool Pump  (1.5 hp)</t>
  </si>
  <si>
    <t>Variable-Speed Pool Pump (&lt;1 hp)</t>
  </si>
  <si>
    <t>PV-Powered Pool Pumps</t>
  </si>
  <si>
    <t>Energy Star TV</t>
  </si>
  <si>
    <t>Energy Star Set-Top Box</t>
  </si>
  <si>
    <t>Energy Star DVD Player</t>
  </si>
  <si>
    <t>Energy Star VCR</t>
  </si>
  <si>
    <t>Energy Star Desktop PC</t>
  </si>
  <si>
    <t>Energy Star Laptop PC</t>
  </si>
  <si>
    <t>Measure Number</t>
  </si>
  <si>
    <t>GWh</t>
  </si>
  <si>
    <t>Factor (%)</t>
  </si>
  <si>
    <t>SMW</t>
  </si>
  <si>
    <t>WMW</t>
  </si>
  <si>
    <t>ROB Adj</t>
  </si>
  <si>
    <t>New Adj</t>
  </si>
  <si>
    <t>2013 Adjusted Values</t>
  </si>
  <si>
    <t>Premium T8, Elecctronic Ballast</t>
  </si>
  <si>
    <t>Premium T8, EB, Reflector</t>
  </si>
  <si>
    <t>Occupancy Sensor</t>
  </si>
  <si>
    <t>Continuous Dimming</t>
  </si>
  <si>
    <t>Lighting Control Tuneup</t>
  </si>
  <si>
    <t>ROB Premium T8, 1EB</t>
  </si>
  <si>
    <t>ROB Premium T8, EB, Reflector</t>
  </si>
  <si>
    <t>CFL Screw-in 18W</t>
  </si>
  <si>
    <t>CFL Hardwired, Modular 18W</t>
  </si>
  <si>
    <t>PSMH, 250W, magnetic ballast</t>
  </si>
  <si>
    <t>High Bay T5</t>
  </si>
  <si>
    <t>LED Exit Sign</t>
  </si>
  <si>
    <t>High Pressure Sodium 250W Lamp</t>
  </si>
  <si>
    <t>Outdoor Lighting Controls (Photocell/Timeclock)</t>
  </si>
  <si>
    <t>Centrifugal Chiller, 0.51 kW/ton, 500 tons</t>
  </si>
  <si>
    <t>High Efficiency Chiller Motors</t>
  </si>
  <si>
    <t xml:space="preserve">EMS - Chiller </t>
  </si>
  <si>
    <t>Chiller Tune Up/Diagnostics</t>
  </si>
  <si>
    <t>VSD for Chiller Pumps and Towers</t>
  </si>
  <si>
    <t>EMS Optimization</t>
  </si>
  <si>
    <t>Aerosole Duct Sealing</t>
  </si>
  <si>
    <t>Duct/Pipe Insulation</t>
  </si>
  <si>
    <t>Window Film (Standard)</t>
  </si>
  <si>
    <t xml:space="preserve">Ceiling Insulation </t>
  </si>
  <si>
    <t>Roof Insulation</t>
  </si>
  <si>
    <t>Cool Roof - Chiller</t>
  </si>
  <si>
    <t>Thermal Energy Storage (TES)</t>
  </si>
  <si>
    <t>DX Packaged System, EER=11.9, 10 tons</t>
  </si>
  <si>
    <t>Hybrid Dessicant-DX System (Trane CDQ)</t>
  </si>
  <si>
    <t>Geothermal Heat Pump, EER=13, 10 tons</t>
  </si>
  <si>
    <t>DX Tune Up/ Advanced Diagnostics</t>
  </si>
  <si>
    <t>DX Coil Cleaning</t>
  </si>
  <si>
    <t>Optimize Controls</t>
  </si>
  <si>
    <t>Cool Roof - DX</t>
  </si>
  <si>
    <t>Packaged HP System, EER=11.6, 10 tons</t>
  </si>
  <si>
    <t>HE PTAC, EER=9.6, 1 ton</t>
  </si>
  <si>
    <t>Occupancy Sensor (hotels)</t>
  </si>
  <si>
    <t>High Efficiency Fan Motor, 15hp, 1800rpm, 92.4%</t>
  </si>
  <si>
    <t>Variable Speed Drive Control</t>
  </si>
  <si>
    <t>Air Handler Optimization</t>
  </si>
  <si>
    <t>Demand Control Ventilation (DCV)</t>
  </si>
  <si>
    <t>Energy Recovery Ventilation (ERV)</t>
  </si>
  <si>
    <t>Separate Makeup Air / Exhaust Hoods AC</t>
  </si>
  <si>
    <t>High-efficiency fan motors</t>
  </si>
  <si>
    <t>Strip curtains for walk-ins</t>
  </si>
  <si>
    <t>Night covers for display cases</t>
  </si>
  <si>
    <t>Evaporator fan controller for MT walk-ins</t>
  </si>
  <si>
    <t xml:space="preserve">Efficient compressor motor </t>
  </si>
  <si>
    <t>Compressor VSD retrofit</t>
  </si>
  <si>
    <t>Floating head pressure controls</t>
  </si>
  <si>
    <t>Refrigeration Commissioning</t>
  </si>
  <si>
    <t xml:space="preserve">Demand Hot Gas Defrost </t>
  </si>
  <si>
    <t>Demand Defrost Electric</t>
  </si>
  <si>
    <t>Anti-sweat (humidistat) controls</t>
  </si>
  <si>
    <t>High R-Value Glass Doors</t>
  </si>
  <si>
    <t>Multiplex Compressor System</t>
  </si>
  <si>
    <t>Oversized Air Cooled Condenser</t>
  </si>
  <si>
    <t>Freezer-Cooler Replacement Gaskets</t>
  </si>
  <si>
    <t>LED Display Lighting</t>
  </si>
  <si>
    <t>High Efficiency Water Heater (electric)</t>
  </si>
  <si>
    <t>Heat Pump Water Heater (air source)</t>
  </si>
  <si>
    <t>Solar Water Heater</t>
  </si>
  <si>
    <t>Demand controlled circulating systems</t>
  </si>
  <si>
    <t>Heat Recovery Unit</t>
  </si>
  <si>
    <t>Hot Water Pipe Insulation</t>
  </si>
  <si>
    <t>PC Manual Power Management Enabling</t>
  </si>
  <si>
    <t>PC Network Power Management Enabling</t>
  </si>
  <si>
    <t>Energy Star or Better Monitor</t>
  </si>
  <si>
    <t>Monitor Power Management Enabling</t>
  </si>
  <si>
    <t>Energy Star or Better Copier</t>
  </si>
  <si>
    <t>Copier Power Management Enabling</t>
  </si>
  <si>
    <t>Printer Power Management Enabling</t>
  </si>
  <si>
    <t>Convection Oven</t>
  </si>
  <si>
    <t>Efficient Fryer</t>
  </si>
  <si>
    <t>Vending Misers (cooled machines only)</t>
  </si>
  <si>
    <t>DSM ASSYST ADDITIVE SUPPLY ANALYSIS</t>
  </si>
  <si>
    <t>Summer</t>
  </si>
  <si>
    <t>Winter</t>
  </si>
  <si>
    <t>Cumulative</t>
  </si>
  <si>
    <t>GWH</t>
  </si>
  <si>
    <t>MW</t>
  </si>
  <si>
    <t>Number</t>
  </si>
  <si>
    <t>Savings</t>
  </si>
  <si>
    <t>New 2013</t>
  </si>
  <si>
    <t>Adjustment</t>
  </si>
  <si>
    <t>Factor(%)</t>
  </si>
  <si>
    <t>LED (12-Watt), 0.5 hr/day</t>
  </si>
  <si>
    <t>LED (12-Watt), 2.5 hr/day</t>
  </si>
  <si>
    <t>LED (12-Watt), 6.0 hr/day</t>
  </si>
  <si>
    <t>LED Directional 13W (Flood, Outdoor)</t>
  </si>
  <si>
    <t>Total</t>
  </si>
  <si>
    <t xml:space="preserve">LED High Bay 83W  </t>
  </si>
  <si>
    <t>Flood LED 14W</t>
  </si>
  <si>
    <t>Outdoor LED 104W</t>
  </si>
  <si>
    <t>LED (12-Watt)</t>
  </si>
  <si>
    <t>LED Linear Tube 22W</t>
  </si>
  <si>
    <t>Run Time Optimizer</t>
  </si>
  <si>
    <t>Dehumidification Hybrid Desiccant Heat Pump PER 5 TON</t>
  </si>
  <si>
    <t>decrease</t>
  </si>
  <si>
    <t>increase</t>
  </si>
  <si>
    <t xml:space="preserve">LED High Bay 83W </t>
  </si>
  <si>
    <t>Total Technical Potential</t>
  </si>
  <si>
    <t>From ITRON M File</t>
  </si>
  <si>
    <t>hvac vs heat pump</t>
  </si>
  <si>
    <t>Building Type 1</t>
  </si>
  <si>
    <t>vs 13</t>
  </si>
  <si>
    <t>vs 14</t>
  </si>
  <si>
    <t>"delta savings%"</t>
  </si>
  <si>
    <t>Measure #</t>
  </si>
  <si>
    <t>Measure Description</t>
  </si>
  <si>
    <t>Adj Factor</t>
  </si>
  <si>
    <t>Base 13 SEER Split-System Air Conditioner &amp; Strip Heater</t>
  </si>
  <si>
    <t>Itron - M File</t>
  </si>
  <si>
    <t>heat pump only</t>
  </si>
  <si>
    <t>see res assumptions file for calcs</t>
  </si>
  <si>
    <t>see commercial assumptions</t>
  </si>
  <si>
    <t>Base DX Packaged System, EER=10.3, 10 tons</t>
  </si>
  <si>
    <t>Base DX Packaged System, EER=11.2, 10 tons per FBC 2013</t>
  </si>
  <si>
    <t>Base Packaged HP System, EER=10.3, 10 tons</t>
  </si>
  <si>
    <t>Base Packaged HP System, EER=11.0, 10 tons per FBC 2013</t>
  </si>
  <si>
    <t>Compressed Air-O&amp;M</t>
  </si>
  <si>
    <t>Compressed Air - Controls</t>
  </si>
  <si>
    <t>Compressed Air - System Optimization</t>
  </si>
  <si>
    <t>Compressed Air- Sizing</t>
  </si>
  <si>
    <t>Comp Air - Replace 1-5 HP motor</t>
  </si>
  <si>
    <t>Comp Air - ASD (1-5 hp)</t>
  </si>
  <si>
    <t>Comp Air - Motor practices-1 (1-5 HP)</t>
  </si>
  <si>
    <t>Comp Air - Replace 6-100 HP motor</t>
  </si>
  <si>
    <t>Comp Air - ASD (6-100 hp)</t>
  </si>
  <si>
    <t>Comp Air - Motor practices-1 (6-100 HP)</t>
  </si>
  <si>
    <t>Comp Air - Replace 100+ HP motor</t>
  </si>
  <si>
    <t>Comp Air - ASD (100+ hp)</t>
  </si>
  <si>
    <t>Comp Air - Motor practices-1 (100+ HP)</t>
  </si>
  <si>
    <t>Power recovery</t>
  </si>
  <si>
    <t>Refinery Controls</t>
  </si>
  <si>
    <t>Fans - O&amp;M</t>
  </si>
  <si>
    <t>Fans - Controls</t>
  </si>
  <si>
    <t>Fans - System Optimization</t>
  </si>
  <si>
    <t>Fans- Improve components</t>
  </si>
  <si>
    <t>Fans - Replace 1-5 HP motor</t>
  </si>
  <si>
    <t>Fans - ASD (1-5 hp)</t>
  </si>
  <si>
    <t>Fans - Motor practices-1 (1-5 HP)</t>
  </si>
  <si>
    <t>Fans - Replace 6-100 HP motor</t>
  </si>
  <si>
    <t>Fans - ASD (6-100 hp)</t>
  </si>
  <si>
    <t>Fans - Motor practices-1 (6-100 HP)</t>
  </si>
  <si>
    <t>Fans - Replace 100+ HP motor</t>
  </si>
  <si>
    <t>Fans - ASD (100+ hp)</t>
  </si>
  <si>
    <t>Fans - Motor practices-1 (100+ HP)</t>
  </si>
  <si>
    <t>Optimize drying process</t>
  </si>
  <si>
    <t>Pumps - O&amp;M</t>
  </si>
  <si>
    <t>Pumps - Controls</t>
  </si>
  <si>
    <t>Pumps - System Optimization</t>
  </si>
  <si>
    <t>Pumps - Sizing</t>
  </si>
  <si>
    <t>Pumps - Replace 1-5 HP motor</t>
  </si>
  <si>
    <t>Pumps - ASD (1-5 hp)</t>
  </si>
  <si>
    <t>Pumps - Motor practices-1 (1-5 HP)</t>
  </si>
  <si>
    <t>Pumps - Replace 6-100 HP motor</t>
  </si>
  <si>
    <t>Pumps - ASD (6-100 hp)</t>
  </si>
  <si>
    <t>Pumps - Motor practices-1 (6-100 HP)</t>
  </si>
  <si>
    <t>Pumps - Replace 100+ HP motor</t>
  </si>
  <si>
    <t>Pumps - ASD (100+ hp)</t>
  </si>
  <si>
    <t>Pumps - Motor practices-1 (100+ HP)</t>
  </si>
  <si>
    <t>Bakery - Process (Mixing) - O&amp;M</t>
  </si>
  <si>
    <t>O&amp;M/drives spinning machines</t>
  </si>
  <si>
    <t>Air conveying systems</t>
  </si>
  <si>
    <t>Replace V-Belts</t>
  </si>
  <si>
    <t>Drives - EE motor</t>
  </si>
  <si>
    <t>Gap Forming papermachine</t>
  </si>
  <si>
    <t>High Consistency forming</t>
  </si>
  <si>
    <t>Optimization control PM</t>
  </si>
  <si>
    <t>Efficient practices printing press</t>
  </si>
  <si>
    <t>Efficient Printing press (fewer cylinders)</t>
  </si>
  <si>
    <t>Light cylinders</t>
  </si>
  <si>
    <t>Efficient drives</t>
  </si>
  <si>
    <t>Clean Room - Controls</t>
  </si>
  <si>
    <t>Clean Room - New Designs</t>
  </si>
  <si>
    <t>Drives - Process Controls (batch + site)</t>
  </si>
  <si>
    <t>Process Drives - ASD</t>
  </si>
  <si>
    <t>O&amp;M - Extruders/Injection Moulding</t>
  </si>
  <si>
    <t>Extruders/injection Moulding-multipump</t>
  </si>
  <si>
    <t>Direct drive Extruders</t>
  </si>
  <si>
    <t>Injection Moulding - Impulse Cooling</t>
  </si>
  <si>
    <t>Injection Moulding - Direct drive</t>
  </si>
  <si>
    <t>Efficient grinding</t>
  </si>
  <si>
    <t>Process control</t>
  </si>
  <si>
    <t>Process optimization</t>
  </si>
  <si>
    <t>Drives - Process Control</t>
  </si>
  <si>
    <t>Efficient drives - rolling</t>
  </si>
  <si>
    <t>Drives - Optimization process (M&amp;T)</t>
  </si>
  <si>
    <t>Drives - Scheduling</t>
  </si>
  <si>
    <t>Machinery</t>
  </si>
  <si>
    <t>Efficient Machinery</t>
  </si>
  <si>
    <t>Bakery - Process</t>
  </si>
  <si>
    <t>Drying (UV/IR)</t>
  </si>
  <si>
    <t>Heat Pumps - Drying</t>
  </si>
  <si>
    <t>Top-heating (glass)</t>
  </si>
  <si>
    <t>Efficient electric melting</t>
  </si>
  <si>
    <t>Intelligent extruder (DOE)</t>
  </si>
  <si>
    <t>Near Net Shape Casting</t>
  </si>
  <si>
    <t>Heating - Process Control</t>
  </si>
  <si>
    <t>Efficient Curing ovens</t>
  </si>
  <si>
    <t>Heating - Optimization process (M&amp;T)</t>
  </si>
  <si>
    <t>Heating - Scheduling</t>
  </si>
  <si>
    <t>Efficient Refrigeration - Operations</t>
  </si>
  <si>
    <t>Optimization Refrigeration</t>
  </si>
  <si>
    <t>Other Process Controls (batch + site)</t>
  </si>
  <si>
    <t>Efficient desalter</t>
  </si>
  <si>
    <t>New transformers welding</t>
  </si>
  <si>
    <t>Efficient processes (welding, etc.)</t>
  </si>
  <si>
    <t>EMS Optimization - Chiller</t>
  </si>
  <si>
    <t>Aerosole Duct Sealing - Chiller</t>
  </si>
  <si>
    <t>Duct/Pipe Insulation - Chiller</t>
  </si>
  <si>
    <t>Window Film (Standard) - Chiller</t>
  </si>
  <si>
    <t>Roof Insulation - Chiller</t>
  </si>
  <si>
    <t>Replace V-belts</t>
  </si>
  <si>
    <t>Membranes for wastewater</t>
  </si>
  <si>
    <t>721 A</t>
  </si>
  <si>
    <t>Base DX Packaged System, EER=11.2, 10 tons</t>
  </si>
  <si>
    <t>measure</t>
  </si>
  <si>
    <t>see industrial assumption file</t>
  </si>
  <si>
    <t>Fridge Appliance Recycling</t>
  </si>
  <si>
    <t>Freeze Appliance Recycling</t>
  </si>
  <si>
    <t>Smart Plug</t>
  </si>
  <si>
    <t xml:space="preserve">Total </t>
  </si>
  <si>
    <t>With Duke and FPL Measures</t>
  </si>
  <si>
    <t>0.5 Faucet Aerator (DI) - Commercial</t>
  </si>
  <si>
    <t>1.0 gpm Faucet Aerator (DI) -Commercial</t>
  </si>
  <si>
    <t>Server Virtulization</t>
  </si>
  <si>
    <t>with Duke and FPL new measures</t>
  </si>
  <si>
    <t>Steamer</t>
  </si>
  <si>
    <t>Holding Cabinet</t>
  </si>
  <si>
    <t>Griddle</t>
  </si>
  <si>
    <t>Ice Machine</t>
  </si>
  <si>
    <t>2009 TP</t>
  </si>
  <si>
    <t>Codes and Standards</t>
  </si>
  <si>
    <t>with new measures and C&amp;D</t>
  </si>
  <si>
    <t>with new measures</t>
  </si>
  <si>
    <t>Vintage</t>
  </si>
  <si>
    <t>E</t>
  </si>
  <si>
    <t>Batch</t>
  </si>
  <si>
    <t>1.5 gpm Low Flow Showerhead - Commercial</t>
  </si>
  <si>
    <t>FPL152339</t>
  </si>
  <si>
    <t>DSM-14</t>
  </si>
  <si>
    <t>FPL152340</t>
  </si>
  <si>
    <t>FPL152341</t>
  </si>
  <si>
    <t>FPL152342</t>
  </si>
  <si>
    <t>FPL152343</t>
  </si>
  <si>
    <t>FPL152344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</si>
</sst>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8" formatCode="&quot;$&quot;#,##0.00_);[Red]\(&quot;$&quot;#,##0.00\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0.0%"/>
    <numFmt numFmtId="167" formatCode="0.0"/>
    <numFmt numFmtId="168" formatCode="_(* #,##0.00_);_(* \(#,##0.00\);_(* &quot;-&quot;?_);_(@_)"/>
    <numFmt numFmtId="169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Helvetic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Helv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7" fillId="0" borderId="0"/>
    <xf numFmtId="0" fontId="1" fillId="0" borderId="0"/>
    <xf numFmtId="0" fontId="7" fillId="0" borderId="0"/>
    <xf numFmtId="43" fontId="4" fillId="0" borderId="0" applyFont="0" applyFill="0" applyBorder="0" applyAlignment="0" applyProtection="0"/>
    <xf numFmtId="8" fontId="7" fillId="0" borderId="0" applyFont="0" applyFill="0" applyBorder="0" applyAlignment="0" applyProtection="0"/>
    <xf numFmtId="0" fontId="4" fillId="0" borderId="0"/>
    <xf numFmtId="9" fontId="7" fillId="0" borderId="0" applyFont="0" applyFill="0" applyBorder="0" applyAlignment="0" applyProtection="0"/>
  </cellStyleXfs>
  <cellXfs count="222">
    <xf numFmtId="0" fontId="0" fillId="0" borderId="0" xfId="0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0" borderId="0" xfId="0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4" fontId="3" fillId="3" borderId="6" xfId="0" applyNumberFormat="1" applyFont="1" applyFill="1" applyBorder="1" applyAlignment="1">
      <alignment horizontal="center"/>
    </xf>
    <xf numFmtId="4" fontId="3" fillId="3" borderId="7" xfId="0" applyNumberFormat="1" applyFont="1" applyFill="1" applyBorder="1" applyAlignment="1">
      <alignment horizontal="center"/>
    </xf>
    <xf numFmtId="4" fontId="3" fillId="8" borderId="8" xfId="0" applyNumberFormat="1" applyFont="1" applyFill="1" applyBorder="1" applyAlignment="1">
      <alignment horizontal="center"/>
    </xf>
    <xf numFmtId="1" fontId="0" fillId="3" borderId="0" xfId="0" applyNumberFormat="1" applyFill="1" applyAlignment="1">
      <alignment horizontal="center"/>
    </xf>
    <xf numFmtId="0" fontId="0" fillId="3" borderId="0" xfId="0" applyFill="1"/>
    <xf numFmtId="1" fontId="0" fillId="4" borderId="0" xfId="0" applyNumberFormat="1" applyFill="1" applyAlignment="1">
      <alignment horizontal="center"/>
    </xf>
    <xf numFmtId="0" fontId="0" fillId="4" borderId="0" xfId="0" applyFill="1"/>
    <xf numFmtId="9" fontId="0" fillId="4" borderId="0" xfId="2" applyFont="1" applyFill="1" applyAlignment="1">
      <alignment horizontal="center"/>
    </xf>
    <xf numFmtId="1" fontId="0" fillId="5" borderId="0" xfId="0" applyNumberFormat="1" applyFill="1" applyAlignment="1">
      <alignment horizontal="center"/>
    </xf>
    <xf numFmtId="0" fontId="0" fillId="5" borderId="0" xfId="0" applyFill="1"/>
    <xf numFmtId="9" fontId="4" fillId="5" borderId="0" xfId="2" applyFont="1" applyFill="1" applyAlignment="1">
      <alignment horizontal="center"/>
    </xf>
    <xf numFmtId="1" fontId="0" fillId="6" borderId="0" xfId="0" applyNumberFormat="1" applyFill="1" applyAlignment="1">
      <alignment horizontal="center"/>
    </xf>
    <xf numFmtId="0" fontId="0" fillId="6" borderId="0" xfId="0" applyFill="1"/>
    <xf numFmtId="9" fontId="0" fillId="6" borderId="0" xfId="2" applyFont="1" applyFill="1" applyAlignment="1">
      <alignment horizontal="center"/>
    </xf>
    <xf numFmtId="1" fontId="0" fillId="7" borderId="0" xfId="0" applyNumberFormat="1" applyFill="1" applyAlignment="1">
      <alignment horizontal="center"/>
    </xf>
    <xf numFmtId="0" fontId="0" fillId="7" borderId="0" xfId="0" applyFill="1"/>
    <xf numFmtId="9" fontId="0" fillId="7" borderId="0" xfId="2" applyFont="1" applyFill="1" applyAlignment="1">
      <alignment horizontal="center"/>
    </xf>
    <xf numFmtId="9" fontId="4" fillId="4" borderId="0" xfId="2" applyFont="1" applyFill="1" applyAlignment="1">
      <alignment horizontal="center"/>
    </xf>
    <xf numFmtId="9" fontId="0" fillId="3" borderId="0" xfId="2" applyFont="1" applyFill="1" applyAlignment="1">
      <alignment horizontal="center"/>
    </xf>
    <xf numFmtId="1" fontId="0" fillId="0" borderId="0" xfId="0" applyNumberFormat="1" applyAlignment="1">
      <alignment horizontal="center"/>
    </xf>
    <xf numFmtId="9" fontId="0" fillId="0" borderId="0" xfId="2" applyFont="1" applyAlignment="1">
      <alignment horizontal="center"/>
    </xf>
    <xf numFmtId="9" fontId="0" fillId="5" borderId="0" xfId="2" applyFont="1" applyFill="1" applyAlignment="1">
      <alignment horizontal="center"/>
    </xf>
    <xf numFmtId="9" fontId="0" fillId="0" borderId="0" xfId="2" applyFont="1" applyFill="1" applyAlignment="1">
      <alignment horizontal="center"/>
    </xf>
    <xf numFmtId="4" fontId="3" fillId="8" borderId="9" xfId="0" applyNumberFormat="1" applyFont="1" applyFill="1" applyBorder="1" applyAlignment="1">
      <alignment horizontal="center"/>
    </xf>
    <xf numFmtId="4" fontId="3" fillId="9" borderId="5" xfId="0" applyNumberFormat="1" applyFont="1" applyFill="1" applyBorder="1" applyAlignment="1">
      <alignment horizontal="center"/>
    </xf>
    <xf numFmtId="4" fontId="3" fillId="9" borderId="6" xfId="0" applyNumberFormat="1" applyFont="1" applyFill="1" applyBorder="1" applyAlignment="1">
      <alignment horizontal="center"/>
    </xf>
    <xf numFmtId="4" fontId="3" fillId="9" borderId="7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/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4" fontId="3" fillId="0" borderId="5" xfId="0" applyNumberFormat="1" applyFont="1" applyFill="1" applyBorder="1" applyAlignment="1">
      <alignment horizontal="center"/>
    </xf>
    <xf numFmtId="4" fontId="3" fillId="0" borderId="6" xfId="0" applyNumberFormat="1" applyFont="1" applyFill="1" applyBorder="1" applyAlignment="1">
      <alignment horizontal="center"/>
    </xf>
    <xf numFmtId="4" fontId="3" fillId="0" borderId="7" xfId="0" applyNumberFormat="1" applyFont="1" applyFill="1" applyBorder="1" applyAlignment="1">
      <alignment horizontal="center"/>
    </xf>
    <xf numFmtId="1" fontId="0" fillId="0" borderId="0" xfId="0" applyNumberFormat="1" applyFill="1" applyAlignment="1">
      <alignment horizontal="center"/>
    </xf>
    <xf numFmtId="164" fontId="0" fillId="0" borderId="0" xfId="1" applyNumberFormat="1" applyFont="1" applyFill="1"/>
    <xf numFmtId="0" fontId="4" fillId="3" borderId="0" xfId="0" applyFont="1" applyFill="1" applyAlignment="1">
      <alignment horizontal="center"/>
    </xf>
    <xf numFmtId="9" fontId="5" fillId="4" borderId="0" xfId="2" applyFont="1" applyFill="1"/>
    <xf numFmtId="9" fontId="5" fillId="6" borderId="0" xfId="2" applyFont="1" applyFill="1"/>
    <xf numFmtId="9" fontId="0" fillId="0" borderId="0" xfId="2" applyFont="1"/>
    <xf numFmtId="9" fontId="5" fillId="3" borderId="0" xfId="2" applyFont="1" applyFill="1"/>
    <xf numFmtId="9" fontId="0" fillId="0" borderId="0" xfId="2" applyFont="1" applyFill="1"/>
    <xf numFmtId="9" fontId="5" fillId="7" borderId="0" xfId="2" applyFont="1" applyFill="1"/>
    <xf numFmtId="9" fontId="5" fillId="4" borderId="0" xfId="2" applyNumberFormat="1" applyFont="1" applyFill="1"/>
    <xf numFmtId="4" fontId="3" fillId="0" borderId="16" xfId="0" applyNumberFormat="1" applyFont="1" applyFill="1" applyBorder="1" applyAlignment="1">
      <alignment horizontal="center"/>
    </xf>
    <xf numFmtId="4" fontId="3" fillId="0" borderId="17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164" fontId="2" fillId="0" borderId="0" xfId="1" applyNumberFormat="1" applyFont="1"/>
    <xf numFmtId="0" fontId="2" fillId="0" borderId="0" xfId="0" applyFont="1"/>
    <xf numFmtId="9" fontId="2" fillId="0" borderId="0" xfId="2" applyFont="1"/>
    <xf numFmtId="0" fontId="6" fillId="3" borderId="0" xfId="0" applyFont="1" applyFill="1" applyAlignment="1">
      <alignment horizontal="center"/>
    </xf>
    <xf numFmtId="164" fontId="2" fillId="0" borderId="0" xfId="1" applyNumberFormat="1" applyFont="1" applyFill="1"/>
    <xf numFmtId="9" fontId="2" fillId="0" borderId="0" xfId="2" applyFont="1" applyFill="1"/>
    <xf numFmtId="0" fontId="6" fillId="3" borderId="0" xfId="4" applyFont="1" applyFill="1" applyBorder="1" applyAlignment="1">
      <alignment horizontal="center"/>
    </xf>
    <xf numFmtId="0" fontId="2" fillId="3" borderId="0" xfId="5" applyFont="1" applyFill="1" applyBorder="1"/>
    <xf numFmtId="0" fontId="2" fillId="3" borderId="0" xfId="5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4" fontId="6" fillId="3" borderId="0" xfId="1" applyNumberFormat="1" applyFont="1" applyFill="1"/>
    <xf numFmtId="164" fontId="2" fillId="0" borderId="0" xfId="0" applyNumberFormat="1" applyFont="1" applyFill="1"/>
    <xf numFmtId="0" fontId="2" fillId="0" borderId="0" xfId="0" applyFont="1" applyFill="1"/>
    <xf numFmtId="43" fontId="2" fillId="3" borderId="0" xfId="1" applyFont="1" applyFill="1"/>
    <xf numFmtId="0" fontId="1" fillId="0" borderId="0" xfId="0" applyFont="1"/>
    <xf numFmtId="0" fontId="8" fillId="2" borderId="11" xfId="3" applyFont="1" applyFill="1" applyBorder="1" applyAlignment="1">
      <alignment horizontal="left"/>
    </xf>
    <xf numFmtId="0" fontId="8" fillId="2" borderId="12" xfId="3" applyFont="1" applyFill="1" applyBorder="1" applyAlignment="1">
      <alignment horizontal="left"/>
    </xf>
    <xf numFmtId="4" fontId="8" fillId="2" borderId="12" xfId="3" applyNumberFormat="1" applyFont="1" applyFill="1" applyBorder="1" applyAlignment="1">
      <alignment horizontal="left"/>
    </xf>
    <xf numFmtId="4" fontId="8" fillId="2" borderId="12" xfId="3" applyNumberFormat="1" applyFont="1" applyFill="1" applyBorder="1" applyAlignment="1">
      <alignment horizontal="center"/>
    </xf>
    <xf numFmtId="0" fontId="9" fillId="0" borderId="0" xfId="3" applyFont="1"/>
    <xf numFmtId="0" fontId="8" fillId="2" borderId="13" xfId="3" applyFont="1" applyFill="1" applyBorder="1" applyAlignment="1">
      <alignment horizontal="left"/>
    </xf>
    <xf numFmtId="0" fontId="8" fillId="2" borderId="0" xfId="3" applyFont="1" applyFill="1" applyBorder="1" applyAlignment="1">
      <alignment horizontal="left"/>
    </xf>
    <xf numFmtId="4" fontId="8" fillId="2" borderId="0" xfId="3" applyNumberFormat="1" applyFont="1" applyFill="1" applyBorder="1" applyAlignment="1">
      <alignment horizontal="left"/>
    </xf>
    <xf numFmtId="4" fontId="8" fillId="7" borderId="16" xfId="0" applyNumberFormat="1" applyFont="1" applyFill="1" applyBorder="1" applyAlignment="1">
      <alignment horizontal="center"/>
    </xf>
    <xf numFmtId="0" fontId="8" fillId="2" borderId="13" xfId="3" applyFont="1" applyFill="1" applyBorder="1" applyAlignment="1">
      <alignment horizontal="center"/>
    </xf>
    <xf numFmtId="0" fontId="8" fillId="2" borderId="0" xfId="3" applyFont="1" applyFill="1" applyBorder="1" applyAlignment="1">
      <alignment horizontal="center"/>
    </xf>
    <xf numFmtId="4" fontId="8" fillId="2" borderId="0" xfId="3" applyNumberFormat="1" applyFont="1" applyFill="1" applyBorder="1" applyAlignment="1">
      <alignment horizontal="center"/>
    </xf>
    <xf numFmtId="4" fontId="8" fillId="7" borderId="18" xfId="0" applyNumberFormat="1" applyFont="1" applyFill="1" applyBorder="1" applyAlignment="1">
      <alignment horizontal="center"/>
    </xf>
    <xf numFmtId="0" fontId="8" fillId="2" borderId="14" xfId="3" applyFont="1" applyFill="1" applyBorder="1" applyAlignment="1">
      <alignment horizontal="center"/>
    </xf>
    <xf numFmtId="0" fontId="8" fillId="2" borderId="15" xfId="3" applyFont="1" applyFill="1" applyBorder="1" applyAlignment="1">
      <alignment horizontal="center"/>
    </xf>
    <xf numFmtId="4" fontId="8" fillId="2" borderId="15" xfId="3" applyNumberFormat="1" applyFont="1" applyFill="1" applyBorder="1" applyAlignment="1">
      <alignment horizontal="center"/>
    </xf>
    <xf numFmtId="4" fontId="8" fillId="7" borderId="17" xfId="0" applyNumberFormat="1" applyFont="1" applyFill="1" applyBorder="1" applyAlignment="1">
      <alignment horizontal="center"/>
    </xf>
    <xf numFmtId="4" fontId="8" fillId="7" borderId="19" xfId="0" applyNumberFormat="1" applyFont="1" applyFill="1" applyBorder="1" applyAlignment="1">
      <alignment horizontal="center"/>
    </xf>
    <xf numFmtId="0" fontId="9" fillId="0" borderId="0" xfId="3" applyFont="1" applyAlignment="1">
      <alignment horizontal="center"/>
    </xf>
    <xf numFmtId="4" fontId="9" fillId="0" borderId="0" xfId="3" applyNumberFormat="1" applyFont="1" applyAlignment="1">
      <alignment horizontal="center"/>
    </xf>
    <xf numFmtId="2" fontId="9" fillId="0" borderId="0" xfId="3" applyNumberFormat="1" applyFont="1"/>
    <xf numFmtId="9" fontId="9" fillId="0" borderId="0" xfId="2" applyFont="1"/>
    <xf numFmtId="165" fontId="9" fillId="0" borderId="0" xfId="1" applyNumberFormat="1" applyFont="1"/>
    <xf numFmtId="0" fontId="8" fillId="0" borderId="0" xfId="3" applyFont="1" applyAlignment="1">
      <alignment horizontal="center"/>
    </xf>
    <xf numFmtId="4" fontId="8" fillId="0" borderId="0" xfId="3" applyNumberFormat="1" applyFont="1" applyAlignment="1">
      <alignment horizontal="center"/>
    </xf>
    <xf numFmtId="9" fontId="8" fillId="0" borderId="0" xfId="2" applyFont="1"/>
    <xf numFmtId="0" fontId="8" fillId="0" borderId="0" xfId="3" applyFont="1"/>
    <xf numFmtId="0" fontId="8" fillId="3" borderId="0" xfId="3" applyFont="1" applyFill="1" applyBorder="1" applyAlignment="1">
      <alignment horizontal="center"/>
    </xf>
    <xf numFmtId="0" fontId="8" fillId="3" borderId="0" xfId="0" applyFont="1" applyFill="1" applyBorder="1" applyAlignment="1">
      <alignment horizontal="left"/>
    </xf>
    <xf numFmtId="165" fontId="8" fillId="3" borderId="0" xfId="1" applyNumberFormat="1" applyFont="1" applyFill="1"/>
    <xf numFmtId="0" fontId="8" fillId="3" borderId="0" xfId="3" applyFont="1" applyFill="1" applyAlignment="1">
      <alignment horizontal="center"/>
    </xf>
    <xf numFmtId="0" fontId="8" fillId="3" borderId="0" xfId="0" applyFont="1" applyFill="1" applyBorder="1"/>
    <xf numFmtId="0" fontId="8" fillId="3" borderId="0" xfId="0" applyFont="1" applyFill="1" applyAlignment="1">
      <alignment horizontal="center"/>
    </xf>
    <xf numFmtId="0" fontId="8" fillId="3" borderId="0" xfId="4" applyFont="1" applyFill="1" applyBorder="1"/>
    <xf numFmtId="165" fontId="8" fillId="0" borderId="0" xfId="1" applyNumberFormat="1" applyFont="1"/>
    <xf numFmtId="0" fontId="1" fillId="0" borderId="0" xfId="6" applyFont="1"/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/>
    <xf numFmtId="166" fontId="10" fillId="0" borderId="0" xfId="0" applyNumberFormat="1" applyFont="1" applyFill="1" applyBorder="1"/>
    <xf numFmtId="0" fontId="1" fillId="0" borderId="1" xfId="6" applyFont="1" applyBorder="1"/>
    <xf numFmtId="0" fontId="1" fillId="0" borderId="2" xfId="6" applyFont="1" applyBorder="1"/>
    <xf numFmtId="0" fontId="1" fillId="0" borderId="10" xfId="6" applyFont="1" applyBorder="1"/>
    <xf numFmtId="0" fontId="1" fillId="0" borderId="20" xfId="6" applyFont="1" applyBorder="1"/>
    <xf numFmtId="0" fontId="1" fillId="0" borderId="0" xfId="6" applyFont="1" applyBorder="1"/>
    <xf numFmtId="0" fontId="1" fillId="0" borderId="21" xfId="6" applyFont="1" applyBorder="1"/>
    <xf numFmtId="0" fontId="1" fillId="0" borderId="0" xfId="6" applyFont="1" applyBorder="1" applyAlignment="1">
      <alignment horizontal="center"/>
    </xf>
    <xf numFmtId="0" fontId="1" fillId="10" borderId="0" xfId="6" applyFont="1" applyFill="1" applyBorder="1"/>
    <xf numFmtId="166" fontId="1" fillId="3" borderId="0" xfId="6" applyNumberFormat="1" applyFont="1" applyFill="1" applyBorder="1"/>
    <xf numFmtId="166" fontId="1" fillId="0" borderId="0" xfId="6" applyNumberFormat="1" applyFont="1" applyBorder="1"/>
    <xf numFmtId="43" fontId="0" fillId="11" borderId="0" xfId="7" applyFont="1" applyFill="1" applyBorder="1"/>
    <xf numFmtId="43" fontId="0" fillId="12" borderId="0" xfId="7" applyFont="1" applyFill="1" applyBorder="1"/>
    <xf numFmtId="0" fontId="0" fillId="0" borderId="20" xfId="6" applyFont="1" applyBorder="1"/>
    <xf numFmtId="0" fontId="1" fillId="0" borderId="3" xfId="6" applyFont="1" applyBorder="1"/>
    <xf numFmtId="0" fontId="1" fillId="0" borderId="4" xfId="6" applyFont="1" applyBorder="1"/>
    <xf numFmtId="0" fontId="1" fillId="0" borderId="22" xfId="6" applyFont="1" applyBorder="1"/>
    <xf numFmtId="0" fontId="9" fillId="5" borderId="19" xfId="9" applyFont="1" applyFill="1" applyBorder="1" applyAlignment="1">
      <alignment horizontal="center"/>
    </xf>
    <xf numFmtId="0" fontId="9" fillId="5" borderId="19" xfId="9" applyFont="1" applyFill="1" applyBorder="1" applyAlignment="1">
      <alignment horizontal="left"/>
    </xf>
    <xf numFmtId="9" fontId="5" fillId="0" borderId="0" xfId="2" applyFont="1" applyFill="1"/>
    <xf numFmtId="0" fontId="9" fillId="3" borderId="0" xfId="3" applyFont="1" applyFill="1" applyAlignment="1">
      <alignment horizontal="center"/>
    </xf>
    <xf numFmtId="4" fontId="9" fillId="3" borderId="0" xfId="3" applyNumberFormat="1" applyFont="1" applyFill="1" applyAlignment="1">
      <alignment horizontal="center"/>
    </xf>
    <xf numFmtId="2" fontId="9" fillId="3" borderId="0" xfId="3" applyNumberFormat="1" applyFont="1" applyFill="1"/>
    <xf numFmtId="9" fontId="9" fillId="3" borderId="0" xfId="2" applyFont="1" applyFill="1"/>
    <xf numFmtId="165" fontId="9" fillId="3" borderId="0" xfId="1" applyNumberFormat="1" applyFont="1" applyFill="1"/>
    <xf numFmtId="0" fontId="9" fillId="3" borderId="0" xfId="3" applyFont="1" applyFill="1"/>
    <xf numFmtId="0" fontId="9" fillId="6" borderId="0" xfId="3" applyFont="1" applyFill="1" applyAlignment="1">
      <alignment horizontal="center"/>
    </xf>
    <xf numFmtId="4" fontId="9" fillId="6" borderId="0" xfId="3" applyNumberFormat="1" applyFont="1" applyFill="1" applyAlignment="1">
      <alignment horizontal="center"/>
    </xf>
    <xf numFmtId="2" fontId="9" fillId="6" borderId="0" xfId="3" applyNumberFormat="1" applyFont="1" applyFill="1"/>
    <xf numFmtId="9" fontId="9" fillId="6" borderId="0" xfId="2" applyFont="1" applyFill="1"/>
    <xf numFmtId="165" fontId="9" fillId="6" borderId="0" xfId="1" applyNumberFormat="1" applyFont="1" applyFill="1"/>
    <xf numFmtId="0" fontId="9" fillId="6" borderId="0" xfId="3" applyFont="1" applyFill="1"/>
    <xf numFmtId="0" fontId="9" fillId="4" borderId="0" xfId="3" applyFont="1" applyFill="1" applyAlignment="1">
      <alignment horizontal="center"/>
    </xf>
    <xf numFmtId="4" fontId="9" fillId="4" borderId="0" xfId="3" applyNumberFormat="1" applyFont="1" applyFill="1" applyAlignment="1">
      <alignment horizontal="center"/>
    </xf>
    <xf numFmtId="2" fontId="9" fillId="4" borderId="0" xfId="3" applyNumberFormat="1" applyFont="1" applyFill="1"/>
    <xf numFmtId="9" fontId="9" fillId="4" borderId="0" xfId="2" applyFont="1" applyFill="1"/>
    <xf numFmtId="165" fontId="9" fillId="4" borderId="0" xfId="1" applyNumberFormat="1" applyFont="1" applyFill="1"/>
    <xf numFmtId="0" fontId="9" fillId="4" borderId="0" xfId="3" applyFont="1" applyFill="1"/>
    <xf numFmtId="0" fontId="4" fillId="5" borderId="19" xfId="9" applyFill="1" applyBorder="1" applyAlignment="1">
      <alignment horizontal="center"/>
    </xf>
    <xf numFmtId="0" fontId="4" fillId="5" borderId="19" xfId="9" applyFill="1" applyBorder="1" applyAlignment="1">
      <alignment horizontal="left"/>
    </xf>
    <xf numFmtId="9" fontId="0" fillId="0" borderId="0" xfId="0" applyNumberFormat="1"/>
    <xf numFmtId="0" fontId="0" fillId="0" borderId="0" xfId="0" applyBorder="1" applyAlignment="1">
      <alignment horizontal="center"/>
    </xf>
    <xf numFmtId="0" fontId="0" fillId="0" borderId="23" xfId="0" applyFill="1" applyBorder="1"/>
    <xf numFmtId="0" fontId="4" fillId="0" borderId="23" xfId="9" applyFill="1" applyBorder="1" applyAlignment="1">
      <alignment horizontal="center"/>
    </xf>
    <xf numFmtId="0" fontId="0" fillId="0" borderId="0" xfId="0" applyFill="1" applyBorder="1"/>
    <xf numFmtId="167" fontId="0" fillId="0" borderId="0" xfId="0" applyNumberFormat="1" applyFill="1" applyBorder="1"/>
    <xf numFmtId="0" fontId="4" fillId="0" borderId="13" xfId="9" applyFill="1" applyBorder="1" applyAlignment="1">
      <alignment horizontal="center"/>
    </xf>
    <xf numFmtId="0" fontId="9" fillId="0" borderId="0" xfId="3" applyFont="1" applyFill="1" applyBorder="1" applyAlignment="1">
      <alignment horizontal="center"/>
    </xf>
    <xf numFmtId="9" fontId="0" fillId="0" borderId="0" xfId="2" applyFont="1" applyBorder="1"/>
    <xf numFmtId="9" fontId="0" fillId="0" borderId="0" xfId="2" applyFont="1" applyFill="1" applyBorder="1"/>
    <xf numFmtId="0" fontId="4" fillId="3" borderId="0" xfId="9" applyFill="1" applyAlignment="1">
      <alignment horizontal="center"/>
    </xf>
    <xf numFmtId="43" fontId="0" fillId="3" borderId="0" xfId="1" applyFont="1" applyFill="1"/>
    <xf numFmtId="0" fontId="2" fillId="0" borderId="0" xfId="0" applyFont="1" applyAlignment="1">
      <alignment horizontal="center"/>
    </xf>
    <xf numFmtId="164" fontId="2" fillId="0" borderId="0" xfId="0" applyNumberFormat="1" applyFont="1"/>
    <xf numFmtId="165" fontId="2" fillId="0" borderId="0" xfId="1" applyNumberFormat="1" applyFont="1" applyFill="1"/>
    <xf numFmtId="0" fontId="4" fillId="3" borderId="0" xfId="9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0" fontId="8" fillId="0" borderId="0" xfId="2" applyNumberFormat="1" applyFont="1"/>
    <xf numFmtId="2" fontId="0" fillId="4" borderId="0" xfId="0" applyNumberFormat="1" applyFill="1" applyAlignment="1">
      <alignment horizontal="center"/>
    </xf>
    <xf numFmtId="2" fontId="0" fillId="3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0" fillId="6" borderId="0" xfId="0" applyNumberFormat="1" applyFill="1" applyAlignment="1">
      <alignment horizontal="center"/>
    </xf>
    <xf numFmtId="2" fontId="0" fillId="7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43" fontId="2" fillId="0" borderId="0" xfId="1" applyNumberFormat="1" applyFont="1"/>
    <xf numFmtId="168" fontId="2" fillId="0" borderId="0" xfId="0" applyNumberFormat="1" applyFont="1"/>
    <xf numFmtId="9" fontId="4" fillId="4" borderId="0" xfId="2" applyNumberFormat="1" applyFont="1" applyFill="1" applyAlignment="1">
      <alignment horizontal="center"/>
    </xf>
    <xf numFmtId="0" fontId="9" fillId="0" borderId="1" xfId="3" applyFont="1" applyBorder="1" applyAlignment="1">
      <alignment horizontal="center"/>
    </xf>
    <xf numFmtId="4" fontId="9" fillId="0" borderId="2" xfId="3" applyNumberFormat="1" applyFont="1" applyBorder="1" applyAlignment="1">
      <alignment horizontal="center"/>
    </xf>
    <xf numFmtId="0" fontId="9" fillId="0" borderId="2" xfId="3" applyFont="1" applyBorder="1"/>
    <xf numFmtId="0" fontId="9" fillId="0" borderId="10" xfId="3" applyFont="1" applyBorder="1"/>
    <xf numFmtId="0" fontId="9" fillId="0" borderId="20" xfId="3" applyFont="1" applyBorder="1" applyAlignment="1">
      <alignment horizontal="center"/>
    </xf>
    <xf numFmtId="4" fontId="8" fillId="0" borderId="0" xfId="3" applyNumberFormat="1" applyFont="1" applyBorder="1" applyAlignment="1">
      <alignment horizontal="center"/>
    </xf>
    <xf numFmtId="4" fontId="9" fillId="0" borderId="0" xfId="3" applyNumberFormat="1" applyFont="1" applyBorder="1" applyAlignment="1">
      <alignment horizontal="center"/>
    </xf>
    <xf numFmtId="0" fontId="9" fillId="0" borderId="0" xfId="3" applyFont="1" applyBorder="1"/>
    <xf numFmtId="0" fontId="8" fillId="0" borderId="0" xfId="3" applyFont="1" applyBorder="1" applyAlignment="1">
      <alignment horizontal="center"/>
    </xf>
    <xf numFmtId="0" fontId="9" fillId="0" borderId="21" xfId="3" applyFont="1" applyBorder="1"/>
    <xf numFmtId="0" fontId="8" fillId="0" borderId="20" xfId="3" applyFont="1" applyBorder="1" applyAlignment="1">
      <alignment horizontal="left"/>
    </xf>
    <xf numFmtId="0" fontId="8" fillId="0" borderId="0" xfId="3" applyFont="1" applyBorder="1"/>
    <xf numFmtId="43" fontId="8" fillId="0" borderId="0" xfId="3" applyNumberFormat="1" applyFont="1" applyBorder="1"/>
    <xf numFmtId="0" fontId="8" fillId="0" borderId="21" xfId="3" applyFont="1" applyBorder="1"/>
    <xf numFmtId="0" fontId="9" fillId="0" borderId="3" xfId="3" applyFont="1" applyBorder="1" applyAlignment="1">
      <alignment horizontal="center"/>
    </xf>
    <xf numFmtId="4" fontId="9" fillId="0" borderId="4" xfId="3" applyNumberFormat="1" applyFont="1" applyBorder="1" applyAlignment="1">
      <alignment horizontal="center"/>
    </xf>
    <xf numFmtId="0" fontId="9" fillId="0" borderId="4" xfId="3" applyFont="1" applyBorder="1"/>
    <xf numFmtId="0" fontId="9" fillId="0" borderId="22" xfId="3" applyFont="1" applyBorder="1"/>
    <xf numFmtId="0" fontId="2" fillId="3" borderId="0" xfId="0" applyFont="1" applyFill="1" applyAlignment="1">
      <alignment horizontal="center"/>
    </xf>
    <xf numFmtId="0" fontId="6" fillId="3" borderId="0" xfId="9" applyFont="1" applyFill="1" applyAlignment="1">
      <alignment horizontal="center"/>
    </xf>
    <xf numFmtId="165" fontId="2" fillId="3" borderId="0" xfId="1" applyNumberFormat="1" applyFont="1" applyFill="1"/>
    <xf numFmtId="169" fontId="8" fillId="0" borderId="0" xfId="2" applyNumberFormat="1" applyFont="1"/>
    <xf numFmtId="9" fontId="5" fillId="5" borderId="0" xfId="2" applyFont="1" applyFill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0" fillId="0" borderId="0" xfId="6" applyFont="1" applyAlignment="1">
      <alignment horizontal="center"/>
    </xf>
    <xf numFmtId="0" fontId="1" fillId="0" borderId="0" xfId="6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6" applyFont="1"/>
    <xf numFmtId="0" fontId="2" fillId="0" borderId="0" xfId="0" applyFont="1" applyAlignment="1">
      <alignment horizontal="left"/>
    </xf>
    <xf numFmtId="0" fontId="2" fillId="0" borderId="0" xfId="6" applyFont="1" applyAlignment="1">
      <alignment horizontal="left"/>
    </xf>
    <xf numFmtId="0" fontId="8" fillId="0" borderId="0" xfId="3" applyFont="1" applyAlignment="1">
      <alignment horizontal="left"/>
    </xf>
    <xf numFmtId="0" fontId="2" fillId="0" borderId="0" xfId="0" applyFont="1" applyFill="1" applyAlignment="1">
      <alignment horizontal="left"/>
    </xf>
  </cellXfs>
  <cellStyles count="11">
    <cellStyle name="Comma" xfId="1" builtinId="3"/>
    <cellStyle name="Comma 2" xfId="7"/>
    <cellStyle name="Currency 2" xfId="8"/>
    <cellStyle name="Normal" xfId="0" builtinId="0"/>
    <cellStyle name="Normal 2" xfId="3"/>
    <cellStyle name="Normal 2 2" xfId="9"/>
    <cellStyle name="Normal 2 3" xfId="4"/>
    <cellStyle name="Normal 3" xfId="6"/>
    <cellStyle name="Normal 9" xfId="5"/>
    <cellStyle name="Percent" xfId="2" builtinId="5"/>
    <cellStyle name="Percent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tabSelected="1" zoomScale="90" zoomScaleNormal="90" workbookViewId="0">
      <selection activeCell="B2" sqref="B2"/>
    </sheetView>
  </sheetViews>
  <sheetFormatPr defaultRowHeight="15" x14ac:dyDescent="0.25"/>
  <cols>
    <col min="1" max="1" width="17.42578125" style="8" customWidth="1"/>
    <col min="2" max="2" width="61.85546875" style="8" customWidth="1"/>
    <col min="3" max="3" width="10.5703125" bestFit="1" customWidth="1"/>
    <col min="4" max="5" width="9.5703125" bestFit="1" customWidth="1"/>
    <col min="6" max="6" width="24.140625" customWidth="1"/>
    <col min="8" max="8" width="6.42578125" customWidth="1"/>
    <col min="9" max="9" width="18.85546875" customWidth="1"/>
    <col min="10" max="10" width="12.5703125" customWidth="1"/>
    <col min="11" max="11" width="13.42578125" customWidth="1"/>
    <col min="12" max="12" width="4" customWidth="1"/>
    <col min="13" max="13" width="31" bestFit="1" customWidth="1"/>
  </cols>
  <sheetData>
    <row r="1" spans="1:13" s="60" customFormat="1" x14ac:dyDescent="0.25">
      <c r="A1" s="218" t="s">
        <v>308</v>
      </c>
      <c r="B1" s="164"/>
    </row>
    <row r="2" spans="1:13" s="60" customFormat="1" x14ac:dyDescent="0.25">
      <c r="A2" s="218" t="s">
        <v>309</v>
      </c>
      <c r="B2" s="164"/>
    </row>
    <row r="3" spans="1:13" s="60" customFormat="1" ht="15.75" thickBot="1" x14ac:dyDescent="0.3">
      <c r="A3" s="164"/>
      <c r="B3" s="164"/>
    </row>
    <row r="4" spans="1:13" x14ac:dyDescent="0.25">
      <c r="C4" s="202" t="s">
        <v>64</v>
      </c>
      <c r="D4" s="203"/>
      <c r="E4" s="204"/>
      <c r="G4" s="33" t="s">
        <v>65</v>
      </c>
      <c r="I4" s="205" t="s">
        <v>66</v>
      </c>
      <c r="J4" s="206"/>
      <c r="K4" s="207"/>
    </row>
    <row r="5" spans="1:13" ht="15.75" thickBot="1" x14ac:dyDescent="0.3">
      <c r="A5" s="1" t="s">
        <v>59</v>
      </c>
      <c r="B5" s="2" t="s">
        <v>0</v>
      </c>
      <c r="C5" s="9" t="s">
        <v>60</v>
      </c>
      <c r="D5" s="10" t="s">
        <v>62</v>
      </c>
      <c r="E5" s="11" t="s">
        <v>63</v>
      </c>
      <c r="G5" s="12" t="s">
        <v>61</v>
      </c>
      <c r="I5" s="34" t="s">
        <v>60</v>
      </c>
      <c r="J5" s="35" t="s">
        <v>62</v>
      </c>
      <c r="K5" s="36" t="s">
        <v>63</v>
      </c>
    </row>
    <row r="6" spans="1:13" x14ac:dyDescent="0.25">
      <c r="A6" s="5">
        <v>101</v>
      </c>
      <c r="B6" s="5" t="s">
        <v>1</v>
      </c>
      <c r="C6" s="18">
        <v>171.80983809083952</v>
      </c>
      <c r="D6" s="18">
        <v>88.874252012376161</v>
      </c>
      <c r="E6" s="18">
        <v>0</v>
      </c>
      <c r="F6" s="19"/>
      <c r="G6" s="20">
        <v>0</v>
      </c>
      <c r="H6" s="19"/>
      <c r="I6" s="172">
        <f>C6*$G6</f>
        <v>0</v>
      </c>
      <c r="J6" s="172">
        <f t="shared" ref="J6:K6" si="0">D6*$G6</f>
        <v>0</v>
      </c>
      <c r="K6" s="172">
        <f t="shared" si="0"/>
        <v>0</v>
      </c>
      <c r="M6" t="s">
        <v>181</v>
      </c>
    </row>
    <row r="7" spans="1:13" x14ac:dyDescent="0.25">
      <c r="A7" s="4">
        <v>102</v>
      </c>
      <c r="B7" s="4" t="s">
        <v>2</v>
      </c>
      <c r="C7" s="15">
        <v>122.21117398701745</v>
      </c>
      <c r="D7" s="15">
        <v>69.512803008351113</v>
      </c>
      <c r="E7" s="15">
        <v>0</v>
      </c>
      <c r="F7" s="16"/>
      <c r="G7" s="17">
        <v>0.43</v>
      </c>
      <c r="H7" s="16"/>
      <c r="I7" s="170">
        <f t="shared" ref="I7:I70" si="1">C7*$G7</f>
        <v>52.550804814417504</v>
      </c>
      <c r="J7" s="170">
        <f t="shared" ref="J7:J70" si="2">D7*$G7</f>
        <v>29.89050529359098</v>
      </c>
      <c r="K7" s="170">
        <f t="shared" ref="K7:K70" si="3">E7*$G7</f>
        <v>0</v>
      </c>
      <c r="M7" t="s">
        <v>181</v>
      </c>
    </row>
    <row r="8" spans="1:13" x14ac:dyDescent="0.25">
      <c r="A8" s="4">
        <v>103</v>
      </c>
      <c r="B8" s="4" t="s">
        <v>3</v>
      </c>
      <c r="C8" s="15">
        <v>165.32580496510343</v>
      </c>
      <c r="D8" s="15">
        <v>100.80186972667234</v>
      </c>
      <c r="E8" s="15">
        <v>0</v>
      </c>
      <c r="F8" s="16"/>
      <c r="G8" s="17">
        <v>0.64</v>
      </c>
      <c r="H8" s="16"/>
      <c r="I8" s="170">
        <f t="shared" si="1"/>
        <v>105.80851517766619</v>
      </c>
      <c r="J8" s="170">
        <f t="shared" si="2"/>
        <v>64.513196625070293</v>
      </c>
      <c r="K8" s="170">
        <f t="shared" si="3"/>
        <v>0</v>
      </c>
      <c r="M8" t="s">
        <v>181</v>
      </c>
    </row>
    <row r="9" spans="1:13" x14ac:dyDescent="0.25">
      <c r="A9" s="4">
        <v>104</v>
      </c>
      <c r="B9" s="4" t="s">
        <v>4</v>
      </c>
      <c r="C9" s="15">
        <v>123.06329191451212</v>
      </c>
      <c r="D9" s="15">
        <v>75.009436675552635</v>
      </c>
      <c r="E9" s="15">
        <v>0</v>
      </c>
      <c r="F9" s="16"/>
      <c r="G9" s="17">
        <v>0.72</v>
      </c>
      <c r="H9" s="16"/>
      <c r="I9" s="170">
        <f t="shared" si="1"/>
        <v>88.60557017844873</v>
      </c>
      <c r="J9" s="170">
        <f t="shared" si="2"/>
        <v>54.006794406397894</v>
      </c>
      <c r="K9" s="170">
        <f t="shared" si="3"/>
        <v>0</v>
      </c>
      <c r="M9" t="s">
        <v>181</v>
      </c>
    </row>
    <row r="10" spans="1:13" x14ac:dyDescent="0.25">
      <c r="A10" s="4">
        <v>105</v>
      </c>
      <c r="B10" s="4" t="s">
        <v>5</v>
      </c>
      <c r="C10" s="15">
        <v>548.83125264744876</v>
      </c>
      <c r="D10" s="15">
        <v>90.470893332666662</v>
      </c>
      <c r="E10" s="15">
        <v>356.54822586156916</v>
      </c>
      <c r="F10" s="16"/>
      <c r="G10" s="17">
        <v>0.68</v>
      </c>
      <c r="H10" s="16"/>
      <c r="I10" s="170">
        <f t="shared" si="1"/>
        <v>373.20525180026516</v>
      </c>
      <c r="J10" s="170">
        <f t="shared" si="2"/>
        <v>61.520207466213336</v>
      </c>
      <c r="K10" s="170">
        <f t="shared" si="3"/>
        <v>242.45279358586706</v>
      </c>
      <c r="M10" t="s">
        <v>181</v>
      </c>
    </row>
    <row r="11" spans="1:13" x14ac:dyDescent="0.25">
      <c r="A11" s="4">
        <v>106</v>
      </c>
      <c r="B11" s="4" t="s">
        <v>6</v>
      </c>
      <c r="C11" s="15">
        <v>200.70093488833717</v>
      </c>
      <c r="D11" s="15">
        <v>50.444607990030434</v>
      </c>
      <c r="E11" s="15">
        <v>110.67105618361158</v>
      </c>
      <c r="F11" s="16"/>
      <c r="G11" s="17">
        <v>0.75</v>
      </c>
      <c r="H11" s="16"/>
      <c r="I11" s="170">
        <f t="shared" si="1"/>
        <v>150.52570116625287</v>
      </c>
      <c r="J11" s="170">
        <f t="shared" si="2"/>
        <v>37.833455992522829</v>
      </c>
      <c r="K11" s="170">
        <f t="shared" si="3"/>
        <v>83.003292137708684</v>
      </c>
      <c r="M11" t="s">
        <v>181</v>
      </c>
    </row>
    <row r="12" spans="1:13" x14ac:dyDescent="0.25">
      <c r="A12" s="4">
        <v>107</v>
      </c>
      <c r="B12" s="4" t="s">
        <v>7</v>
      </c>
      <c r="C12" s="15">
        <v>263.89519970583905</v>
      </c>
      <c r="D12" s="15">
        <v>87.53726074097932</v>
      </c>
      <c r="E12" s="15">
        <v>125.01791840252177</v>
      </c>
      <c r="F12" s="16"/>
      <c r="G12" s="17">
        <v>0.8</v>
      </c>
      <c r="H12" s="16"/>
      <c r="I12" s="170">
        <f t="shared" si="1"/>
        <v>211.11615976467124</v>
      </c>
      <c r="J12" s="170">
        <f t="shared" si="2"/>
        <v>70.029808592783453</v>
      </c>
      <c r="K12" s="170">
        <f t="shared" si="3"/>
        <v>100.01433472201742</v>
      </c>
      <c r="M12" t="s">
        <v>181</v>
      </c>
    </row>
    <row r="13" spans="1:13" x14ac:dyDescent="0.25">
      <c r="A13" s="5">
        <v>109</v>
      </c>
      <c r="B13" s="5" t="s">
        <v>8</v>
      </c>
      <c r="C13" s="18">
        <v>53.407449802109944</v>
      </c>
      <c r="D13" s="18">
        <v>77.027991626864079</v>
      </c>
      <c r="E13" s="18">
        <v>0</v>
      </c>
      <c r="F13" s="19"/>
      <c r="G13" s="20">
        <v>0</v>
      </c>
      <c r="H13" s="19"/>
      <c r="I13" s="172">
        <f t="shared" si="1"/>
        <v>0</v>
      </c>
      <c r="J13" s="172">
        <f t="shared" si="2"/>
        <v>0</v>
      </c>
      <c r="K13" s="172">
        <f t="shared" si="3"/>
        <v>0</v>
      </c>
      <c r="M13" t="s">
        <v>181</v>
      </c>
    </row>
    <row r="14" spans="1:13" x14ac:dyDescent="0.25">
      <c r="A14" s="6">
        <v>111</v>
      </c>
      <c r="B14" s="6" t="s">
        <v>9</v>
      </c>
      <c r="C14" s="21">
        <v>492.66528516159457</v>
      </c>
      <c r="D14" s="21">
        <v>193.10872210888726</v>
      </c>
      <c r="E14" s="21">
        <v>408.69073625299097</v>
      </c>
      <c r="F14" s="22"/>
      <c r="G14" s="23">
        <v>0.93500000000000005</v>
      </c>
      <c r="H14" s="22"/>
      <c r="I14" s="173">
        <f t="shared" si="1"/>
        <v>460.64204162609093</v>
      </c>
      <c r="J14" s="173">
        <f t="shared" si="2"/>
        <v>180.55665517180961</v>
      </c>
      <c r="K14" s="173">
        <f t="shared" si="3"/>
        <v>382.12583839654656</v>
      </c>
      <c r="M14" t="s">
        <v>181</v>
      </c>
    </row>
    <row r="15" spans="1:13" x14ac:dyDescent="0.25">
      <c r="A15" s="6">
        <v>112</v>
      </c>
      <c r="B15" s="6" t="s">
        <v>10</v>
      </c>
      <c r="C15" s="21">
        <v>560.64353464090311</v>
      </c>
      <c r="D15" s="21">
        <v>241.14212451123976</v>
      </c>
      <c r="E15" s="21">
        <v>0</v>
      </c>
      <c r="F15" s="22"/>
      <c r="G15" s="23">
        <v>0.93500000000000005</v>
      </c>
      <c r="H15" s="22"/>
      <c r="I15" s="173">
        <f t="shared" si="1"/>
        <v>524.20170488924441</v>
      </c>
      <c r="J15" s="173">
        <f t="shared" si="2"/>
        <v>225.46788641800919</v>
      </c>
      <c r="K15" s="173">
        <f t="shared" si="3"/>
        <v>0</v>
      </c>
      <c r="M15" t="s">
        <v>181</v>
      </c>
    </row>
    <row r="16" spans="1:13" x14ac:dyDescent="0.25">
      <c r="A16" s="6">
        <v>113</v>
      </c>
      <c r="B16" s="6" t="s">
        <v>11</v>
      </c>
      <c r="C16" s="21">
        <v>532.57364347622445</v>
      </c>
      <c r="D16" s="21">
        <v>229.12061012425394</v>
      </c>
      <c r="E16" s="21">
        <v>0</v>
      </c>
      <c r="F16" s="22"/>
      <c r="G16" s="23">
        <v>0.93500000000000005</v>
      </c>
      <c r="H16" s="22"/>
      <c r="I16" s="173">
        <f t="shared" si="1"/>
        <v>497.95635665026987</v>
      </c>
      <c r="J16" s="173">
        <f t="shared" si="2"/>
        <v>214.22777046617745</v>
      </c>
      <c r="K16" s="173">
        <f t="shared" si="3"/>
        <v>0</v>
      </c>
      <c r="M16" t="s">
        <v>181</v>
      </c>
    </row>
    <row r="17" spans="1:13" x14ac:dyDescent="0.25">
      <c r="A17" s="6">
        <v>114</v>
      </c>
      <c r="B17" s="6" t="s">
        <v>12</v>
      </c>
      <c r="C17" s="21">
        <v>570.9784359357036</v>
      </c>
      <c r="D17" s="21">
        <v>242.4668479760274</v>
      </c>
      <c r="E17" s="21">
        <v>0</v>
      </c>
      <c r="F17" s="22"/>
      <c r="G17" s="23">
        <v>0.93500000000000005</v>
      </c>
      <c r="H17" s="22"/>
      <c r="I17" s="173">
        <f t="shared" si="1"/>
        <v>533.86483759988289</v>
      </c>
      <c r="J17" s="173">
        <f t="shared" si="2"/>
        <v>226.70650285758563</v>
      </c>
      <c r="K17" s="173">
        <f t="shared" si="3"/>
        <v>0</v>
      </c>
      <c r="M17" t="s">
        <v>181</v>
      </c>
    </row>
    <row r="18" spans="1:13" x14ac:dyDescent="0.25">
      <c r="A18" s="6">
        <v>115</v>
      </c>
      <c r="B18" s="6" t="s">
        <v>13</v>
      </c>
      <c r="C18" s="21">
        <v>348.1862457334704</v>
      </c>
      <c r="D18" s="21">
        <v>127.2228635230537</v>
      </c>
      <c r="E18" s="21">
        <v>0</v>
      </c>
      <c r="F18" s="22"/>
      <c r="G18" s="23">
        <v>0.93500000000000005</v>
      </c>
      <c r="H18" s="22"/>
      <c r="I18" s="173">
        <f t="shared" si="1"/>
        <v>325.55413976079484</v>
      </c>
      <c r="J18" s="173">
        <f t="shared" si="2"/>
        <v>118.95337739405522</v>
      </c>
      <c r="K18" s="173">
        <f t="shared" si="3"/>
        <v>0</v>
      </c>
      <c r="M18" t="s">
        <v>181</v>
      </c>
    </row>
    <row r="19" spans="1:13" x14ac:dyDescent="0.25">
      <c r="A19" s="6">
        <v>116</v>
      </c>
      <c r="B19" s="6" t="s">
        <v>14</v>
      </c>
      <c r="C19" s="21">
        <v>690.75350451946736</v>
      </c>
      <c r="D19" s="21">
        <v>343.29015618303509</v>
      </c>
      <c r="E19" s="21">
        <v>358.05342399787031</v>
      </c>
      <c r="F19" s="22"/>
      <c r="G19" s="23">
        <v>0.93500000000000005</v>
      </c>
      <c r="H19" s="22"/>
      <c r="I19" s="173">
        <f t="shared" si="1"/>
        <v>645.85452672570204</v>
      </c>
      <c r="J19" s="173">
        <f t="shared" si="2"/>
        <v>320.97629603113785</v>
      </c>
      <c r="K19" s="173">
        <f t="shared" si="3"/>
        <v>334.77995143800877</v>
      </c>
      <c r="M19" t="s">
        <v>181</v>
      </c>
    </row>
    <row r="20" spans="1:13" x14ac:dyDescent="0.25">
      <c r="A20" s="6">
        <v>117</v>
      </c>
      <c r="B20" s="6" t="s">
        <v>15</v>
      </c>
      <c r="C20" s="21">
        <v>427.84468530991427</v>
      </c>
      <c r="D20" s="21">
        <v>186.99941420669742</v>
      </c>
      <c r="E20" s="21">
        <v>0</v>
      </c>
      <c r="F20" s="22"/>
      <c r="G20" s="23">
        <v>0.93500000000000005</v>
      </c>
      <c r="H20" s="22"/>
      <c r="I20" s="173">
        <f t="shared" si="1"/>
        <v>400.03478076476989</v>
      </c>
      <c r="J20" s="173">
        <f t="shared" si="2"/>
        <v>174.84445228326211</v>
      </c>
      <c r="K20" s="173">
        <f t="shared" si="3"/>
        <v>0</v>
      </c>
      <c r="M20" t="s">
        <v>181</v>
      </c>
    </row>
    <row r="21" spans="1:13" x14ac:dyDescent="0.25">
      <c r="A21" s="6">
        <v>118</v>
      </c>
      <c r="B21" s="6" t="s">
        <v>16</v>
      </c>
      <c r="C21" s="21">
        <v>607.31126354386492</v>
      </c>
      <c r="D21" s="21">
        <v>369.82815548401391</v>
      </c>
      <c r="E21" s="21">
        <v>150.55960775519765</v>
      </c>
      <c r="F21" s="22"/>
      <c r="G21" s="23">
        <v>0.93500000000000005</v>
      </c>
      <c r="H21" s="22"/>
      <c r="I21" s="173">
        <f t="shared" si="1"/>
        <v>567.83603141351375</v>
      </c>
      <c r="J21" s="173">
        <f t="shared" si="2"/>
        <v>345.78932537755304</v>
      </c>
      <c r="K21" s="173">
        <f t="shared" si="3"/>
        <v>140.77323325110982</v>
      </c>
      <c r="M21" t="s">
        <v>181</v>
      </c>
    </row>
    <row r="22" spans="1:13" x14ac:dyDescent="0.25">
      <c r="A22" s="6">
        <v>119</v>
      </c>
      <c r="B22" s="6" t="s">
        <v>17</v>
      </c>
      <c r="C22" s="21">
        <v>173.17367240629054</v>
      </c>
      <c r="D22" s="21">
        <v>63.350178590868005</v>
      </c>
      <c r="E22" s="21">
        <v>-18.600495446592419</v>
      </c>
      <c r="F22" s="22"/>
      <c r="G22" s="23">
        <v>0.93500000000000005</v>
      </c>
      <c r="H22" s="22"/>
      <c r="I22" s="173">
        <f t="shared" si="1"/>
        <v>161.91738369988167</v>
      </c>
      <c r="J22" s="173">
        <f t="shared" si="2"/>
        <v>59.232416982461586</v>
      </c>
      <c r="K22" s="173">
        <f t="shared" si="3"/>
        <v>-17.391463242563912</v>
      </c>
      <c r="M22" t="s">
        <v>181</v>
      </c>
    </row>
    <row r="23" spans="1:13" x14ac:dyDescent="0.25">
      <c r="A23" s="6">
        <v>120</v>
      </c>
      <c r="B23" s="6" t="s">
        <v>18</v>
      </c>
      <c r="C23" s="21">
        <v>54.433263313091608</v>
      </c>
      <c r="D23" s="21">
        <v>27.060263448122111</v>
      </c>
      <c r="E23" s="21">
        <v>0</v>
      </c>
      <c r="F23" s="22"/>
      <c r="G23" s="23">
        <v>0.93500000000000005</v>
      </c>
      <c r="H23" s="22"/>
      <c r="I23" s="173">
        <f t="shared" si="1"/>
        <v>50.895101197740658</v>
      </c>
      <c r="J23" s="173">
        <f t="shared" si="2"/>
        <v>25.301346323994174</v>
      </c>
      <c r="K23" s="173">
        <f t="shared" si="3"/>
        <v>0</v>
      </c>
      <c r="M23" t="s">
        <v>181</v>
      </c>
    </row>
    <row r="24" spans="1:13" x14ac:dyDescent="0.25">
      <c r="A24" s="6">
        <v>121</v>
      </c>
      <c r="B24" s="6" t="s">
        <v>19</v>
      </c>
      <c r="C24" s="21">
        <v>511.4367276728741</v>
      </c>
      <c r="D24" s="21">
        <v>412.45276558344517</v>
      </c>
      <c r="E24" s="21">
        <v>-49.458454202409172</v>
      </c>
      <c r="F24" s="22"/>
      <c r="G24" s="23">
        <v>0.93500000000000005</v>
      </c>
      <c r="H24" s="22"/>
      <c r="I24" s="173">
        <f t="shared" si="1"/>
        <v>478.19334037413734</v>
      </c>
      <c r="J24" s="173">
        <f t="shared" si="2"/>
        <v>385.64333582052126</v>
      </c>
      <c r="K24" s="173">
        <f t="shared" si="3"/>
        <v>-46.243654679252579</v>
      </c>
      <c r="M24" t="s">
        <v>181</v>
      </c>
    </row>
    <row r="25" spans="1:13" x14ac:dyDescent="0.25">
      <c r="A25" s="6">
        <v>122</v>
      </c>
      <c r="B25" s="6" t="s">
        <v>20</v>
      </c>
      <c r="C25" s="21">
        <v>335.01751457982908</v>
      </c>
      <c r="D25" s="21">
        <v>148.4251157561938</v>
      </c>
      <c r="E25" s="21">
        <v>70.226147264769693</v>
      </c>
      <c r="F25" s="22"/>
      <c r="G25" s="23">
        <v>0.93500000000000005</v>
      </c>
      <c r="H25" s="22"/>
      <c r="I25" s="173">
        <f t="shared" si="1"/>
        <v>313.2413761321402</v>
      </c>
      <c r="J25" s="173">
        <f t="shared" si="2"/>
        <v>138.77748323204122</v>
      </c>
      <c r="K25" s="173">
        <f t="shared" si="3"/>
        <v>65.661447692559662</v>
      </c>
      <c r="M25" t="s">
        <v>181</v>
      </c>
    </row>
    <row r="26" spans="1:13" x14ac:dyDescent="0.25">
      <c r="A26" s="6">
        <v>124</v>
      </c>
      <c r="B26" s="6" t="s">
        <v>21</v>
      </c>
      <c r="C26" s="21">
        <v>66.402106105885537</v>
      </c>
      <c r="D26" s="21">
        <v>26.711378109562567</v>
      </c>
      <c r="E26" s="21">
        <v>55.55977685736147</v>
      </c>
      <c r="F26" s="22"/>
      <c r="G26" s="23">
        <v>0.93500000000000005</v>
      </c>
      <c r="H26" s="22"/>
      <c r="I26" s="173">
        <f t="shared" si="1"/>
        <v>62.085969209002982</v>
      </c>
      <c r="J26" s="173">
        <f t="shared" si="2"/>
        <v>24.975138532441001</v>
      </c>
      <c r="K26" s="173">
        <f t="shared" si="3"/>
        <v>51.948391361632979</v>
      </c>
      <c r="M26" t="s">
        <v>181</v>
      </c>
    </row>
    <row r="27" spans="1:13" x14ac:dyDescent="0.25">
      <c r="A27" s="6">
        <v>125</v>
      </c>
      <c r="B27" s="6" t="s">
        <v>22</v>
      </c>
      <c r="C27" s="21">
        <v>17.540091765074671</v>
      </c>
      <c r="D27" s="21">
        <v>6.8344374454106607</v>
      </c>
      <c r="E27" s="21">
        <v>14.335684949462722</v>
      </c>
      <c r="F27" s="22"/>
      <c r="G27" s="23">
        <v>0.93500000000000005</v>
      </c>
      <c r="H27" s="22"/>
      <c r="I27" s="173">
        <f t="shared" si="1"/>
        <v>16.399985800344819</v>
      </c>
      <c r="J27" s="173">
        <f t="shared" si="2"/>
        <v>6.390199011458968</v>
      </c>
      <c r="K27" s="173">
        <f t="shared" si="3"/>
        <v>13.403865427747647</v>
      </c>
      <c r="M27" t="s">
        <v>181</v>
      </c>
    </row>
    <row r="28" spans="1:13" x14ac:dyDescent="0.25">
      <c r="A28" s="6">
        <v>126</v>
      </c>
      <c r="B28" s="6" t="s">
        <v>23</v>
      </c>
      <c r="C28" s="21">
        <v>36.370137787998431</v>
      </c>
      <c r="D28" s="21">
        <v>14.10005278356968</v>
      </c>
      <c r="E28" s="21">
        <v>29.322102814197823</v>
      </c>
      <c r="F28" s="22"/>
      <c r="G28" s="23">
        <v>0.93500000000000005</v>
      </c>
      <c r="H28" s="22"/>
      <c r="I28" s="173">
        <f t="shared" si="1"/>
        <v>34.006078831778538</v>
      </c>
      <c r="J28" s="173">
        <f t="shared" si="2"/>
        <v>13.183549352637652</v>
      </c>
      <c r="K28" s="173">
        <f t="shared" si="3"/>
        <v>27.416166131274966</v>
      </c>
      <c r="M28" t="s">
        <v>181</v>
      </c>
    </row>
    <row r="29" spans="1:13" x14ac:dyDescent="0.25">
      <c r="A29" s="6">
        <v>127</v>
      </c>
      <c r="B29" s="6" t="s">
        <v>24</v>
      </c>
      <c r="C29" s="21">
        <v>69.931106245016849</v>
      </c>
      <c r="D29" s="21">
        <v>2.3632094782133581</v>
      </c>
      <c r="E29" s="21">
        <v>1.0915074822805857</v>
      </c>
      <c r="F29" s="22"/>
      <c r="G29" s="23">
        <v>0.93500000000000005</v>
      </c>
      <c r="H29" s="22"/>
      <c r="I29" s="173">
        <f t="shared" si="1"/>
        <v>65.385584339090755</v>
      </c>
      <c r="J29" s="173">
        <f t="shared" si="2"/>
        <v>2.20960086212949</v>
      </c>
      <c r="K29" s="173">
        <f t="shared" si="3"/>
        <v>1.0205594959323476</v>
      </c>
      <c r="M29" t="s">
        <v>181</v>
      </c>
    </row>
    <row r="30" spans="1:13" x14ac:dyDescent="0.25">
      <c r="A30" s="5">
        <v>131</v>
      </c>
      <c r="B30" s="5" t="s">
        <v>5</v>
      </c>
      <c r="C30" s="18">
        <v>94.418251174048081</v>
      </c>
      <c r="D30" s="18">
        <v>38.72026636126067</v>
      </c>
      <c r="E30" s="18">
        <v>17.753181347931378</v>
      </c>
      <c r="F30" s="19"/>
      <c r="G30" s="20">
        <v>0</v>
      </c>
      <c r="H30" s="19"/>
      <c r="I30" s="172">
        <f t="shared" si="1"/>
        <v>0</v>
      </c>
      <c r="J30" s="172">
        <f t="shared" si="2"/>
        <v>0</v>
      </c>
      <c r="K30" s="172">
        <f t="shared" si="3"/>
        <v>0</v>
      </c>
      <c r="M30" t="s">
        <v>181</v>
      </c>
    </row>
    <row r="31" spans="1:13" x14ac:dyDescent="0.25">
      <c r="A31" s="4">
        <v>132</v>
      </c>
      <c r="B31" s="4" t="s">
        <v>6</v>
      </c>
      <c r="C31" s="15">
        <v>200.18962647849713</v>
      </c>
      <c r="D31" s="15">
        <v>89.637317203041505</v>
      </c>
      <c r="E31" s="15">
        <v>39.891998993508452</v>
      </c>
      <c r="F31" s="16"/>
      <c r="G31" s="17">
        <v>0.43</v>
      </c>
      <c r="H31" s="16"/>
      <c r="I31" s="170">
        <f t="shared" si="1"/>
        <v>86.081539385753771</v>
      </c>
      <c r="J31" s="170">
        <f t="shared" si="2"/>
        <v>38.544046397307845</v>
      </c>
      <c r="K31" s="170">
        <f t="shared" si="3"/>
        <v>17.153559567208635</v>
      </c>
      <c r="M31" t="s">
        <v>181</v>
      </c>
    </row>
    <row r="32" spans="1:13" x14ac:dyDescent="0.25">
      <c r="A32" s="4">
        <v>133</v>
      </c>
      <c r="B32" s="4" t="s">
        <v>7</v>
      </c>
      <c r="C32" s="15">
        <v>253.85634510636541</v>
      </c>
      <c r="D32" s="15">
        <v>120.92561755676043</v>
      </c>
      <c r="E32" s="15">
        <v>55.986883736858623</v>
      </c>
      <c r="F32" s="16"/>
      <c r="G32" s="17">
        <v>0.64</v>
      </c>
      <c r="H32" s="16"/>
      <c r="I32" s="170">
        <f t="shared" si="1"/>
        <v>162.46806086807388</v>
      </c>
      <c r="J32" s="170">
        <f t="shared" si="2"/>
        <v>77.392395236326678</v>
      </c>
      <c r="K32" s="170">
        <f t="shared" si="3"/>
        <v>35.831605591589522</v>
      </c>
      <c r="M32" t="s">
        <v>181</v>
      </c>
    </row>
    <row r="33" spans="1:13" x14ac:dyDescent="0.25">
      <c r="A33" s="5">
        <v>135</v>
      </c>
      <c r="B33" s="5" t="s">
        <v>8</v>
      </c>
      <c r="C33" s="18">
        <v>12.417571029134779</v>
      </c>
      <c r="D33" s="18">
        <v>17.70341111821633</v>
      </c>
      <c r="E33" s="18">
        <v>0</v>
      </c>
      <c r="F33" s="19"/>
      <c r="G33" s="20">
        <v>0</v>
      </c>
      <c r="H33" s="19"/>
      <c r="I33" s="172">
        <f t="shared" si="1"/>
        <v>0</v>
      </c>
      <c r="J33" s="172">
        <f t="shared" si="2"/>
        <v>0</v>
      </c>
      <c r="K33" s="172">
        <f t="shared" si="3"/>
        <v>0</v>
      </c>
      <c r="M33" t="s">
        <v>181</v>
      </c>
    </row>
    <row r="34" spans="1:13" x14ac:dyDescent="0.25">
      <c r="A34" s="7">
        <v>137</v>
      </c>
      <c r="B34" s="7" t="s">
        <v>25</v>
      </c>
      <c r="C34" s="24">
        <v>95.099830064761534</v>
      </c>
      <c r="D34" s="24">
        <v>35.708697707398457</v>
      </c>
      <c r="E34" s="24">
        <v>131.80548327915349</v>
      </c>
      <c r="F34" s="25"/>
      <c r="G34" s="26">
        <v>0.92</v>
      </c>
      <c r="H34" s="25"/>
      <c r="I34" s="174">
        <f t="shared" si="1"/>
        <v>87.49184365958061</v>
      </c>
      <c r="J34" s="174">
        <f t="shared" si="2"/>
        <v>32.852001890806584</v>
      </c>
      <c r="K34" s="174">
        <f t="shared" si="3"/>
        <v>121.26104461682122</v>
      </c>
      <c r="M34" t="s">
        <v>181</v>
      </c>
    </row>
    <row r="35" spans="1:13" x14ac:dyDescent="0.25">
      <c r="A35" s="7">
        <v>138</v>
      </c>
      <c r="B35" s="7" t="s">
        <v>10</v>
      </c>
      <c r="C35" s="24">
        <v>128.06960379784707</v>
      </c>
      <c r="D35" s="24">
        <v>54.478552289622442</v>
      </c>
      <c r="E35" s="24">
        <v>0</v>
      </c>
      <c r="F35" s="25"/>
      <c r="G35" s="26">
        <v>0.92</v>
      </c>
      <c r="H35" s="25"/>
      <c r="I35" s="174">
        <f t="shared" si="1"/>
        <v>117.8240354940193</v>
      </c>
      <c r="J35" s="174">
        <f t="shared" si="2"/>
        <v>50.120268106452649</v>
      </c>
      <c r="K35" s="174">
        <f t="shared" si="3"/>
        <v>0</v>
      </c>
      <c r="M35" t="s">
        <v>181</v>
      </c>
    </row>
    <row r="36" spans="1:13" x14ac:dyDescent="0.25">
      <c r="A36" s="7">
        <v>139</v>
      </c>
      <c r="B36" s="7" t="s">
        <v>11</v>
      </c>
      <c r="C36" s="24">
        <v>122.5136191504491</v>
      </c>
      <c r="D36" s="24">
        <v>52.115813371600936</v>
      </c>
      <c r="E36" s="24">
        <v>0</v>
      </c>
      <c r="F36" s="25"/>
      <c r="G36" s="26">
        <v>0.92</v>
      </c>
      <c r="H36" s="25"/>
      <c r="I36" s="174">
        <f t="shared" si="1"/>
        <v>112.71252961841319</v>
      </c>
      <c r="J36" s="174">
        <f t="shared" si="2"/>
        <v>47.946548301872866</v>
      </c>
      <c r="K36" s="174">
        <f t="shared" si="3"/>
        <v>0</v>
      </c>
      <c r="M36" t="s">
        <v>181</v>
      </c>
    </row>
    <row r="37" spans="1:13" x14ac:dyDescent="0.25">
      <c r="A37" s="7">
        <v>140</v>
      </c>
      <c r="B37" s="7" t="s">
        <v>12</v>
      </c>
      <c r="C37" s="24">
        <v>128.75976447140442</v>
      </c>
      <c r="D37" s="24">
        <v>54.041929426221444</v>
      </c>
      <c r="E37" s="24">
        <v>0</v>
      </c>
      <c r="F37" s="25"/>
      <c r="G37" s="26">
        <v>0.92</v>
      </c>
      <c r="H37" s="25"/>
      <c r="I37" s="174">
        <f t="shared" si="1"/>
        <v>118.45898331369207</v>
      </c>
      <c r="J37" s="174">
        <f t="shared" si="2"/>
        <v>49.718575072123727</v>
      </c>
      <c r="K37" s="174">
        <f t="shared" si="3"/>
        <v>0</v>
      </c>
      <c r="M37" t="s">
        <v>181</v>
      </c>
    </row>
    <row r="38" spans="1:13" x14ac:dyDescent="0.25">
      <c r="A38" s="7">
        <v>141</v>
      </c>
      <c r="B38" s="7" t="s">
        <v>13</v>
      </c>
      <c r="C38" s="24">
        <v>165.70202734321131</v>
      </c>
      <c r="D38" s="24">
        <v>57.737685771804081</v>
      </c>
      <c r="E38" s="24">
        <v>90.635332465263758</v>
      </c>
      <c r="F38" s="25"/>
      <c r="G38" s="26">
        <v>0.92</v>
      </c>
      <c r="H38" s="25"/>
      <c r="I38" s="174">
        <f t="shared" si="1"/>
        <v>152.4458651557544</v>
      </c>
      <c r="J38" s="174">
        <f t="shared" si="2"/>
        <v>53.118670910059755</v>
      </c>
      <c r="K38" s="174">
        <f t="shared" si="3"/>
        <v>83.384505868042666</v>
      </c>
      <c r="M38" t="s">
        <v>181</v>
      </c>
    </row>
    <row r="39" spans="1:13" x14ac:dyDescent="0.25">
      <c r="A39" s="7">
        <v>142</v>
      </c>
      <c r="B39" s="7" t="s">
        <v>14</v>
      </c>
      <c r="C39" s="24">
        <v>151.71181522686592</v>
      </c>
      <c r="D39" s="24">
        <v>89.99989463283643</v>
      </c>
      <c r="E39" s="24">
        <v>99.707958708278071</v>
      </c>
      <c r="F39" s="25"/>
      <c r="G39" s="26">
        <v>0.92</v>
      </c>
      <c r="H39" s="25"/>
      <c r="I39" s="174">
        <f t="shared" si="1"/>
        <v>139.57487000871666</v>
      </c>
      <c r="J39" s="174">
        <f t="shared" si="2"/>
        <v>82.799903062209523</v>
      </c>
      <c r="K39" s="174">
        <f t="shared" si="3"/>
        <v>91.731322011615831</v>
      </c>
      <c r="M39" t="s">
        <v>181</v>
      </c>
    </row>
    <row r="40" spans="1:13" x14ac:dyDescent="0.25">
      <c r="A40" s="7">
        <v>143</v>
      </c>
      <c r="B40" s="7" t="s">
        <v>15</v>
      </c>
      <c r="C40" s="24">
        <v>94.808264980504347</v>
      </c>
      <c r="D40" s="24">
        <v>39.520578394858383</v>
      </c>
      <c r="E40" s="24">
        <v>0</v>
      </c>
      <c r="F40" s="25"/>
      <c r="G40" s="26">
        <v>0.92</v>
      </c>
      <c r="H40" s="25"/>
      <c r="I40" s="174">
        <f t="shared" si="1"/>
        <v>87.223603782064004</v>
      </c>
      <c r="J40" s="174">
        <f t="shared" si="2"/>
        <v>36.358932123269717</v>
      </c>
      <c r="K40" s="174">
        <f t="shared" si="3"/>
        <v>0</v>
      </c>
      <c r="M40" t="s">
        <v>181</v>
      </c>
    </row>
    <row r="41" spans="1:13" x14ac:dyDescent="0.25">
      <c r="A41" s="7">
        <v>144</v>
      </c>
      <c r="B41" s="7" t="s">
        <v>16</v>
      </c>
      <c r="C41" s="24">
        <v>113.51889175812313</v>
      </c>
      <c r="D41" s="24">
        <v>68.552864985461653</v>
      </c>
      <c r="E41" s="24">
        <v>28.934096102387237</v>
      </c>
      <c r="F41" s="25"/>
      <c r="G41" s="26">
        <v>0.92</v>
      </c>
      <c r="H41" s="25"/>
      <c r="I41" s="174">
        <f t="shared" si="1"/>
        <v>104.43738041747329</v>
      </c>
      <c r="J41" s="174">
        <f t="shared" si="2"/>
        <v>63.068635786624725</v>
      </c>
      <c r="K41" s="174">
        <f t="shared" si="3"/>
        <v>26.619368414196259</v>
      </c>
      <c r="M41" t="s">
        <v>181</v>
      </c>
    </row>
    <row r="42" spans="1:13" x14ac:dyDescent="0.25">
      <c r="A42" s="7">
        <v>145</v>
      </c>
      <c r="B42" s="7" t="s">
        <v>17</v>
      </c>
      <c r="C42" s="24">
        <v>41.175914315917666</v>
      </c>
      <c r="D42" s="24">
        <v>12.419426440543601</v>
      </c>
      <c r="E42" s="24">
        <v>-3.3225872862371619</v>
      </c>
      <c r="F42" s="25"/>
      <c r="G42" s="26">
        <v>0.92</v>
      </c>
      <c r="H42" s="25"/>
      <c r="I42" s="174">
        <f t="shared" si="1"/>
        <v>37.881841170644257</v>
      </c>
      <c r="J42" s="174">
        <f t="shared" si="2"/>
        <v>11.425872325300114</v>
      </c>
      <c r="K42" s="174">
        <f t="shared" si="3"/>
        <v>-3.0567803033381891</v>
      </c>
      <c r="M42" t="s">
        <v>181</v>
      </c>
    </row>
    <row r="43" spans="1:13" x14ac:dyDescent="0.25">
      <c r="A43" s="7">
        <v>146</v>
      </c>
      <c r="B43" s="7" t="s">
        <v>18</v>
      </c>
      <c r="C43" s="24">
        <v>11.156985973741905</v>
      </c>
      <c r="D43" s="24">
        <v>5.4700434168677949</v>
      </c>
      <c r="E43" s="24">
        <v>0</v>
      </c>
      <c r="F43" s="25"/>
      <c r="G43" s="26">
        <v>0.92</v>
      </c>
      <c r="H43" s="25"/>
      <c r="I43" s="174">
        <f t="shared" si="1"/>
        <v>10.264427095842553</v>
      </c>
      <c r="J43" s="174">
        <f t="shared" si="2"/>
        <v>5.032439943518372</v>
      </c>
      <c r="K43" s="174">
        <f t="shared" si="3"/>
        <v>0</v>
      </c>
      <c r="M43" t="s">
        <v>181</v>
      </c>
    </row>
    <row r="44" spans="1:13" x14ac:dyDescent="0.25">
      <c r="A44" s="7">
        <v>147</v>
      </c>
      <c r="B44" s="7" t="s">
        <v>19</v>
      </c>
      <c r="C44" s="24">
        <v>105.99639059586025</v>
      </c>
      <c r="D44" s="24">
        <v>84.482730858920036</v>
      </c>
      <c r="E44" s="24">
        <v>-10.658321606231086</v>
      </c>
      <c r="F44" s="25"/>
      <c r="G44" s="26">
        <v>0.92</v>
      </c>
      <c r="H44" s="25"/>
      <c r="I44" s="174">
        <f t="shared" si="1"/>
        <v>97.516679348191431</v>
      </c>
      <c r="J44" s="174">
        <f t="shared" si="2"/>
        <v>77.724112390206443</v>
      </c>
      <c r="K44" s="174">
        <f t="shared" si="3"/>
        <v>-9.8056558777325993</v>
      </c>
      <c r="M44" t="s">
        <v>181</v>
      </c>
    </row>
    <row r="45" spans="1:13" x14ac:dyDescent="0.25">
      <c r="A45" s="7">
        <v>148</v>
      </c>
      <c r="B45" s="7" t="s">
        <v>20</v>
      </c>
      <c r="C45" s="24">
        <v>75.01051403021637</v>
      </c>
      <c r="D45" s="24">
        <v>32.812288652295472</v>
      </c>
      <c r="E45" s="24">
        <v>16.342304323685017</v>
      </c>
      <c r="F45" s="25"/>
      <c r="G45" s="26">
        <v>0.92</v>
      </c>
      <c r="H45" s="25"/>
      <c r="I45" s="174">
        <f t="shared" si="1"/>
        <v>69.009672907799057</v>
      </c>
      <c r="J45" s="174">
        <f t="shared" si="2"/>
        <v>30.187305560111835</v>
      </c>
      <c r="K45" s="174">
        <f t="shared" si="3"/>
        <v>15.034919977790215</v>
      </c>
      <c r="M45" t="s">
        <v>181</v>
      </c>
    </row>
    <row r="46" spans="1:13" x14ac:dyDescent="0.25">
      <c r="A46" s="7">
        <v>150</v>
      </c>
      <c r="B46" s="7" t="s">
        <v>21</v>
      </c>
      <c r="C46" s="24">
        <v>13.563086420747167</v>
      </c>
      <c r="D46" s="24">
        <v>5.1507652028225372</v>
      </c>
      <c r="E46" s="24">
        <v>19.209305907311617</v>
      </c>
      <c r="F46" s="25"/>
      <c r="G46" s="26">
        <v>0.92</v>
      </c>
      <c r="H46" s="25"/>
      <c r="I46" s="174">
        <f t="shared" si="1"/>
        <v>12.478039507087395</v>
      </c>
      <c r="J46" s="174">
        <f t="shared" si="2"/>
        <v>4.7387039865967342</v>
      </c>
      <c r="K46" s="174">
        <f t="shared" si="3"/>
        <v>17.672561434726688</v>
      </c>
      <c r="M46" t="s">
        <v>181</v>
      </c>
    </row>
    <row r="47" spans="1:13" x14ac:dyDescent="0.25">
      <c r="A47" s="7">
        <v>151</v>
      </c>
      <c r="B47" s="7" t="s">
        <v>22</v>
      </c>
      <c r="C47" s="24">
        <v>3.1838416015110158</v>
      </c>
      <c r="D47" s="24">
        <v>1.1864008834964672</v>
      </c>
      <c r="E47" s="24">
        <v>4.4549250783527059</v>
      </c>
      <c r="F47" s="25"/>
      <c r="G47" s="26">
        <v>0.92</v>
      </c>
      <c r="H47" s="25"/>
      <c r="I47" s="174">
        <f t="shared" si="1"/>
        <v>2.9291342733901349</v>
      </c>
      <c r="J47" s="174">
        <f t="shared" si="2"/>
        <v>1.0914888128167499</v>
      </c>
      <c r="K47" s="174">
        <f t="shared" si="3"/>
        <v>4.0985310720844899</v>
      </c>
      <c r="M47" t="s">
        <v>181</v>
      </c>
    </row>
    <row r="48" spans="1:13" x14ac:dyDescent="0.25">
      <c r="A48" s="7">
        <v>152</v>
      </c>
      <c r="B48" s="7" t="s">
        <v>23</v>
      </c>
      <c r="C48" s="24">
        <v>6.4086367529401933</v>
      </c>
      <c r="D48" s="24">
        <v>2.3818595597438077</v>
      </c>
      <c r="E48" s="24">
        <v>8.9087088777229688</v>
      </c>
      <c r="F48" s="25"/>
      <c r="G48" s="26">
        <v>0.92</v>
      </c>
      <c r="H48" s="25"/>
      <c r="I48" s="174">
        <f t="shared" si="1"/>
        <v>5.8959458127049782</v>
      </c>
      <c r="J48" s="174">
        <f t="shared" si="2"/>
        <v>2.1913107949643034</v>
      </c>
      <c r="K48" s="174">
        <f t="shared" si="3"/>
        <v>8.1960121675051312</v>
      </c>
      <c r="M48" t="s">
        <v>181</v>
      </c>
    </row>
    <row r="49" spans="1:13" x14ac:dyDescent="0.25">
      <c r="A49" s="7">
        <v>153</v>
      </c>
      <c r="B49" s="7" t="s">
        <v>24</v>
      </c>
      <c r="C49" s="24">
        <v>15.282490310545318</v>
      </c>
      <c r="D49" s="24">
        <v>0.51070432166725854</v>
      </c>
      <c r="E49" s="24">
        <v>0.24614271323479237</v>
      </c>
      <c r="F49" s="25"/>
      <c r="G49" s="26">
        <v>0.92</v>
      </c>
      <c r="H49" s="25"/>
      <c r="I49" s="174">
        <f t="shared" si="1"/>
        <v>14.059891085701693</v>
      </c>
      <c r="J49" s="174">
        <f t="shared" si="2"/>
        <v>0.46984797593387789</v>
      </c>
      <c r="K49" s="174">
        <f t="shared" si="3"/>
        <v>0.22645129617600898</v>
      </c>
      <c r="M49" t="s">
        <v>181</v>
      </c>
    </row>
    <row r="50" spans="1:13" x14ac:dyDescent="0.25">
      <c r="A50" s="4">
        <v>191</v>
      </c>
      <c r="B50" s="4" t="s">
        <v>26</v>
      </c>
      <c r="C50" s="15">
        <v>65.035583192454098</v>
      </c>
      <c r="D50" s="15">
        <v>36.136405576184494</v>
      </c>
      <c r="E50" s="15">
        <v>0</v>
      </c>
      <c r="F50" s="16"/>
      <c r="G50" s="27">
        <f>(11-10)/(11-9)</f>
        <v>0.5</v>
      </c>
      <c r="H50" s="16"/>
      <c r="I50" s="170">
        <f t="shared" si="1"/>
        <v>32.517791596227049</v>
      </c>
      <c r="J50" s="170">
        <f t="shared" si="2"/>
        <v>18.068202788092247</v>
      </c>
      <c r="K50" s="170">
        <f t="shared" si="3"/>
        <v>0</v>
      </c>
    </row>
    <row r="51" spans="1:13" x14ac:dyDescent="0.25">
      <c r="A51" s="4">
        <v>192</v>
      </c>
      <c r="B51" s="4" t="s">
        <v>27</v>
      </c>
      <c r="C51" s="15">
        <v>22.140194457890118</v>
      </c>
      <c r="D51" s="15">
        <v>12.306101448032523</v>
      </c>
      <c r="E51" s="15">
        <v>0</v>
      </c>
      <c r="F51" s="16"/>
      <c r="G51" s="17">
        <f>(12-10)/(12-9)</f>
        <v>0.66666666666666663</v>
      </c>
      <c r="H51" s="16"/>
      <c r="I51" s="170">
        <f t="shared" si="1"/>
        <v>14.760129638593412</v>
      </c>
      <c r="J51" s="170">
        <f t="shared" si="2"/>
        <v>8.2040676320216814</v>
      </c>
      <c r="K51" s="170">
        <f t="shared" si="3"/>
        <v>0</v>
      </c>
    </row>
    <row r="52" spans="1:13" x14ac:dyDescent="0.25">
      <c r="A52" s="7">
        <v>196</v>
      </c>
      <c r="B52" s="7" t="s">
        <v>15</v>
      </c>
      <c r="C52" s="24">
        <v>19.401199454407454</v>
      </c>
      <c r="D52" s="24">
        <v>8.2319765677647663</v>
      </c>
      <c r="E52" s="24">
        <v>0</v>
      </c>
      <c r="F52" s="25"/>
      <c r="G52" s="26">
        <f>9/10</f>
        <v>0.9</v>
      </c>
      <c r="H52" s="25"/>
      <c r="I52" s="174">
        <f t="shared" si="1"/>
        <v>17.461079508966709</v>
      </c>
      <c r="J52" s="174">
        <f t="shared" si="2"/>
        <v>7.40877891098829</v>
      </c>
      <c r="K52" s="174">
        <f t="shared" si="3"/>
        <v>0</v>
      </c>
    </row>
    <row r="53" spans="1:13" x14ac:dyDescent="0.25">
      <c r="A53" s="7">
        <v>197</v>
      </c>
      <c r="B53" s="7" t="s">
        <v>17</v>
      </c>
      <c r="C53" s="24">
        <v>10.388713553133588</v>
      </c>
      <c r="D53" s="24">
        <v>3.1800035520965704</v>
      </c>
      <c r="E53" s="24">
        <v>-0.7124266240089292</v>
      </c>
      <c r="F53" s="25"/>
      <c r="G53" s="26">
        <f t="shared" ref="G53:G60" si="4">9/10</f>
        <v>0.9</v>
      </c>
      <c r="H53" s="25"/>
      <c r="I53" s="174">
        <f t="shared" si="1"/>
        <v>9.3498421978202302</v>
      </c>
      <c r="J53" s="174">
        <f t="shared" si="2"/>
        <v>2.8620031968869135</v>
      </c>
      <c r="K53" s="174">
        <f t="shared" si="3"/>
        <v>-0.64118396160803626</v>
      </c>
    </row>
    <row r="54" spans="1:13" x14ac:dyDescent="0.25">
      <c r="A54" s="7">
        <v>198</v>
      </c>
      <c r="B54" s="7" t="s">
        <v>18</v>
      </c>
      <c r="C54" s="24">
        <v>2.8277356864705205</v>
      </c>
      <c r="D54" s="24">
        <v>1.4081839467782715</v>
      </c>
      <c r="E54" s="24">
        <v>0</v>
      </c>
      <c r="F54" s="25"/>
      <c r="G54" s="26">
        <f t="shared" si="4"/>
        <v>0.9</v>
      </c>
      <c r="H54" s="25"/>
      <c r="I54" s="174">
        <f t="shared" si="1"/>
        <v>2.5449621178234687</v>
      </c>
      <c r="J54" s="174">
        <f t="shared" si="2"/>
        <v>1.2673655521004443</v>
      </c>
      <c r="K54" s="174">
        <f t="shared" si="3"/>
        <v>0</v>
      </c>
    </row>
    <row r="55" spans="1:13" x14ac:dyDescent="0.25">
      <c r="A55" s="7">
        <v>199</v>
      </c>
      <c r="B55" s="7" t="s">
        <v>19</v>
      </c>
      <c r="C55" s="24">
        <v>23.533068508604043</v>
      </c>
      <c r="D55" s="24">
        <v>19.074421230064956</v>
      </c>
      <c r="E55" s="24">
        <v>-2.0556076735906204</v>
      </c>
      <c r="F55" s="25"/>
      <c r="G55" s="26">
        <f t="shared" si="4"/>
        <v>0.9</v>
      </c>
      <c r="H55" s="25"/>
      <c r="I55" s="174">
        <f t="shared" si="1"/>
        <v>21.17976165774364</v>
      </c>
      <c r="J55" s="174">
        <f t="shared" si="2"/>
        <v>17.166979107058463</v>
      </c>
      <c r="K55" s="174">
        <f t="shared" si="3"/>
        <v>-1.8500469062315583</v>
      </c>
    </row>
    <row r="56" spans="1:13" x14ac:dyDescent="0.25">
      <c r="A56" s="7">
        <v>200</v>
      </c>
      <c r="B56" s="7" t="s">
        <v>20</v>
      </c>
      <c r="C56" s="24">
        <v>15.012786378928007</v>
      </c>
      <c r="D56" s="24">
        <v>6.6684380237128638</v>
      </c>
      <c r="E56" s="24">
        <v>2.8591715780170985</v>
      </c>
      <c r="F56" s="25"/>
      <c r="G56" s="26">
        <f t="shared" si="4"/>
        <v>0.9</v>
      </c>
      <c r="H56" s="25"/>
      <c r="I56" s="174">
        <f t="shared" si="1"/>
        <v>13.511507741035206</v>
      </c>
      <c r="J56" s="174">
        <f t="shared" si="2"/>
        <v>6.0015942213415778</v>
      </c>
      <c r="K56" s="174">
        <f t="shared" si="3"/>
        <v>2.5732544202153886</v>
      </c>
    </row>
    <row r="57" spans="1:13" x14ac:dyDescent="0.25">
      <c r="A57" s="7">
        <v>202</v>
      </c>
      <c r="B57" s="7" t="s">
        <v>21</v>
      </c>
      <c r="C57" s="24">
        <v>6.6667196806442259</v>
      </c>
      <c r="D57" s="24">
        <v>2.4182390615206693</v>
      </c>
      <c r="E57" s="24">
        <v>1.9633787604250261</v>
      </c>
      <c r="F57" s="25"/>
      <c r="G57" s="26">
        <f t="shared" si="4"/>
        <v>0.9</v>
      </c>
      <c r="H57" s="25"/>
      <c r="I57" s="174">
        <f t="shared" si="1"/>
        <v>6.0000477125798035</v>
      </c>
      <c r="J57" s="174">
        <f t="shared" si="2"/>
        <v>2.1764151553686024</v>
      </c>
      <c r="K57" s="174">
        <f t="shared" si="3"/>
        <v>1.7670408843825236</v>
      </c>
    </row>
    <row r="58" spans="1:13" x14ac:dyDescent="0.25">
      <c r="A58" s="7">
        <v>203</v>
      </c>
      <c r="B58" s="7" t="s">
        <v>22</v>
      </c>
      <c r="C58" s="24">
        <v>2.0663392686698647</v>
      </c>
      <c r="D58" s="24">
        <v>0.73136878041627695</v>
      </c>
      <c r="E58" s="24">
        <v>0.58334088136741369</v>
      </c>
      <c r="F58" s="25"/>
      <c r="G58" s="26">
        <f t="shared" si="4"/>
        <v>0.9</v>
      </c>
      <c r="H58" s="25"/>
      <c r="I58" s="174">
        <f t="shared" si="1"/>
        <v>1.8597053418028784</v>
      </c>
      <c r="J58" s="174">
        <f t="shared" si="2"/>
        <v>0.65823190237464924</v>
      </c>
      <c r="K58" s="174">
        <f t="shared" si="3"/>
        <v>0.52500679323067234</v>
      </c>
    </row>
    <row r="59" spans="1:13" x14ac:dyDescent="0.25">
      <c r="A59" s="7">
        <v>204</v>
      </c>
      <c r="B59" s="7" t="s">
        <v>23</v>
      </c>
      <c r="C59" s="24">
        <v>2.4465845629943552</v>
      </c>
      <c r="D59" s="24">
        <v>0.86428333037587879</v>
      </c>
      <c r="E59" s="24">
        <v>0.660078273590889</v>
      </c>
      <c r="F59" s="25"/>
      <c r="G59" s="26">
        <f t="shared" si="4"/>
        <v>0.9</v>
      </c>
      <c r="H59" s="25"/>
      <c r="I59" s="174">
        <f t="shared" si="1"/>
        <v>2.2019261066949198</v>
      </c>
      <c r="J59" s="174">
        <f t="shared" si="2"/>
        <v>0.77785499733829089</v>
      </c>
      <c r="K59" s="174">
        <f t="shared" si="3"/>
        <v>0.59407044623180016</v>
      </c>
    </row>
    <row r="60" spans="1:13" x14ac:dyDescent="0.25">
      <c r="A60" s="7">
        <v>205</v>
      </c>
      <c r="B60" s="7" t="s">
        <v>24</v>
      </c>
      <c r="C60" s="24">
        <v>2.7843123526898443</v>
      </c>
      <c r="D60" s="24">
        <v>9.4494359943329359E-2</v>
      </c>
      <c r="E60" s="24">
        <v>3.9546835224775714E-2</v>
      </c>
      <c r="F60" s="25"/>
      <c r="G60" s="26">
        <f t="shared" si="4"/>
        <v>0.9</v>
      </c>
      <c r="H60" s="25"/>
      <c r="I60" s="174">
        <f t="shared" si="1"/>
        <v>2.5058811174208602</v>
      </c>
      <c r="J60" s="174">
        <f t="shared" si="2"/>
        <v>8.5044923948996431E-2</v>
      </c>
      <c r="K60" s="174">
        <f t="shared" si="3"/>
        <v>3.5592151702298146E-2</v>
      </c>
    </row>
    <row r="61" spans="1:13" x14ac:dyDescent="0.25">
      <c r="A61" s="3">
        <v>221</v>
      </c>
      <c r="B61" s="3" t="s">
        <v>28</v>
      </c>
      <c r="C61" s="13">
        <v>147.70239888208022</v>
      </c>
      <c r="D61" s="13">
        <v>7.7278774150235261</v>
      </c>
      <c r="E61" s="13">
        <v>11.018531383871284</v>
      </c>
      <c r="F61" s="14"/>
      <c r="G61" s="28">
        <f>(43-18)/(60-18)</f>
        <v>0.59523809523809523</v>
      </c>
      <c r="H61" s="14"/>
      <c r="I61" s="171">
        <f t="shared" si="1"/>
        <v>87.918094572666789</v>
      </c>
      <c r="J61" s="171">
        <f t="shared" si="2"/>
        <v>4.5999270327520989</v>
      </c>
      <c r="K61" s="171">
        <f t="shared" si="3"/>
        <v>6.5586496332567172</v>
      </c>
    </row>
    <row r="62" spans="1:13" x14ac:dyDescent="0.25">
      <c r="A62" s="3">
        <v>231</v>
      </c>
      <c r="B62" s="3" t="s">
        <v>29</v>
      </c>
      <c r="C62" s="13">
        <v>1313.1740189638249</v>
      </c>
      <c r="D62" s="13">
        <v>68.706046211531188</v>
      </c>
      <c r="E62" s="13">
        <v>97.962184168501935</v>
      </c>
      <c r="F62" s="14"/>
      <c r="G62" s="28">
        <f>(43-18)/(60-18)</f>
        <v>0.59523809523809523</v>
      </c>
      <c r="H62" s="14"/>
      <c r="I62" s="171">
        <f t="shared" si="1"/>
        <v>781.65120176418145</v>
      </c>
      <c r="J62" s="171">
        <f t="shared" si="2"/>
        <v>40.896456078292374</v>
      </c>
      <c r="K62" s="171">
        <f t="shared" si="3"/>
        <v>58.310823909822581</v>
      </c>
    </row>
    <row r="63" spans="1:13" x14ac:dyDescent="0.25">
      <c r="A63" s="3">
        <v>241</v>
      </c>
      <c r="B63" s="3" t="s">
        <v>30</v>
      </c>
      <c r="C63" s="13">
        <v>712.39095224473817</v>
      </c>
      <c r="D63" s="13">
        <v>37.272718602995788</v>
      </c>
      <c r="E63" s="13">
        <v>53.144042044395277</v>
      </c>
      <c r="F63" s="14"/>
      <c r="G63" s="28">
        <f>(43-18)/(60-18)</f>
        <v>0.59523809523809523</v>
      </c>
      <c r="H63" s="14"/>
      <c r="I63" s="171">
        <f t="shared" si="1"/>
        <v>424.0422334790108</v>
      </c>
      <c r="J63" s="171">
        <f t="shared" si="2"/>
        <v>22.18614202559273</v>
      </c>
      <c r="K63" s="171">
        <f t="shared" si="3"/>
        <v>31.633358359759093</v>
      </c>
    </row>
    <row r="64" spans="1:13" s="16" customFormat="1" x14ac:dyDescent="0.25">
      <c r="A64" s="4">
        <v>251</v>
      </c>
      <c r="B64" s="4" t="s">
        <v>31</v>
      </c>
      <c r="C64" s="15">
        <v>49.817357291317521</v>
      </c>
      <c r="D64" s="15">
        <v>2.6064737824270585</v>
      </c>
      <c r="E64" s="15">
        <v>3.7163523198890815</v>
      </c>
      <c r="G64" s="17">
        <f>(34-28)/(40-28)</f>
        <v>0.5</v>
      </c>
      <c r="I64" s="170">
        <f t="shared" si="1"/>
        <v>24.90867864565876</v>
      </c>
      <c r="J64" s="170">
        <f t="shared" si="2"/>
        <v>1.3032368912135293</v>
      </c>
      <c r="K64" s="170">
        <f t="shared" si="3"/>
        <v>1.8581761599445408</v>
      </c>
    </row>
    <row r="65" spans="1:11" s="16" customFormat="1" x14ac:dyDescent="0.25">
      <c r="A65" s="4">
        <v>252</v>
      </c>
      <c r="B65" s="4" t="s">
        <v>32</v>
      </c>
      <c r="C65" s="15">
        <v>174.41404205329616</v>
      </c>
      <c r="D65" s="15">
        <v>9.125446483253711</v>
      </c>
      <c r="E65" s="15">
        <v>13.011208660191786</v>
      </c>
      <c r="G65" s="17">
        <f>(34-28)/(40-28)</f>
        <v>0.5</v>
      </c>
      <c r="I65" s="170">
        <f t="shared" si="1"/>
        <v>87.207021026648079</v>
      </c>
      <c r="J65" s="170">
        <f t="shared" si="2"/>
        <v>4.5627232416268555</v>
      </c>
      <c r="K65" s="170">
        <f t="shared" si="3"/>
        <v>6.5056043300958928</v>
      </c>
    </row>
    <row r="66" spans="1:11" x14ac:dyDescent="0.25">
      <c r="A66" s="4">
        <v>301</v>
      </c>
      <c r="B66" s="4" t="s">
        <v>33</v>
      </c>
      <c r="C66" s="15">
        <v>639.62422520228552</v>
      </c>
      <c r="D66" s="15">
        <v>85.021889480936849</v>
      </c>
      <c r="E66" s="15">
        <v>78.977085814108278</v>
      </c>
      <c r="F66" s="16"/>
      <c r="G66" s="27">
        <f>1-0.1</f>
        <v>0.9</v>
      </c>
      <c r="H66" s="16"/>
      <c r="I66" s="170">
        <f t="shared" si="1"/>
        <v>575.66180268205699</v>
      </c>
      <c r="J66" s="170">
        <f t="shared" si="2"/>
        <v>76.51970053284316</v>
      </c>
      <c r="K66" s="170">
        <f t="shared" si="3"/>
        <v>71.079377232697453</v>
      </c>
    </row>
    <row r="67" spans="1:11" x14ac:dyDescent="0.25">
      <c r="A67" s="4">
        <v>351</v>
      </c>
      <c r="B67" s="4" t="s">
        <v>34</v>
      </c>
      <c r="C67" s="15">
        <v>42.359758318266984</v>
      </c>
      <c r="D67" s="15">
        <v>5.6306602349776345</v>
      </c>
      <c r="E67" s="15">
        <v>5.2303370077446063</v>
      </c>
      <c r="F67" s="16"/>
      <c r="G67" s="27">
        <f>1-0.25</f>
        <v>0.75</v>
      </c>
      <c r="H67" s="16"/>
      <c r="I67" s="170">
        <f t="shared" si="1"/>
        <v>31.769818738700238</v>
      </c>
      <c r="J67" s="170">
        <f t="shared" si="2"/>
        <v>4.2229951762332263</v>
      </c>
      <c r="K67" s="170">
        <f t="shared" si="3"/>
        <v>3.9227527558084549</v>
      </c>
    </row>
    <row r="68" spans="1:11" x14ac:dyDescent="0.25">
      <c r="A68" s="4">
        <v>401</v>
      </c>
      <c r="B68" s="4" t="s">
        <v>35</v>
      </c>
      <c r="C68" s="15">
        <v>1766.8078947898898</v>
      </c>
      <c r="D68" s="15">
        <v>168.68700820924184</v>
      </c>
      <c r="E68" s="15">
        <v>466.85051096000234</v>
      </c>
      <c r="F68" s="16"/>
      <c r="G68" s="27">
        <f>(2.9-0.948)/(2.9-0.92)</f>
        <v>0.98585858585858588</v>
      </c>
      <c r="H68" s="16"/>
      <c r="I68" s="170">
        <f t="shared" si="1"/>
        <v>1741.822732641346</v>
      </c>
      <c r="J68" s="170">
        <f t="shared" si="2"/>
        <v>166.30153536587883</v>
      </c>
      <c r="K68" s="170">
        <f t="shared" si="3"/>
        <v>460.24858454238614</v>
      </c>
    </row>
    <row r="69" spans="1:11" x14ac:dyDescent="0.25">
      <c r="A69" s="4">
        <v>403</v>
      </c>
      <c r="B69" s="4" t="s">
        <v>36</v>
      </c>
      <c r="C69" s="15">
        <v>93.70791649979752</v>
      </c>
      <c r="D69" s="15">
        <v>12.792874594453368</v>
      </c>
      <c r="E69" s="15">
        <v>0</v>
      </c>
      <c r="F69" s="16"/>
      <c r="G69" s="27">
        <f>(2.9-0.948)/(2.9-0.92)</f>
        <v>0.98585858585858588</v>
      </c>
      <c r="H69" s="16"/>
      <c r="I69" s="170">
        <f t="shared" si="1"/>
        <v>92.382754044244834</v>
      </c>
      <c r="J69" s="170">
        <f t="shared" si="2"/>
        <v>12.611965256754027</v>
      </c>
      <c r="K69" s="170">
        <f t="shared" si="3"/>
        <v>0</v>
      </c>
    </row>
    <row r="70" spans="1:11" x14ac:dyDescent="0.25">
      <c r="A70" s="4">
        <v>404</v>
      </c>
      <c r="B70" s="4" t="s">
        <v>37</v>
      </c>
      <c r="C70" s="15">
        <v>475.40513259220654</v>
      </c>
      <c r="D70" s="15">
        <v>200.59102809878081</v>
      </c>
      <c r="E70" s="15">
        <v>0</v>
      </c>
      <c r="F70" s="16"/>
      <c r="G70" s="178">
        <f>(2.9-0.948)/(2.9-0.92)</f>
        <v>0.98585858585858588</v>
      </c>
      <c r="H70" s="16"/>
      <c r="I70" s="170">
        <f t="shared" si="1"/>
        <v>468.68223172726624</v>
      </c>
      <c r="J70" s="170">
        <f t="shared" si="2"/>
        <v>197.75438729738391</v>
      </c>
      <c r="K70" s="170">
        <f t="shared" si="3"/>
        <v>0</v>
      </c>
    </row>
    <row r="71" spans="1:11" x14ac:dyDescent="0.25">
      <c r="A71" s="7">
        <v>405</v>
      </c>
      <c r="B71" s="7" t="s">
        <v>38</v>
      </c>
      <c r="C71" s="24">
        <v>243.96888065941698</v>
      </c>
      <c r="D71" s="24">
        <v>23.552408450898533</v>
      </c>
      <c r="E71" s="24">
        <v>64.71158378159619</v>
      </c>
      <c r="F71" s="25"/>
      <c r="G71" s="26">
        <f>0.92/0.948</f>
        <v>0.97046413502109719</v>
      </c>
      <c r="H71" s="25"/>
      <c r="I71" s="174">
        <f t="shared" ref="I71:I92" si="5">C71*$G71</f>
        <v>236.76304874120638</v>
      </c>
      <c r="J71" s="174">
        <f t="shared" ref="J71:J92" si="6">D71*$G71</f>
        <v>22.856767694964823</v>
      </c>
      <c r="K71" s="174">
        <f t="shared" ref="K71:K92" si="7">E71*$G71</f>
        <v>62.800271180452008</v>
      </c>
    </row>
    <row r="72" spans="1:11" x14ac:dyDescent="0.25">
      <c r="A72" s="7">
        <v>406</v>
      </c>
      <c r="B72" s="7" t="s">
        <v>39</v>
      </c>
      <c r="C72" s="24">
        <v>71.601390808127647</v>
      </c>
      <c r="D72" s="24">
        <v>6.8537350952412099</v>
      </c>
      <c r="E72" s="24">
        <v>18.936211576443412</v>
      </c>
      <c r="F72" s="25"/>
      <c r="G72" s="26">
        <f t="shared" ref="G72:G77" si="8">0.92/0.948</f>
        <v>0.97046413502109719</v>
      </c>
      <c r="H72" s="25"/>
      <c r="I72" s="174">
        <f t="shared" si="5"/>
        <v>69.486581796917136</v>
      </c>
      <c r="J72" s="174">
        <f t="shared" si="6"/>
        <v>6.651304100866998</v>
      </c>
      <c r="K72" s="174">
        <f t="shared" si="7"/>
        <v>18.376914188109644</v>
      </c>
    </row>
    <row r="73" spans="1:11" x14ac:dyDescent="0.25">
      <c r="A73" s="7">
        <v>407</v>
      </c>
      <c r="B73" s="7" t="s">
        <v>40</v>
      </c>
      <c r="C73" s="24">
        <v>127.16980040482348</v>
      </c>
      <c r="D73" s="24">
        <v>12.217387886999216</v>
      </c>
      <c r="E73" s="24">
        <v>33.67466617164952</v>
      </c>
      <c r="F73" s="25"/>
      <c r="G73" s="26">
        <f t="shared" si="8"/>
        <v>0.97046413502109719</v>
      </c>
      <c r="H73" s="25"/>
      <c r="I73" s="174">
        <f t="shared" si="5"/>
        <v>123.41373035067259</v>
      </c>
      <c r="J73" s="174">
        <f t="shared" si="6"/>
        <v>11.856536767973925</v>
      </c>
      <c r="K73" s="174">
        <f t="shared" si="7"/>
        <v>32.680055778394056</v>
      </c>
    </row>
    <row r="74" spans="1:11" x14ac:dyDescent="0.25">
      <c r="A74" s="7">
        <v>408</v>
      </c>
      <c r="B74" s="7" t="s">
        <v>41</v>
      </c>
      <c r="C74" s="24">
        <v>302.69581983836628</v>
      </c>
      <c r="D74" s="24">
        <v>28.91687270215407</v>
      </c>
      <c r="E74" s="24">
        <v>79.998488164069869</v>
      </c>
      <c r="F74" s="25"/>
      <c r="G74" s="26">
        <f t="shared" si="8"/>
        <v>0.97046413502109719</v>
      </c>
      <c r="H74" s="25"/>
      <c r="I74" s="174">
        <f t="shared" si="5"/>
        <v>293.75543697394198</v>
      </c>
      <c r="J74" s="174">
        <f t="shared" si="6"/>
        <v>28.062787854411127</v>
      </c>
      <c r="K74" s="174">
        <f t="shared" si="7"/>
        <v>77.635663619139549</v>
      </c>
    </row>
    <row r="75" spans="1:11" x14ac:dyDescent="0.25">
      <c r="A75" s="7">
        <v>409</v>
      </c>
      <c r="B75" s="7" t="s">
        <v>42</v>
      </c>
      <c r="C75" s="24">
        <v>18.057292868956907</v>
      </c>
      <c r="D75" s="24">
        <v>1.7240852913238855</v>
      </c>
      <c r="E75" s="24">
        <v>4.7714007011965363</v>
      </c>
      <c r="F75" s="25"/>
      <c r="G75" s="26">
        <f t="shared" si="8"/>
        <v>0.97046413502109719</v>
      </c>
      <c r="H75" s="25"/>
      <c r="I75" s="174">
        <f t="shared" si="5"/>
        <v>17.523955104894892</v>
      </c>
      <c r="J75" s="174">
        <f t="shared" si="6"/>
        <v>1.6731629409472308</v>
      </c>
      <c r="K75" s="174">
        <f t="shared" si="7"/>
        <v>4.6304732543257527</v>
      </c>
    </row>
    <row r="76" spans="1:11" x14ac:dyDescent="0.25">
      <c r="A76" s="7">
        <v>410</v>
      </c>
      <c r="B76" s="7" t="s">
        <v>43</v>
      </c>
      <c r="C76" s="24">
        <v>162.02563911962008</v>
      </c>
      <c r="D76" s="24">
        <v>15.469983416218978</v>
      </c>
      <c r="E76" s="24">
        <v>42.813131115051398</v>
      </c>
      <c r="F76" s="25"/>
      <c r="G76" s="26">
        <f t="shared" si="8"/>
        <v>0.97046413502109719</v>
      </c>
      <c r="H76" s="25"/>
      <c r="I76" s="174">
        <f t="shared" si="5"/>
        <v>157.24007171946255</v>
      </c>
      <c r="J76" s="174">
        <f t="shared" si="6"/>
        <v>15.01306407481167</v>
      </c>
      <c r="K76" s="174">
        <f t="shared" si="7"/>
        <v>41.54860825511318</v>
      </c>
    </row>
    <row r="77" spans="1:11" x14ac:dyDescent="0.25">
      <c r="A77" s="7">
        <v>411</v>
      </c>
      <c r="B77" s="7" t="s">
        <v>44</v>
      </c>
      <c r="C77" s="24">
        <v>327.99537834395255</v>
      </c>
      <c r="D77" s="24">
        <v>31.333768032764905</v>
      </c>
      <c r="E77" s="24">
        <v>86.68482565659707</v>
      </c>
      <c r="F77" s="25"/>
      <c r="G77" s="26">
        <f t="shared" si="8"/>
        <v>0.97046413502109719</v>
      </c>
      <c r="H77" s="25"/>
      <c r="I77" s="174">
        <f t="shared" si="5"/>
        <v>318.30775113548145</v>
      </c>
      <c r="J77" s="174">
        <f t="shared" si="6"/>
        <v>30.4082980908689</v>
      </c>
      <c r="K77" s="174">
        <f t="shared" si="7"/>
        <v>84.124514350284088</v>
      </c>
    </row>
    <row r="78" spans="1:11" x14ac:dyDescent="0.25">
      <c r="A78" s="8">
        <v>502</v>
      </c>
      <c r="B78" s="8" t="s">
        <v>45</v>
      </c>
      <c r="C78" s="29">
        <v>542.48705995652631</v>
      </c>
      <c r="D78" s="29">
        <v>76.220580653066065</v>
      </c>
      <c r="E78" s="29">
        <v>76.043945726133984</v>
      </c>
      <c r="G78" s="30">
        <v>1</v>
      </c>
      <c r="I78" s="175">
        <f t="shared" si="5"/>
        <v>542.48705995652631</v>
      </c>
      <c r="J78" s="175">
        <f t="shared" si="6"/>
        <v>76.220580653066065</v>
      </c>
      <c r="K78" s="175">
        <f t="shared" si="7"/>
        <v>76.043945726133984</v>
      </c>
    </row>
    <row r="79" spans="1:11" x14ac:dyDescent="0.25">
      <c r="A79" s="8">
        <v>503</v>
      </c>
      <c r="B79" s="8" t="s">
        <v>46</v>
      </c>
      <c r="C79" s="29">
        <v>205.76109850761665</v>
      </c>
      <c r="D79" s="29">
        <v>28.909870044310534</v>
      </c>
      <c r="E79" s="29">
        <v>28.842873909150953</v>
      </c>
      <c r="G79" s="30">
        <v>1</v>
      </c>
      <c r="I79" s="175">
        <f t="shared" si="5"/>
        <v>205.76109850761665</v>
      </c>
      <c r="J79" s="175">
        <f t="shared" si="6"/>
        <v>28.909870044310534</v>
      </c>
      <c r="K79" s="175">
        <f t="shared" si="7"/>
        <v>28.842873909150953</v>
      </c>
    </row>
    <row r="80" spans="1:11" x14ac:dyDescent="0.25">
      <c r="A80" s="5">
        <v>610</v>
      </c>
      <c r="B80" s="5" t="s">
        <v>47</v>
      </c>
      <c r="C80" s="18">
        <v>250.30232637906451</v>
      </c>
      <c r="D80" s="18">
        <v>40.403682684834749</v>
      </c>
      <c r="E80" s="18">
        <v>18.848359168085661</v>
      </c>
      <c r="F80" s="19"/>
      <c r="G80" s="31">
        <v>0</v>
      </c>
      <c r="H80" s="19"/>
      <c r="I80" s="172">
        <f t="shared" si="5"/>
        <v>0</v>
      </c>
      <c r="J80" s="172">
        <f t="shared" si="6"/>
        <v>0</v>
      </c>
      <c r="K80" s="172">
        <f t="shared" si="7"/>
        <v>0</v>
      </c>
    </row>
    <row r="81" spans="1:14" x14ac:dyDescent="0.25">
      <c r="A81" s="8">
        <v>701</v>
      </c>
      <c r="B81" s="8" t="s">
        <v>48</v>
      </c>
      <c r="C81" s="29">
        <v>425.63504990383922</v>
      </c>
      <c r="D81" s="29">
        <v>41.740218124689527</v>
      </c>
      <c r="E81" s="29">
        <v>30.223927279944334</v>
      </c>
      <c r="G81" s="32">
        <v>1</v>
      </c>
      <c r="I81" s="175">
        <f t="shared" si="5"/>
        <v>425.63504990383922</v>
      </c>
      <c r="J81" s="175">
        <f t="shared" si="6"/>
        <v>41.740218124689527</v>
      </c>
      <c r="K81" s="175">
        <f t="shared" si="7"/>
        <v>30.223927279944334</v>
      </c>
    </row>
    <row r="82" spans="1:14" x14ac:dyDescent="0.25">
      <c r="A82" s="8">
        <v>801</v>
      </c>
      <c r="B82" s="8" t="s">
        <v>49</v>
      </c>
      <c r="C82" s="29">
        <v>631.36287808044403</v>
      </c>
      <c r="D82" s="29">
        <v>134.79726365993076</v>
      </c>
      <c r="E82" s="29">
        <v>26.210218301986057</v>
      </c>
      <c r="G82" s="32">
        <v>1</v>
      </c>
      <c r="I82" s="175">
        <f t="shared" si="5"/>
        <v>631.36287808044403</v>
      </c>
      <c r="J82" s="175">
        <f t="shared" si="6"/>
        <v>134.79726365993076</v>
      </c>
      <c r="K82" s="175">
        <f t="shared" si="7"/>
        <v>26.210218301986057</v>
      </c>
    </row>
    <row r="83" spans="1:14" x14ac:dyDescent="0.25">
      <c r="A83" s="8">
        <v>802</v>
      </c>
      <c r="B83" s="8" t="s">
        <v>50</v>
      </c>
      <c r="C83" s="29">
        <v>647.14695565426825</v>
      </c>
      <c r="D83" s="29">
        <v>138.16719645169763</v>
      </c>
      <c r="E83" s="29">
        <v>26.86547399031431</v>
      </c>
      <c r="G83" s="30">
        <v>1</v>
      </c>
      <c r="I83" s="175">
        <f t="shared" si="5"/>
        <v>647.14695565426825</v>
      </c>
      <c r="J83" s="175">
        <f t="shared" si="6"/>
        <v>138.16719645169763</v>
      </c>
      <c r="K83" s="175">
        <f t="shared" si="7"/>
        <v>26.86547399031431</v>
      </c>
    </row>
    <row r="84" spans="1:14" x14ac:dyDescent="0.25">
      <c r="A84" s="8">
        <v>803</v>
      </c>
      <c r="B84" s="8" t="s">
        <v>51</v>
      </c>
      <c r="C84" s="29">
        <v>716.42782038106998</v>
      </c>
      <c r="D84" s="29">
        <v>152.95880253655332</v>
      </c>
      <c r="E84" s="29">
        <v>29.74158034757674</v>
      </c>
      <c r="G84" s="30">
        <v>1</v>
      </c>
      <c r="I84" s="175">
        <f t="shared" si="5"/>
        <v>716.42782038106998</v>
      </c>
      <c r="J84" s="175">
        <f t="shared" si="6"/>
        <v>152.95880253655332</v>
      </c>
      <c r="K84" s="175">
        <f t="shared" si="7"/>
        <v>29.74158034757674</v>
      </c>
    </row>
    <row r="85" spans="1:14" x14ac:dyDescent="0.25">
      <c r="A85" s="8">
        <v>804</v>
      </c>
      <c r="B85" s="8" t="s">
        <v>52</v>
      </c>
      <c r="C85" s="29">
        <v>459.24859012534966</v>
      </c>
      <c r="D85" s="29">
        <v>98.050511738656027</v>
      </c>
      <c r="E85" s="29">
        <v>19.065115075465123</v>
      </c>
      <c r="G85" s="30">
        <v>1</v>
      </c>
      <c r="I85" s="175">
        <f t="shared" si="5"/>
        <v>459.24859012534966</v>
      </c>
      <c r="J85" s="175">
        <f t="shared" si="6"/>
        <v>98.050511738656027</v>
      </c>
      <c r="K85" s="175">
        <f t="shared" si="7"/>
        <v>19.065115075465123</v>
      </c>
    </row>
    <row r="86" spans="1:14" x14ac:dyDescent="0.25">
      <c r="A86" s="8">
        <v>901</v>
      </c>
      <c r="B86" s="8" t="s">
        <v>53</v>
      </c>
      <c r="C86" s="29">
        <v>17.420256141872965</v>
      </c>
      <c r="D86" s="29">
        <v>2.1948177334897063</v>
      </c>
      <c r="E86" s="29">
        <v>1.9086512921485836</v>
      </c>
      <c r="G86" s="30">
        <v>1</v>
      </c>
      <c r="I86" s="175">
        <f t="shared" si="5"/>
        <v>17.420256141872965</v>
      </c>
      <c r="J86" s="175">
        <f t="shared" si="6"/>
        <v>2.1948177334897063</v>
      </c>
      <c r="K86" s="175">
        <f t="shared" si="7"/>
        <v>1.9086512921485836</v>
      </c>
    </row>
    <row r="87" spans="1:14" x14ac:dyDescent="0.25">
      <c r="A87" s="8">
        <v>911</v>
      </c>
      <c r="B87" s="8" t="s">
        <v>53</v>
      </c>
      <c r="C87" s="29">
        <v>46.05802525913068</v>
      </c>
      <c r="D87" s="29">
        <v>5.7846290008570884</v>
      </c>
      <c r="E87" s="29">
        <v>5.0533775759352206</v>
      </c>
      <c r="G87" s="30">
        <v>1</v>
      </c>
      <c r="I87" s="175">
        <f t="shared" si="5"/>
        <v>46.05802525913068</v>
      </c>
      <c r="J87" s="175">
        <f t="shared" si="6"/>
        <v>5.7846290008570884</v>
      </c>
      <c r="K87" s="175">
        <f t="shared" si="7"/>
        <v>5.0533775759352206</v>
      </c>
    </row>
    <row r="88" spans="1:14" x14ac:dyDescent="0.25">
      <c r="A88" s="8">
        <v>921</v>
      </c>
      <c r="B88" s="8" t="s">
        <v>54</v>
      </c>
      <c r="C88" s="29">
        <v>158.06404322826839</v>
      </c>
      <c r="D88" s="29">
        <v>19.876097685398914</v>
      </c>
      <c r="E88" s="29">
        <v>17.33315388228872</v>
      </c>
      <c r="G88" s="30">
        <v>1</v>
      </c>
      <c r="I88" s="175">
        <f t="shared" si="5"/>
        <v>158.06404322826839</v>
      </c>
      <c r="J88" s="175">
        <f t="shared" si="6"/>
        <v>19.876097685398914</v>
      </c>
      <c r="K88" s="175">
        <f t="shared" si="7"/>
        <v>17.33315388228872</v>
      </c>
    </row>
    <row r="89" spans="1:14" x14ac:dyDescent="0.25">
      <c r="A89" s="8">
        <v>931</v>
      </c>
      <c r="B89" s="8" t="s">
        <v>55</v>
      </c>
      <c r="C89" s="29">
        <v>43.857149656183104</v>
      </c>
      <c r="D89" s="29">
        <v>5.5183530789484312</v>
      </c>
      <c r="E89" s="29">
        <v>4.8080136721594018</v>
      </c>
      <c r="G89" s="30">
        <v>1</v>
      </c>
      <c r="I89" s="175">
        <f t="shared" si="5"/>
        <v>43.857149656183104</v>
      </c>
      <c r="J89" s="175">
        <f t="shared" si="6"/>
        <v>5.5183530789484312</v>
      </c>
      <c r="K89" s="175">
        <f t="shared" si="7"/>
        <v>4.8080136721594018</v>
      </c>
    </row>
    <row r="90" spans="1:14" x14ac:dyDescent="0.25">
      <c r="A90" s="8">
        <v>941</v>
      </c>
      <c r="B90" s="8" t="s">
        <v>56</v>
      </c>
      <c r="C90" s="29">
        <v>17.233981840493676</v>
      </c>
      <c r="D90" s="29">
        <v>2.1686639998987816</v>
      </c>
      <c r="E90" s="29">
        <v>1.8892715358886705</v>
      </c>
      <c r="G90" s="30">
        <v>1</v>
      </c>
      <c r="I90" s="175">
        <f t="shared" si="5"/>
        <v>17.233981840493676</v>
      </c>
      <c r="J90" s="175">
        <f t="shared" si="6"/>
        <v>2.1686639998987816</v>
      </c>
      <c r="K90" s="175">
        <f t="shared" si="7"/>
        <v>1.8892715358886705</v>
      </c>
    </row>
    <row r="91" spans="1:14" x14ac:dyDescent="0.25">
      <c r="A91" s="8">
        <v>951</v>
      </c>
      <c r="B91" s="8" t="s">
        <v>57</v>
      </c>
      <c r="C91" s="29">
        <v>68.197836841484445</v>
      </c>
      <c r="D91" s="29">
        <v>8.5783280851472909</v>
      </c>
      <c r="E91" s="29">
        <v>7.4774959584128595</v>
      </c>
      <c r="G91" s="30">
        <v>1</v>
      </c>
      <c r="I91" s="175">
        <f t="shared" si="5"/>
        <v>68.197836841484445</v>
      </c>
      <c r="J91" s="175">
        <f t="shared" si="6"/>
        <v>8.5783280851472909</v>
      </c>
      <c r="K91" s="175">
        <f t="shared" si="7"/>
        <v>7.4774959584128595</v>
      </c>
    </row>
    <row r="92" spans="1:14" x14ac:dyDescent="0.25">
      <c r="A92" s="8">
        <v>961</v>
      </c>
      <c r="B92" s="8" t="s">
        <v>58</v>
      </c>
      <c r="C92" s="29">
        <v>7.7705090112678947</v>
      </c>
      <c r="D92" s="29">
        <v>0.977420674532263</v>
      </c>
      <c r="E92" s="29">
        <v>0.85199109652180005</v>
      </c>
      <c r="G92" s="30">
        <v>1</v>
      </c>
      <c r="I92" s="175">
        <f t="shared" si="5"/>
        <v>7.7705090112678947</v>
      </c>
      <c r="J92" s="175">
        <f t="shared" si="6"/>
        <v>0.977420674532263</v>
      </c>
      <c r="K92" s="175">
        <f t="shared" si="7"/>
        <v>0.85199109652180005</v>
      </c>
    </row>
    <row r="93" spans="1:14" x14ac:dyDescent="0.25">
      <c r="A93" s="57" t="s">
        <v>157</v>
      </c>
      <c r="B93" s="58" t="s">
        <v>300</v>
      </c>
      <c r="C93" s="59">
        <f>SUM(C6:C92)</f>
        <v>20055.544351725828</v>
      </c>
      <c r="D93" s="59">
        <f>SUM(D6:D92)</f>
        <v>5703.4028745996511</v>
      </c>
      <c r="E93" s="59">
        <f>SUM(E6:E92)</f>
        <v>3471.9141411823989</v>
      </c>
      <c r="F93" s="59" t="s">
        <v>301</v>
      </c>
      <c r="G93" s="59"/>
      <c r="H93" s="59"/>
      <c r="I93" s="176">
        <f>SUM(I6:I92)</f>
        <v>17181.736619289892</v>
      </c>
      <c r="J93" s="59">
        <f>SUM(J6:J92)</f>
        <v>4873.9106454484681</v>
      </c>
      <c r="K93" s="59">
        <f>SUM(K6:K92)</f>
        <v>3028.5448525767156</v>
      </c>
      <c r="L93" s="60"/>
      <c r="M93" s="61">
        <f>(I93-C93)/C93</f>
        <v>-0.14329243235866787</v>
      </c>
      <c r="N93" s="39" t="s">
        <v>165</v>
      </c>
    </row>
    <row r="94" spans="1:14" x14ac:dyDescent="0.25">
      <c r="A94" s="37"/>
      <c r="B94" s="38"/>
    </row>
    <row r="95" spans="1:14" x14ac:dyDescent="0.25">
      <c r="A95" s="62">
        <v>222</v>
      </c>
      <c r="B95" s="62" t="s">
        <v>153</v>
      </c>
      <c r="I95" s="72">
        <v>27.644750584053661</v>
      </c>
      <c r="J95" s="72">
        <v>1.4463898490484302</v>
      </c>
      <c r="K95" s="72">
        <v>2.0569326093130136</v>
      </c>
    </row>
    <row r="96" spans="1:14" x14ac:dyDescent="0.25">
      <c r="A96" s="62">
        <v>232</v>
      </c>
      <c r="B96" s="62" t="s">
        <v>154</v>
      </c>
      <c r="I96" s="72">
        <v>245.78049173525378</v>
      </c>
      <c r="J96" s="72">
        <v>12.859382010306977</v>
      </c>
      <c r="K96" s="72">
        <v>18.33337340793172</v>
      </c>
    </row>
    <row r="97" spans="1:14" x14ac:dyDescent="0.25">
      <c r="A97" s="62">
        <v>242</v>
      </c>
      <c r="B97" s="62" t="s">
        <v>155</v>
      </c>
      <c r="I97" s="72">
        <v>133.33480256380315</v>
      </c>
      <c r="J97" s="72">
        <v>6.9761564448480033</v>
      </c>
      <c r="K97" s="72">
        <v>9.9441825544522153</v>
      </c>
    </row>
    <row r="98" spans="1:14" x14ac:dyDescent="0.25">
      <c r="A98" s="62">
        <v>263</v>
      </c>
      <c r="B98" s="62" t="s">
        <v>156</v>
      </c>
      <c r="I98" s="72">
        <v>192.22641509433961</v>
      </c>
      <c r="J98" s="72">
        <v>0</v>
      </c>
      <c r="K98" s="72">
        <v>0</v>
      </c>
    </row>
    <row r="99" spans="1:14" x14ac:dyDescent="0.25">
      <c r="A99" s="197">
        <v>302</v>
      </c>
      <c r="B99" s="197" t="s">
        <v>287</v>
      </c>
      <c r="I99" s="199">
        <v>946.59131786642206</v>
      </c>
      <c r="J99" s="199">
        <v>125.82400133623017</v>
      </c>
      <c r="K99" s="199">
        <v>116.87038509887618</v>
      </c>
    </row>
    <row r="100" spans="1:14" x14ac:dyDescent="0.25">
      <c r="A100" s="198">
        <v>352</v>
      </c>
      <c r="B100" s="198" t="s">
        <v>288</v>
      </c>
      <c r="I100" s="199">
        <v>24.457718246810085</v>
      </c>
      <c r="J100" s="199">
        <v>3.2504269250441227</v>
      </c>
      <c r="K100" s="199">
        <v>3.0214535529648368</v>
      </c>
    </row>
    <row r="101" spans="1:14" x14ac:dyDescent="0.25">
      <c r="A101" s="198">
        <v>962</v>
      </c>
      <c r="B101" s="198" t="s">
        <v>289</v>
      </c>
      <c r="I101" s="199">
        <v>255.06981202419973</v>
      </c>
      <c r="J101" s="199">
        <v>32.097590689558373</v>
      </c>
      <c r="K101" s="199">
        <v>27.957754524395682</v>
      </c>
    </row>
    <row r="104" spans="1:14" x14ac:dyDescent="0.25">
      <c r="A104" s="164" t="s">
        <v>290</v>
      </c>
      <c r="B104" s="164" t="s">
        <v>291</v>
      </c>
      <c r="C104" s="165">
        <f>C93</f>
        <v>20055.544351725828</v>
      </c>
      <c r="D104" s="165">
        <f>D93</f>
        <v>5703.4028745996511</v>
      </c>
      <c r="E104" s="165">
        <f>E93</f>
        <v>3471.9141411823989</v>
      </c>
      <c r="F104" s="60"/>
      <c r="G104" s="60"/>
      <c r="H104" s="60"/>
      <c r="I104" s="177">
        <f>I93+SUM(I95:I101)</f>
        <v>19006.841927404774</v>
      </c>
      <c r="J104" s="177">
        <f>J93+SUM(J95:J101)</f>
        <v>5056.3645927035041</v>
      </c>
      <c r="K104" s="177">
        <f>K93+SUM(K95:K101)</f>
        <v>3206.7289343246493</v>
      </c>
      <c r="L104" s="60"/>
      <c r="M104" s="61">
        <f>(I104-C104)/C104</f>
        <v>-5.2289900784009934E-2</v>
      </c>
      <c r="N104" s="71" t="s">
        <v>165</v>
      </c>
    </row>
  </sheetData>
  <mergeCells count="2">
    <mergeCell ref="C4:E4"/>
    <mergeCell ref="I4:K4"/>
  </mergeCells>
  <pageMargins left="0.2" right="0.2" top="0.75" bottom="0.75" header="0.3" footer="0.3"/>
  <pageSetup paperSize="17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0"/>
  <sheetViews>
    <sheetView zoomScale="90" zoomScaleNormal="90" workbookViewId="0">
      <selection activeCell="A2" sqref="A2"/>
    </sheetView>
  </sheetViews>
  <sheetFormatPr defaultRowHeight="15" x14ac:dyDescent="0.25"/>
  <cols>
    <col min="1" max="1" width="17.42578125" style="37" customWidth="1"/>
    <col min="2" max="2" width="61.85546875" style="37" customWidth="1"/>
    <col min="3" max="3" width="10.5703125" style="39" bestFit="1" customWidth="1"/>
    <col min="4" max="5" width="9.5703125" style="39" bestFit="1" customWidth="1"/>
    <col min="6" max="6" width="26.28515625" style="39" customWidth="1"/>
    <col min="7" max="7" width="13.7109375" style="39" customWidth="1"/>
    <col min="8" max="8" width="9.140625" style="39"/>
    <col min="9" max="9" width="10.5703125" style="39" bestFit="1" customWidth="1"/>
    <col min="10" max="11" width="9.5703125" style="39" bestFit="1" customWidth="1"/>
    <col min="12" max="16384" width="9.140625" style="39"/>
  </cols>
  <sheetData>
    <row r="1" spans="1:11" s="71" customFormat="1" x14ac:dyDescent="0.25">
      <c r="A1" s="221" t="s">
        <v>310</v>
      </c>
      <c r="B1" s="57"/>
    </row>
    <row r="2" spans="1:11" s="71" customFormat="1" x14ac:dyDescent="0.25">
      <c r="A2" s="221" t="s">
        <v>309</v>
      </c>
      <c r="B2" s="57"/>
    </row>
    <row r="3" spans="1:11" s="71" customFormat="1" ht="15.75" thickBot="1" x14ac:dyDescent="0.3">
      <c r="A3" s="57"/>
      <c r="B3" s="57"/>
    </row>
    <row r="4" spans="1:11" x14ac:dyDescent="0.25">
      <c r="C4" s="208" t="s">
        <v>64</v>
      </c>
      <c r="D4" s="209"/>
      <c r="E4" s="210"/>
      <c r="G4" s="55" t="s">
        <v>65</v>
      </c>
      <c r="I4" s="211" t="s">
        <v>66</v>
      </c>
      <c r="J4" s="212"/>
      <c r="K4" s="213"/>
    </row>
    <row r="5" spans="1:11" ht="15.75" thickBot="1" x14ac:dyDescent="0.3">
      <c r="A5" s="40" t="s">
        <v>59</v>
      </c>
      <c r="B5" s="41" t="s">
        <v>0</v>
      </c>
      <c r="C5" s="42" t="s">
        <v>60</v>
      </c>
      <c r="D5" s="43" t="s">
        <v>62</v>
      </c>
      <c r="E5" s="44" t="s">
        <v>63</v>
      </c>
      <c r="G5" s="56" t="s">
        <v>61</v>
      </c>
      <c r="I5" s="42" t="s">
        <v>60</v>
      </c>
      <c r="J5" s="43" t="s">
        <v>62</v>
      </c>
      <c r="K5" s="44" t="s">
        <v>63</v>
      </c>
    </row>
    <row r="6" spans="1:11" s="16" customFormat="1" x14ac:dyDescent="0.25">
      <c r="A6" s="4">
        <v>111</v>
      </c>
      <c r="B6" s="4" t="s">
        <v>67</v>
      </c>
      <c r="C6" s="15">
        <v>700.20241155369547</v>
      </c>
      <c r="D6" s="15">
        <v>131.15766336351791</v>
      </c>
      <c r="E6" s="15">
        <v>81.491516793588517</v>
      </c>
      <c r="G6" s="48">
        <f>(32-28)/(34-28)</f>
        <v>0.66666666666666663</v>
      </c>
      <c r="I6" s="15">
        <f>C6*$G6</f>
        <v>466.80160770246363</v>
      </c>
      <c r="J6" s="15">
        <f t="shared" ref="J6:K21" si="0">D6*$G6</f>
        <v>87.438442242345275</v>
      </c>
      <c r="K6" s="15">
        <f t="shared" si="0"/>
        <v>54.327677862392342</v>
      </c>
    </row>
    <row r="7" spans="1:11" s="16" customFormat="1" x14ac:dyDescent="0.25">
      <c r="A7" s="4">
        <v>112</v>
      </c>
      <c r="B7" s="4" t="s">
        <v>68</v>
      </c>
      <c r="C7" s="15">
        <v>276.2674011475134</v>
      </c>
      <c r="D7" s="15">
        <v>52.398445476616502</v>
      </c>
      <c r="E7" s="15">
        <v>32.280641114103169</v>
      </c>
      <c r="G7" s="48">
        <f>(32-28)/(34-28)</f>
        <v>0.66666666666666663</v>
      </c>
      <c r="I7" s="15">
        <f t="shared" ref="I7:K70" si="1">C7*$G7</f>
        <v>184.17826743167558</v>
      </c>
      <c r="J7" s="15">
        <f t="shared" si="0"/>
        <v>34.932296984410996</v>
      </c>
      <c r="K7" s="15">
        <f t="shared" si="0"/>
        <v>21.52042740940211</v>
      </c>
    </row>
    <row r="8" spans="1:11" s="22" customFormat="1" x14ac:dyDescent="0.25">
      <c r="A8" s="6">
        <v>113</v>
      </c>
      <c r="B8" s="6" t="s">
        <v>69</v>
      </c>
      <c r="C8" s="21">
        <v>154.61941762778471</v>
      </c>
      <c r="D8" s="21">
        <v>28.780689638707354</v>
      </c>
      <c r="E8" s="21">
        <v>19.60023599804925</v>
      </c>
      <c r="G8" s="49">
        <f>32/34</f>
        <v>0.94117647058823528</v>
      </c>
      <c r="I8" s="21">
        <f t="shared" si="1"/>
        <v>145.52415776732678</v>
      </c>
      <c r="J8" s="21">
        <f t="shared" si="0"/>
        <v>27.087707895253981</v>
      </c>
      <c r="K8" s="21">
        <f t="shared" si="0"/>
        <v>18.44728093934047</v>
      </c>
    </row>
    <row r="9" spans="1:11" s="22" customFormat="1" x14ac:dyDescent="0.25">
      <c r="A9" s="6">
        <v>114</v>
      </c>
      <c r="B9" s="6" t="s">
        <v>70</v>
      </c>
      <c r="C9" s="21">
        <v>268.09707584932067</v>
      </c>
      <c r="D9" s="21">
        <v>50.043665505399275</v>
      </c>
      <c r="E9" s="21">
        <v>32.083603494765008</v>
      </c>
      <c r="G9" s="49">
        <f>32/34</f>
        <v>0.94117647058823528</v>
      </c>
      <c r="I9" s="21">
        <f t="shared" si="1"/>
        <v>252.32665962289005</v>
      </c>
      <c r="J9" s="21">
        <f t="shared" si="0"/>
        <v>47.099920475669904</v>
      </c>
      <c r="K9" s="21">
        <f t="shared" si="0"/>
        <v>30.196332700955303</v>
      </c>
    </row>
    <row r="10" spans="1:11" s="22" customFormat="1" x14ac:dyDescent="0.25">
      <c r="A10" s="6">
        <v>115</v>
      </c>
      <c r="B10" s="6" t="s">
        <v>71</v>
      </c>
      <c r="C10" s="21">
        <v>13.892624659086303</v>
      </c>
      <c r="D10" s="21">
        <v>2.6668869162030115</v>
      </c>
      <c r="E10" s="21">
        <v>1.5877396836208331</v>
      </c>
      <c r="G10" s="49">
        <f>32/34</f>
        <v>0.94117647058823528</v>
      </c>
      <c r="I10" s="21">
        <f t="shared" si="1"/>
        <v>13.075411443845933</v>
      </c>
      <c r="J10" s="21">
        <f t="shared" si="0"/>
        <v>2.510011215249893</v>
      </c>
      <c r="K10" s="21">
        <f t="shared" si="0"/>
        <v>1.4943432316431369</v>
      </c>
    </row>
    <row r="11" spans="1:11" x14ac:dyDescent="0.25">
      <c r="A11" s="8">
        <v>121</v>
      </c>
      <c r="B11" s="8" t="s">
        <v>72</v>
      </c>
      <c r="C11" s="29">
        <v>110.15997650130909</v>
      </c>
      <c r="D11" s="29">
        <v>21.614957812218346</v>
      </c>
      <c r="E11" s="29">
        <v>12.163550353347125</v>
      </c>
      <c r="G11" s="50">
        <v>1</v>
      </c>
      <c r="I11" s="45">
        <f t="shared" si="1"/>
        <v>110.15997650130909</v>
      </c>
      <c r="J11" s="45">
        <f t="shared" si="0"/>
        <v>21.614957812218346</v>
      </c>
      <c r="K11" s="45">
        <f t="shared" si="0"/>
        <v>12.163550353347125</v>
      </c>
    </row>
    <row r="12" spans="1:11" x14ac:dyDescent="0.25">
      <c r="A12" s="8">
        <v>122</v>
      </c>
      <c r="B12" s="8" t="s">
        <v>73</v>
      </c>
      <c r="C12" s="29">
        <v>84.185823755047224</v>
      </c>
      <c r="D12" s="29">
        <v>16.547246686853274</v>
      </c>
      <c r="E12" s="29">
        <v>9.503446227918305</v>
      </c>
      <c r="G12" s="50">
        <v>1</v>
      </c>
      <c r="I12" s="45">
        <f t="shared" si="1"/>
        <v>84.185823755047224</v>
      </c>
      <c r="J12" s="45">
        <f t="shared" si="0"/>
        <v>16.547246686853274</v>
      </c>
      <c r="K12" s="45">
        <f t="shared" si="0"/>
        <v>9.503446227918305</v>
      </c>
    </row>
    <row r="13" spans="1:11" x14ac:dyDescent="0.25">
      <c r="A13" s="8">
        <v>123</v>
      </c>
      <c r="B13" s="8" t="s">
        <v>69</v>
      </c>
      <c r="C13" s="29">
        <v>73.085739493509109</v>
      </c>
      <c r="D13" s="29">
        <v>14.207703737390938</v>
      </c>
      <c r="E13" s="29">
        <v>8.9552383757536997</v>
      </c>
      <c r="G13" s="50">
        <v>1</v>
      </c>
      <c r="I13" s="45">
        <f t="shared" si="1"/>
        <v>73.085739493509109</v>
      </c>
      <c r="J13" s="45">
        <f t="shared" si="0"/>
        <v>14.207703737390938</v>
      </c>
      <c r="K13" s="45">
        <f t="shared" si="0"/>
        <v>8.9552383757536997</v>
      </c>
    </row>
    <row r="14" spans="1:11" x14ac:dyDescent="0.25">
      <c r="A14" s="8">
        <v>124</v>
      </c>
      <c r="B14" s="8" t="s">
        <v>71</v>
      </c>
      <c r="C14" s="29">
        <v>6.176137078625457</v>
      </c>
      <c r="D14" s="29">
        <v>1.2319618561384764</v>
      </c>
      <c r="E14" s="29">
        <v>0.69620317479126281</v>
      </c>
      <c r="G14" s="50">
        <v>1</v>
      </c>
      <c r="I14" s="45">
        <f t="shared" si="1"/>
        <v>6.176137078625457</v>
      </c>
      <c r="J14" s="45">
        <f t="shared" si="0"/>
        <v>1.2319618561384764</v>
      </c>
      <c r="K14" s="45">
        <f t="shared" si="0"/>
        <v>0.69620317479126281</v>
      </c>
    </row>
    <row r="15" spans="1:11" s="16" customFormat="1" x14ac:dyDescent="0.25">
      <c r="A15" s="4">
        <v>131</v>
      </c>
      <c r="B15" s="4" t="s">
        <v>74</v>
      </c>
      <c r="C15" s="15">
        <v>1183.7828930026135</v>
      </c>
      <c r="D15" s="15">
        <v>227.40146393769987</v>
      </c>
      <c r="E15" s="15">
        <v>125.85024049883872</v>
      </c>
      <c r="G15" s="48">
        <f>(53-18)/(75-18)</f>
        <v>0.61403508771929827</v>
      </c>
      <c r="I15" s="15">
        <f t="shared" si="1"/>
        <v>726.88423254546444</v>
      </c>
      <c r="J15" s="15">
        <f t="shared" si="0"/>
        <v>139.63247785648238</v>
      </c>
      <c r="K15" s="15">
        <f t="shared" si="0"/>
        <v>77.27646346419921</v>
      </c>
    </row>
    <row r="16" spans="1:11" s="16" customFormat="1" x14ac:dyDescent="0.25">
      <c r="A16" s="4">
        <v>141</v>
      </c>
      <c r="B16" s="4" t="s">
        <v>75</v>
      </c>
      <c r="C16" s="15">
        <v>394.59429766753783</v>
      </c>
      <c r="D16" s="15">
        <v>75.800487979233296</v>
      </c>
      <c r="E16" s="15">
        <v>41.950080166279555</v>
      </c>
      <c r="G16" s="48">
        <f>(53-18)/(75-18)</f>
        <v>0.61403508771929827</v>
      </c>
      <c r="I16" s="15">
        <f t="shared" si="1"/>
        <v>242.29474418182147</v>
      </c>
      <c r="J16" s="15">
        <f t="shared" si="0"/>
        <v>46.544159285494132</v>
      </c>
      <c r="K16" s="15">
        <f t="shared" si="0"/>
        <v>25.758821154733059</v>
      </c>
    </row>
    <row r="17" spans="1:11" x14ac:dyDescent="0.25">
      <c r="A17" s="8">
        <v>151</v>
      </c>
      <c r="B17" s="8" t="s">
        <v>76</v>
      </c>
      <c r="C17" s="29">
        <v>252.05353280360839</v>
      </c>
      <c r="D17" s="29">
        <v>48.025617037536549</v>
      </c>
      <c r="E17" s="29">
        <v>23.031703921341133</v>
      </c>
      <c r="G17" s="50">
        <v>1</v>
      </c>
      <c r="I17" s="45">
        <f t="shared" si="1"/>
        <v>252.05353280360839</v>
      </c>
      <c r="J17" s="45">
        <f t="shared" si="0"/>
        <v>48.025617037536549</v>
      </c>
      <c r="K17" s="45">
        <f t="shared" si="0"/>
        <v>23.031703921341133</v>
      </c>
    </row>
    <row r="18" spans="1:11" x14ac:dyDescent="0.25">
      <c r="A18" s="8">
        <v>153</v>
      </c>
      <c r="B18" s="8" t="s">
        <v>77</v>
      </c>
      <c r="C18" s="29">
        <v>216.38248395566319</v>
      </c>
      <c r="D18" s="29">
        <v>41.228929430610933</v>
      </c>
      <c r="E18" s="29">
        <v>19.772248621218921</v>
      </c>
      <c r="G18" s="50">
        <v>1</v>
      </c>
      <c r="I18" s="45">
        <f t="shared" si="1"/>
        <v>216.38248395566319</v>
      </c>
      <c r="J18" s="45">
        <f t="shared" si="0"/>
        <v>41.228929430610933</v>
      </c>
      <c r="K18" s="45">
        <f t="shared" si="0"/>
        <v>19.772248621218921</v>
      </c>
    </row>
    <row r="19" spans="1:11" s="14" customFormat="1" x14ac:dyDescent="0.25">
      <c r="A19" s="3">
        <v>161</v>
      </c>
      <c r="B19" s="3" t="s">
        <v>78</v>
      </c>
      <c r="C19" s="13">
        <v>106.82548044144316</v>
      </c>
      <c r="D19" s="13">
        <v>14.892455990014962</v>
      </c>
      <c r="E19" s="13">
        <v>16.083296597337707</v>
      </c>
      <c r="G19" s="51">
        <f>(5-2)/(40-5)</f>
        <v>8.5714285714285715E-2</v>
      </c>
      <c r="I19" s="13">
        <f t="shared" si="1"/>
        <v>9.1564697521236997</v>
      </c>
      <c r="J19" s="13">
        <f t="shared" si="0"/>
        <v>1.2764962277155683</v>
      </c>
      <c r="K19" s="13">
        <f t="shared" si="0"/>
        <v>1.3785682797718035</v>
      </c>
    </row>
    <row r="20" spans="1:11" x14ac:dyDescent="0.25">
      <c r="A20" s="8">
        <v>201</v>
      </c>
      <c r="B20" s="8" t="s">
        <v>79</v>
      </c>
      <c r="C20" s="29">
        <v>321.62401782053769</v>
      </c>
      <c r="D20" s="29">
        <v>26.043893666409168</v>
      </c>
      <c r="E20" s="29">
        <v>10.914978665405247</v>
      </c>
      <c r="G20" s="52">
        <v>1</v>
      </c>
      <c r="I20" s="45">
        <f t="shared" si="1"/>
        <v>321.62401782053769</v>
      </c>
      <c r="J20" s="45">
        <f t="shared" si="0"/>
        <v>26.043893666409168</v>
      </c>
      <c r="K20" s="45">
        <f t="shared" si="0"/>
        <v>10.914978665405247</v>
      </c>
    </row>
    <row r="21" spans="1:11" x14ac:dyDescent="0.25">
      <c r="A21" s="8">
        <v>202</v>
      </c>
      <c r="B21" s="8" t="s">
        <v>80</v>
      </c>
      <c r="C21" s="29">
        <v>25.863787838666227</v>
      </c>
      <c r="D21" s="29">
        <v>2.0943514881119176</v>
      </c>
      <c r="E21" s="29">
        <v>0.87774133423247025</v>
      </c>
      <c r="G21" s="52">
        <v>1</v>
      </c>
      <c r="I21" s="45">
        <f t="shared" si="1"/>
        <v>25.863787838666227</v>
      </c>
      <c r="J21" s="45">
        <f t="shared" si="0"/>
        <v>2.0943514881119176</v>
      </c>
      <c r="K21" s="45">
        <f t="shared" si="0"/>
        <v>0.87774133423247025</v>
      </c>
    </row>
    <row r="22" spans="1:11" x14ac:dyDescent="0.25">
      <c r="A22" s="8">
        <v>211</v>
      </c>
      <c r="B22" s="8" t="s">
        <v>80</v>
      </c>
      <c r="C22" s="29">
        <v>30.868950657303209</v>
      </c>
      <c r="D22" s="29">
        <v>2.4556672579897807</v>
      </c>
      <c r="E22" s="29">
        <v>1.0085844511306637E-6</v>
      </c>
      <c r="G22" s="52">
        <v>1</v>
      </c>
      <c r="I22" s="45">
        <f t="shared" si="1"/>
        <v>30.868950657303209</v>
      </c>
      <c r="J22" s="45">
        <f t="shared" si="1"/>
        <v>2.4556672579897807</v>
      </c>
      <c r="K22" s="45">
        <f t="shared" si="1"/>
        <v>1.0085844511306637E-6</v>
      </c>
    </row>
    <row r="23" spans="1:11" x14ac:dyDescent="0.25">
      <c r="A23" s="8">
        <v>301</v>
      </c>
      <c r="B23" s="8" t="s">
        <v>81</v>
      </c>
      <c r="C23" s="29">
        <v>102.87139221345436</v>
      </c>
      <c r="D23" s="29">
        <v>29.941633005599908</v>
      </c>
      <c r="E23" s="29">
        <v>0.10549346193777553</v>
      </c>
      <c r="G23" s="52">
        <v>1</v>
      </c>
      <c r="I23" s="45">
        <f t="shared" si="1"/>
        <v>102.87139221345436</v>
      </c>
      <c r="J23" s="45">
        <f t="shared" si="1"/>
        <v>29.941633005599908</v>
      </c>
      <c r="K23" s="45">
        <f t="shared" si="1"/>
        <v>0.10549346193777553</v>
      </c>
    </row>
    <row r="24" spans="1:11" x14ac:dyDescent="0.25">
      <c r="A24" s="8">
        <v>302</v>
      </c>
      <c r="B24" s="8" t="s">
        <v>82</v>
      </c>
      <c r="C24" s="29">
        <v>49.537260017739641</v>
      </c>
      <c r="D24" s="29">
        <v>10.122970154354734</v>
      </c>
      <c r="E24" s="29">
        <v>0</v>
      </c>
      <c r="G24" s="52">
        <v>1</v>
      </c>
      <c r="I24" s="45">
        <f t="shared" si="1"/>
        <v>49.537260017739641</v>
      </c>
      <c r="J24" s="45">
        <f t="shared" si="1"/>
        <v>10.122970154354734</v>
      </c>
      <c r="K24" s="45">
        <f t="shared" si="1"/>
        <v>0</v>
      </c>
    </row>
    <row r="25" spans="1:11" x14ac:dyDescent="0.25">
      <c r="A25" s="8">
        <v>304</v>
      </c>
      <c r="B25" s="8" t="s">
        <v>83</v>
      </c>
      <c r="C25" s="29">
        <v>13.889170562514618</v>
      </c>
      <c r="D25" s="29">
        <v>2.6997428732195332</v>
      </c>
      <c r="E25" s="29">
        <v>0.26067694295227067</v>
      </c>
      <c r="G25" s="52">
        <v>1</v>
      </c>
      <c r="I25" s="45">
        <f t="shared" si="1"/>
        <v>13.889170562514618</v>
      </c>
      <c r="J25" s="45">
        <f t="shared" si="1"/>
        <v>2.6997428732195332</v>
      </c>
      <c r="K25" s="45">
        <f t="shared" si="1"/>
        <v>0.26067694295227067</v>
      </c>
    </row>
    <row r="26" spans="1:11" x14ac:dyDescent="0.25">
      <c r="A26" s="8">
        <v>305</v>
      </c>
      <c r="B26" s="8" t="s">
        <v>84</v>
      </c>
      <c r="C26" s="29">
        <v>56.597590636603684</v>
      </c>
      <c r="D26" s="29">
        <v>16.159263249644816</v>
      </c>
      <c r="E26" s="29">
        <v>0.52621337143732372</v>
      </c>
      <c r="G26" s="52">
        <v>1</v>
      </c>
      <c r="I26" s="45">
        <f t="shared" si="1"/>
        <v>56.597590636603684</v>
      </c>
      <c r="J26" s="45">
        <f t="shared" si="1"/>
        <v>16.159263249644816</v>
      </c>
      <c r="K26" s="45">
        <f t="shared" si="1"/>
        <v>0.52621337143732372</v>
      </c>
    </row>
    <row r="27" spans="1:11" x14ac:dyDescent="0.25">
      <c r="A27" s="8">
        <v>306</v>
      </c>
      <c r="B27" s="8" t="s">
        <v>85</v>
      </c>
      <c r="C27" s="29">
        <v>99.626523925263712</v>
      </c>
      <c r="D27" s="29">
        <v>19.400239094903824</v>
      </c>
      <c r="E27" s="29">
        <v>0.46418698550457776</v>
      </c>
      <c r="G27" s="52">
        <v>1</v>
      </c>
      <c r="I27" s="45">
        <f t="shared" si="1"/>
        <v>99.626523925263712</v>
      </c>
      <c r="J27" s="45">
        <f t="shared" si="1"/>
        <v>19.400239094903824</v>
      </c>
      <c r="K27" s="45">
        <f t="shared" si="1"/>
        <v>0.46418698550457776</v>
      </c>
    </row>
    <row r="28" spans="1:11" x14ac:dyDescent="0.25">
      <c r="A28" s="8">
        <v>307</v>
      </c>
      <c r="B28" s="8" t="s">
        <v>86</v>
      </c>
      <c r="C28" s="29">
        <v>35.849562110929632</v>
      </c>
      <c r="D28" s="29">
        <v>1.7325828601855984</v>
      </c>
      <c r="E28" s="29">
        <v>0.16647691115229313</v>
      </c>
      <c r="G28" s="52">
        <v>1</v>
      </c>
      <c r="I28" s="45">
        <f t="shared" si="1"/>
        <v>35.849562110929632</v>
      </c>
      <c r="J28" s="45">
        <f t="shared" si="1"/>
        <v>1.7325828601855984</v>
      </c>
      <c r="K28" s="45">
        <f t="shared" si="1"/>
        <v>0.16647691115229313</v>
      </c>
    </row>
    <row r="29" spans="1:11" x14ac:dyDescent="0.25">
      <c r="A29" s="8">
        <v>308</v>
      </c>
      <c r="B29" s="8" t="s">
        <v>87</v>
      </c>
      <c r="C29" s="29">
        <v>111.67812510614201</v>
      </c>
      <c r="D29" s="29">
        <v>21.709153552020123</v>
      </c>
      <c r="E29" s="29">
        <v>0.52047275824038142</v>
      </c>
      <c r="G29" s="52">
        <v>1</v>
      </c>
      <c r="I29" s="45">
        <f t="shared" si="1"/>
        <v>111.67812510614201</v>
      </c>
      <c r="J29" s="45">
        <f t="shared" si="1"/>
        <v>21.709153552020123</v>
      </c>
      <c r="K29" s="45">
        <f t="shared" si="1"/>
        <v>0.52047275824038142</v>
      </c>
    </row>
    <row r="30" spans="1:11" x14ac:dyDescent="0.25">
      <c r="A30" s="8">
        <v>309</v>
      </c>
      <c r="B30" s="8" t="s">
        <v>88</v>
      </c>
      <c r="C30" s="29">
        <v>12.54042234022344</v>
      </c>
      <c r="D30" s="29">
        <v>2.442332803439105</v>
      </c>
      <c r="E30" s="29">
        <v>5.8144155542253363E-2</v>
      </c>
      <c r="G30" s="52">
        <v>1</v>
      </c>
      <c r="I30" s="45">
        <f t="shared" si="1"/>
        <v>12.54042234022344</v>
      </c>
      <c r="J30" s="45">
        <f t="shared" si="1"/>
        <v>2.442332803439105</v>
      </c>
      <c r="K30" s="45">
        <f t="shared" si="1"/>
        <v>5.8144155542253363E-2</v>
      </c>
    </row>
    <row r="31" spans="1:11" x14ac:dyDescent="0.25">
      <c r="A31" s="8">
        <v>311</v>
      </c>
      <c r="B31" s="8" t="s">
        <v>89</v>
      </c>
      <c r="C31" s="29">
        <v>33.579345287684099</v>
      </c>
      <c r="D31" s="29">
        <v>6.8912687470643847</v>
      </c>
      <c r="E31" s="29">
        <v>-1.0173816023827826</v>
      </c>
      <c r="G31" s="52">
        <v>1</v>
      </c>
      <c r="I31" s="45">
        <f t="shared" si="1"/>
        <v>33.579345287684099</v>
      </c>
      <c r="J31" s="45">
        <f t="shared" si="1"/>
        <v>6.8912687470643847</v>
      </c>
      <c r="K31" s="45">
        <f t="shared" si="1"/>
        <v>-1.0173816023827826</v>
      </c>
    </row>
    <row r="32" spans="1:11" x14ac:dyDescent="0.25">
      <c r="A32" s="8">
        <v>313</v>
      </c>
      <c r="B32" s="8" t="s">
        <v>90</v>
      </c>
      <c r="C32" s="29">
        <v>62.197619392364388</v>
      </c>
      <c r="D32" s="29">
        <v>37.347901383095248</v>
      </c>
      <c r="E32" s="29">
        <v>4.4077299349537888</v>
      </c>
      <c r="G32" s="52">
        <v>1</v>
      </c>
      <c r="I32" s="45">
        <f t="shared" si="1"/>
        <v>62.197619392364388</v>
      </c>
      <c r="J32" s="45">
        <f t="shared" si="1"/>
        <v>37.347901383095248</v>
      </c>
      <c r="K32" s="45">
        <f t="shared" si="1"/>
        <v>4.4077299349537888</v>
      </c>
    </row>
    <row r="33" spans="1:13" x14ac:dyDescent="0.25">
      <c r="A33" s="8">
        <v>314</v>
      </c>
      <c r="B33" s="8" t="s">
        <v>91</v>
      </c>
      <c r="C33" s="29">
        <v>21.614633000915369</v>
      </c>
      <c r="D33" s="29">
        <v>10.962494928969006</v>
      </c>
      <c r="E33" s="29">
        <v>0.38251052846841749</v>
      </c>
      <c r="G33" s="52">
        <v>1</v>
      </c>
      <c r="I33" s="45">
        <f t="shared" si="1"/>
        <v>21.614633000915369</v>
      </c>
      <c r="J33" s="45">
        <f t="shared" si="1"/>
        <v>10.962494928969006</v>
      </c>
      <c r="K33" s="45">
        <f t="shared" si="1"/>
        <v>0.38251052846841749</v>
      </c>
    </row>
    <row r="34" spans="1:13" x14ac:dyDescent="0.25">
      <c r="A34" s="8">
        <v>315</v>
      </c>
      <c r="B34" s="8" t="s">
        <v>92</v>
      </c>
      <c r="C34" s="29">
        <v>138.12098272683511</v>
      </c>
      <c r="D34" s="29">
        <v>57.639738101824605</v>
      </c>
      <c r="E34" s="29">
        <v>0</v>
      </c>
      <c r="G34" s="52">
        <v>1</v>
      </c>
      <c r="I34" s="45">
        <f t="shared" si="1"/>
        <v>138.12098272683511</v>
      </c>
      <c r="J34" s="45">
        <f t="shared" si="1"/>
        <v>57.639738101824605</v>
      </c>
      <c r="K34" s="45">
        <f t="shared" si="1"/>
        <v>0</v>
      </c>
    </row>
    <row r="35" spans="1:13" x14ac:dyDescent="0.25">
      <c r="A35" s="8">
        <v>317</v>
      </c>
      <c r="B35" s="8" t="s">
        <v>93</v>
      </c>
      <c r="C35" s="29">
        <v>-17.864334601355669</v>
      </c>
      <c r="D35" s="29">
        <v>61.229440597725258</v>
      </c>
      <c r="E35" s="29">
        <v>0.16942806138965782</v>
      </c>
      <c r="G35" s="52">
        <v>1</v>
      </c>
      <c r="I35" s="45">
        <f t="shared" si="1"/>
        <v>-17.864334601355669</v>
      </c>
      <c r="J35" s="45">
        <f t="shared" si="1"/>
        <v>61.229440597725258</v>
      </c>
      <c r="K35" s="45">
        <f t="shared" si="1"/>
        <v>0.16942806138965782</v>
      </c>
    </row>
    <row r="36" spans="1:13" s="14" customFormat="1" x14ac:dyDescent="0.25">
      <c r="A36" s="3">
        <v>321</v>
      </c>
      <c r="B36" s="47" t="s">
        <v>94</v>
      </c>
      <c r="C36" s="13">
        <v>80.362425950378721</v>
      </c>
      <c r="D36" s="13">
        <v>12.001314518423836</v>
      </c>
      <c r="E36" s="13">
        <v>0</v>
      </c>
      <c r="G36" s="51">
        <v>1</v>
      </c>
      <c r="I36" s="13">
        <f t="shared" si="1"/>
        <v>80.362425950378721</v>
      </c>
      <c r="J36" s="13">
        <f t="shared" si="1"/>
        <v>12.001314518423836</v>
      </c>
      <c r="K36" s="13">
        <f t="shared" si="1"/>
        <v>0</v>
      </c>
    </row>
    <row r="37" spans="1:13" s="16" customFormat="1" x14ac:dyDescent="0.25">
      <c r="A37" s="4">
        <v>322</v>
      </c>
      <c r="B37" s="4" t="s">
        <v>95</v>
      </c>
      <c r="C37" s="15">
        <v>507.73827375154855</v>
      </c>
      <c r="D37" s="15">
        <v>75.98813281229863</v>
      </c>
      <c r="E37" s="15">
        <v>0</v>
      </c>
      <c r="G37" s="54">
        <f>1-(11.2-10.3)/11.2</f>
        <v>0.91964285714285721</v>
      </c>
      <c r="I37" s="15">
        <f t="shared" si="1"/>
        <v>466.93787675365627</v>
      </c>
      <c r="J37" s="15">
        <f t="shared" si="1"/>
        <v>69.88194356845321</v>
      </c>
      <c r="K37" s="15">
        <f t="shared" si="1"/>
        <v>0</v>
      </c>
      <c r="M37" s="16" t="s">
        <v>182</v>
      </c>
    </row>
    <row r="38" spans="1:13" s="16" customFormat="1" x14ac:dyDescent="0.25">
      <c r="A38" s="4">
        <v>323</v>
      </c>
      <c r="B38" s="4" t="s">
        <v>96</v>
      </c>
      <c r="C38" s="15">
        <v>242.19079430375936</v>
      </c>
      <c r="D38" s="15">
        <v>36.246068088773562</v>
      </c>
      <c r="E38" s="15">
        <v>1.4315882683667889</v>
      </c>
      <c r="G38" s="54">
        <f>1-(11.2-10.3)/11.2</f>
        <v>0.91964285714285721</v>
      </c>
      <c r="I38" s="15">
        <f t="shared" si="1"/>
        <v>222.72903404720728</v>
      </c>
      <c r="J38" s="15">
        <f t="shared" si="1"/>
        <v>33.333437617354264</v>
      </c>
      <c r="K38" s="15">
        <f t="shared" si="1"/>
        <v>1.3165499253730291</v>
      </c>
      <c r="M38" s="16" t="s">
        <v>182</v>
      </c>
    </row>
    <row r="39" spans="1:13" s="25" customFormat="1" x14ac:dyDescent="0.25">
      <c r="A39" s="7">
        <v>326</v>
      </c>
      <c r="B39" s="7" t="s">
        <v>97</v>
      </c>
      <c r="C39" s="24">
        <v>68.047876661416467</v>
      </c>
      <c r="D39" s="24">
        <v>20.599678973751857</v>
      </c>
      <c r="E39" s="24">
        <v>0</v>
      </c>
      <c r="G39" s="53">
        <v>0.92</v>
      </c>
      <c r="I39" s="24">
        <f t="shared" si="1"/>
        <v>62.604046528503154</v>
      </c>
      <c r="J39" s="24">
        <f t="shared" si="1"/>
        <v>18.95170465585171</v>
      </c>
      <c r="K39" s="24">
        <f t="shared" si="1"/>
        <v>0</v>
      </c>
      <c r="M39" s="25" t="s">
        <v>182</v>
      </c>
    </row>
    <row r="40" spans="1:13" s="25" customFormat="1" x14ac:dyDescent="0.25">
      <c r="A40" s="7">
        <v>327</v>
      </c>
      <c r="B40" s="7" t="s">
        <v>98</v>
      </c>
      <c r="C40" s="24">
        <v>106.3981957059557</v>
      </c>
      <c r="D40" s="24">
        <v>32.208725108959328</v>
      </c>
      <c r="E40" s="24">
        <v>0</v>
      </c>
      <c r="G40" s="53">
        <v>0.92</v>
      </c>
      <c r="I40" s="24">
        <f t="shared" si="1"/>
        <v>97.886340049479244</v>
      </c>
      <c r="J40" s="24">
        <f t="shared" si="1"/>
        <v>29.632027100242585</v>
      </c>
      <c r="K40" s="24">
        <f t="shared" si="1"/>
        <v>0</v>
      </c>
      <c r="M40" s="25" t="s">
        <v>182</v>
      </c>
    </row>
    <row r="41" spans="1:13" s="25" customFormat="1" x14ac:dyDescent="0.25">
      <c r="A41" s="7">
        <v>328</v>
      </c>
      <c r="B41" s="7" t="s">
        <v>99</v>
      </c>
      <c r="C41" s="24">
        <v>71.725335889663796</v>
      </c>
      <c r="D41" s="24">
        <v>3.6726450289165853</v>
      </c>
      <c r="E41" s="24">
        <v>0.29875228933040987</v>
      </c>
      <c r="G41" s="53">
        <v>0.92</v>
      </c>
      <c r="I41" s="24">
        <f t="shared" si="1"/>
        <v>65.987309018490691</v>
      </c>
      <c r="J41" s="24">
        <f t="shared" si="1"/>
        <v>3.3788334266032587</v>
      </c>
      <c r="K41" s="24">
        <f t="shared" si="1"/>
        <v>0.2748521061839771</v>
      </c>
      <c r="M41" s="25" t="s">
        <v>182</v>
      </c>
    </row>
    <row r="42" spans="1:13" s="25" customFormat="1" x14ac:dyDescent="0.25">
      <c r="A42" s="7">
        <v>329</v>
      </c>
      <c r="B42" s="7" t="s">
        <v>87</v>
      </c>
      <c r="C42" s="24">
        <v>304.12952205422715</v>
      </c>
      <c r="D42" s="24">
        <v>62.278644013082605</v>
      </c>
      <c r="E42" s="24">
        <v>0</v>
      </c>
      <c r="G42" s="53">
        <v>0.92</v>
      </c>
      <c r="I42" s="24">
        <f t="shared" si="1"/>
        <v>279.79916028988902</v>
      </c>
      <c r="J42" s="24">
        <f t="shared" si="1"/>
        <v>57.296352492036</v>
      </c>
      <c r="K42" s="24">
        <f t="shared" si="1"/>
        <v>0</v>
      </c>
      <c r="M42" s="25" t="s">
        <v>182</v>
      </c>
    </row>
    <row r="43" spans="1:13" s="25" customFormat="1" x14ac:dyDescent="0.25">
      <c r="A43" s="7">
        <v>330</v>
      </c>
      <c r="B43" s="7" t="s">
        <v>88</v>
      </c>
      <c r="C43" s="24">
        <v>30.896779622368026</v>
      </c>
      <c r="D43" s="24">
        <v>6.3400421111532426</v>
      </c>
      <c r="E43" s="24">
        <v>0</v>
      </c>
      <c r="G43" s="53">
        <v>0.92</v>
      </c>
      <c r="I43" s="24">
        <f t="shared" si="1"/>
        <v>28.425037252578583</v>
      </c>
      <c r="J43" s="24">
        <f t="shared" si="1"/>
        <v>5.8328387422609831</v>
      </c>
      <c r="K43" s="24">
        <f t="shared" si="1"/>
        <v>0</v>
      </c>
      <c r="M43" s="25" t="s">
        <v>182</v>
      </c>
    </row>
    <row r="44" spans="1:13" s="25" customFormat="1" x14ac:dyDescent="0.25">
      <c r="A44" s="7">
        <v>332</v>
      </c>
      <c r="B44" s="7" t="s">
        <v>89</v>
      </c>
      <c r="C44" s="24">
        <v>119.48431395240655</v>
      </c>
      <c r="D44" s="24">
        <v>24.81061544036729</v>
      </c>
      <c r="E44" s="24">
        <v>-12.098476434352477</v>
      </c>
      <c r="G44" s="53">
        <v>0.92</v>
      </c>
      <c r="I44" s="24">
        <f t="shared" si="1"/>
        <v>109.92556883621403</v>
      </c>
      <c r="J44" s="24">
        <f t="shared" si="1"/>
        <v>22.825766205137906</v>
      </c>
      <c r="K44" s="24">
        <f t="shared" si="1"/>
        <v>-11.13059831960428</v>
      </c>
      <c r="M44" s="25" t="s">
        <v>182</v>
      </c>
    </row>
    <row r="45" spans="1:13" s="25" customFormat="1" x14ac:dyDescent="0.25">
      <c r="A45" s="7">
        <v>334</v>
      </c>
      <c r="B45" s="7" t="s">
        <v>90</v>
      </c>
      <c r="C45" s="24">
        <v>210.96538312783213</v>
      </c>
      <c r="D45" s="24">
        <v>125.60993349537672</v>
      </c>
      <c r="E45" s="24">
        <v>48.650437147081064</v>
      </c>
      <c r="G45" s="53">
        <v>0.92</v>
      </c>
      <c r="I45" s="24">
        <f t="shared" si="1"/>
        <v>194.08815247760558</v>
      </c>
      <c r="J45" s="24">
        <f t="shared" si="1"/>
        <v>115.56113881574659</v>
      </c>
      <c r="K45" s="24">
        <f t="shared" si="1"/>
        <v>44.758402175314579</v>
      </c>
      <c r="M45" s="25" t="s">
        <v>182</v>
      </c>
    </row>
    <row r="46" spans="1:13" s="25" customFormat="1" x14ac:dyDescent="0.25">
      <c r="A46" s="7">
        <v>335</v>
      </c>
      <c r="B46" s="7" t="s">
        <v>91</v>
      </c>
      <c r="C46" s="24">
        <v>73.555421549938387</v>
      </c>
      <c r="D46" s="24">
        <v>40.42910877216331</v>
      </c>
      <c r="E46" s="24">
        <v>17.124019384477336</v>
      </c>
      <c r="G46" s="53">
        <v>0.92</v>
      </c>
      <c r="I46" s="24">
        <f t="shared" si="1"/>
        <v>67.670987825943314</v>
      </c>
      <c r="J46" s="24">
        <f t="shared" si="1"/>
        <v>37.194780070390244</v>
      </c>
      <c r="K46" s="24">
        <f t="shared" si="1"/>
        <v>15.75409783371915</v>
      </c>
      <c r="M46" s="25" t="s">
        <v>182</v>
      </c>
    </row>
    <row r="47" spans="1:13" s="25" customFormat="1" x14ac:dyDescent="0.25">
      <c r="A47" s="7">
        <v>336</v>
      </c>
      <c r="B47" s="7" t="s">
        <v>100</v>
      </c>
      <c r="C47" s="24">
        <v>414.99734799815906</v>
      </c>
      <c r="D47" s="24">
        <v>149.24220262884677</v>
      </c>
      <c r="E47" s="24">
        <v>0</v>
      </c>
      <c r="G47" s="53">
        <v>0.92</v>
      </c>
      <c r="I47" s="24">
        <f t="shared" si="1"/>
        <v>381.79756015830634</v>
      </c>
      <c r="J47" s="24">
        <f t="shared" si="1"/>
        <v>137.30282641853904</v>
      </c>
      <c r="K47" s="24">
        <f t="shared" si="1"/>
        <v>0</v>
      </c>
      <c r="M47" s="25" t="s">
        <v>182</v>
      </c>
    </row>
    <row r="48" spans="1:13" s="14" customFormat="1" x14ac:dyDescent="0.25">
      <c r="A48" s="3">
        <v>341</v>
      </c>
      <c r="B48" s="47" t="s">
        <v>101</v>
      </c>
      <c r="C48" s="13">
        <v>16.809168496411779</v>
      </c>
      <c r="D48" s="13">
        <v>5.1444679326959184</v>
      </c>
      <c r="E48" s="13">
        <v>0</v>
      </c>
      <c r="G48" s="51">
        <v>1</v>
      </c>
      <c r="I48" s="13">
        <f t="shared" si="1"/>
        <v>16.809168496411779</v>
      </c>
      <c r="J48" s="13">
        <f t="shared" si="1"/>
        <v>5.1444679326959184</v>
      </c>
      <c r="K48" s="13">
        <f t="shared" si="1"/>
        <v>0</v>
      </c>
    </row>
    <row r="49" spans="1:16" s="16" customFormat="1" x14ac:dyDescent="0.25">
      <c r="A49" s="4">
        <v>342</v>
      </c>
      <c r="B49" s="4" t="s">
        <v>96</v>
      </c>
      <c r="C49" s="15">
        <v>17.096452676536384</v>
      </c>
      <c r="D49" s="15">
        <v>6.5805845769996623</v>
      </c>
      <c r="E49" s="15">
        <v>0</v>
      </c>
      <c r="G49" s="48">
        <v>0.94</v>
      </c>
      <c r="I49" s="15">
        <f t="shared" si="1"/>
        <v>16.070665515944199</v>
      </c>
      <c r="J49" s="15">
        <f t="shared" si="1"/>
        <v>6.1857495023796822</v>
      </c>
      <c r="K49" s="15">
        <f t="shared" si="1"/>
        <v>0</v>
      </c>
      <c r="M49" s="16" t="s">
        <v>182</v>
      </c>
    </row>
    <row r="50" spans="1:16" x14ac:dyDescent="0.25">
      <c r="A50" s="7">
        <v>344</v>
      </c>
      <c r="B50" s="7" t="s">
        <v>87</v>
      </c>
      <c r="C50" s="24">
        <v>26.455360564796091</v>
      </c>
      <c r="D50" s="24">
        <v>5.6844650126935106</v>
      </c>
      <c r="E50" s="24">
        <v>9.6677743947314168E-2</v>
      </c>
      <c r="F50" s="25"/>
      <c r="G50" s="53">
        <v>0.94</v>
      </c>
      <c r="H50" s="25"/>
      <c r="I50" s="24">
        <f t="shared" si="1"/>
        <v>24.868038930908323</v>
      </c>
      <c r="J50" s="24">
        <f t="shared" si="1"/>
        <v>5.3433971119318997</v>
      </c>
      <c r="K50" s="24">
        <f t="shared" si="1"/>
        <v>9.0877079310475312E-2</v>
      </c>
      <c r="L50" s="25"/>
      <c r="M50" s="25" t="s">
        <v>182</v>
      </c>
      <c r="N50" s="25"/>
      <c r="O50" s="25"/>
      <c r="P50" s="25"/>
    </row>
    <row r="51" spans="1:16" x14ac:dyDescent="0.25">
      <c r="A51" s="7">
        <v>345</v>
      </c>
      <c r="B51" s="7" t="s">
        <v>88</v>
      </c>
      <c r="C51" s="24">
        <v>3.3177459387485047</v>
      </c>
      <c r="D51" s="24">
        <v>0.7138488005077458</v>
      </c>
      <c r="E51" s="24">
        <v>1.2128076811026125E-2</v>
      </c>
      <c r="F51" s="25"/>
      <c r="G51" s="53">
        <v>0.94</v>
      </c>
      <c r="H51" s="25"/>
      <c r="I51" s="24">
        <f t="shared" si="1"/>
        <v>3.118681182423594</v>
      </c>
      <c r="J51" s="24">
        <f t="shared" si="1"/>
        <v>0.67101787247728106</v>
      </c>
      <c r="K51" s="24">
        <f t="shared" si="1"/>
        <v>1.1400392202364556E-2</v>
      </c>
      <c r="L51" s="25"/>
      <c r="M51" s="25" t="s">
        <v>182</v>
      </c>
      <c r="N51" s="25"/>
      <c r="O51" s="25"/>
      <c r="P51" s="25"/>
    </row>
    <row r="52" spans="1:16" x14ac:dyDescent="0.25">
      <c r="A52" s="7">
        <v>347</v>
      </c>
      <c r="B52" s="7" t="s">
        <v>89</v>
      </c>
      <c r="C52" s="24">
        <v>7.8972053934907827</v>
      </c>
      <c r="D52" s="24">
        <v>1.6960204820822276</v>
      </c>
      <c r="E52" s="24">
        <v>-4.4881692111355051E-2</v>
      </c>
      <c r="F52" s="25"/>
      <c r="G52" s="53">
        <v>0.94</v>
      </c>
      <c r="H52" s="25"/>
      <c r="I52" s="24">
        <f t="shared" si="1"/>
        <v>7.4233730698813352</v>
      </c>
      <c r="J52" s="24">
        <f t="shared" si="1"/>
        <v>1.5942592531572939</v>
      </c>
      <c r="K52" s="24">
        <f t="shared" si="1"/>
        <v>-4.2188790584673744E-2</v>
      </c>
      <c r="L52" s="25"/>
      <c r="M52" s="25" t="s">
        <v>182</v>
      </c>
      <c r="N52" s="25"/>
      <c r="O52" s="25"/>
      <c r="P52" s="25"/>
    </row>
    <row r="53" spans="1:16" x14ac:dyDescent="0.25">
      <c r="A53" s="7">
        <v>349</v>
      </c>
      <c r="B53" s="7" t="s">
        <v>90</v>
      </c>
      <c r="C53" s="24">
        <v>18.352464203380169</v>
      </c>
      <c r="D53" s="24">
        <v>11.492630301031431</v>
      </c>
      <c r="E53" s="24">
        <v>0.25027995973884781</v>
      </c>
      <c r="F53" s="25"/>
      <c r="G53" s="53">
        <v>0.94</v>
      </c>
      <c r="H53" s="25"/>
      <c r="I53" s="24">
        <f t="shared" si="1"/>
        <v>17.251316351177358</v>
      </c>
      <c r="J53" s="24">
        <f t="shared" si="1"/>
        <v>10.803072482969544</v>
      </c>
      <c r="K53" s="24">
        <f t="shared" si="1"/>
        <v>0.23526316215451692</v>
      </c>
      <c r="L53" s="25"/>
      <c r="M53" s="25" t="s">
        <v>182</v>
      </c>
      <c r="N53" s="25"/>
      <c r="O53" s="25"/>
      <c r="P53" s="25"/>
    </row>
    <row r="54" spans="1:16" x14ac:dyDescent="0.25">
      <c r="A54" s="7">
        <v>350</v>
      </c>
      <c r="B54" s="7" t="s">
        <v>91</v>
      </c>
      <c r="C54" s="24">
        <v>6.4523195754858325</v>
      </c>
      <c r="D54" s="24">
        <v>3.7302779999904589</v>
      </c>
      <c r="E54" s="24">
        <v>8.9927403943040746E-2</v>
      </c>
      <c r="F54" s="25"/>
      <c r="G54" s="53">
        <v>0.94</v>
      </c>
      <c r="H54" s="25"/>
      <c r="I54" s="24">
        <f t="shared" si="1"/>
        <v>6.0651804009566819</v>
      </c>
      <c r="J54" s="24">
        <f t="shared" si="1"/>
        <v>3.5064613199910313</v>
      </c>
      <c r="K54" s="24">
        <f t="shared" si="1"/>
        <v>8.4531759706458293E-2</v>
      </c>
      <c r="L54" s="25"/>
      <c r="M54" s="25" t="s">
        <v>182</v>
      </c>
      <c r="N54" s="25"/>
      <c r="O54" s="25"/>
      <c r="P54" s="25"/>
    </row>
    <row r="55" spans="1:16" x14ac:dyDescent="0.25">
      <c r="A55" s="7">
        <v>351</v>
      </c>
      <c r="B55" s="7" t="s">
        <v>100</v>
      </c>
      <c r="C55" s="24">
        <v>33.555332027018416</v>
      </c>
      <c r="D55" s="24">
        <v>12.81474611933271</v>
      </c>
      <c r="E55" s="24">
        <v>0</v>
      </c>
      <c r="F55" s="25"/>
      <c r="G55" s="53">
        <v>0.94</v>
      </c>
      <c r="H55" s="25"/>
      <c r="I55" s="24">
        <f t="shared" si="1"/>
        <v>31.542012105397308</v>
      </c>
      <c r="J55" s="24">
        <f t="shared" si="1"/>
        <v>12.045861352172746</v>
      </c>
      <c r="K55" s="24">
        <f t="shared" si="1"/>
        <v>0</v>
      </c>
      <c r="L55" s="25"/>
      <c r="M55" s="25" t="s">
        <v>182</v>
      </c>
      <c r="N55" s="25"/>
      <c r="O55" s="25"/>
      <c r="P55" s="25"/>
    </row>
    <row r="56" spans="1:16" x14ac:dyDescent="0.25">
      <c r="A56" s="37">
        <v>361</v>
      </c>
      <c r="B56" s="37" t="s">
        <v>102</v>
      </c>
      <c r="C56" s="45">
        <v>106.75016265058262</v>
      </c>
      <c r="D56" s="45">
        <v>16.332731310795026</v>
      </c>
      <c r="E56" s="45">
        <v>0</v>
      </c>
      <c r="G56" s="131">
        <v>1</v>
      </c>
      <c r="I56" s="45">
        <f t="shared" si="1"/>
        <v>106.75016265058262</v>
      </c>
      <c r="J56" s="45">
        <f t="shared" si="1"/>
        <v>16.332731310795026</v>
      </c>
      <c r="K56" s="45">
        <f t="shared" si="1"/>
        <v>0</v>
      </c>
    </row>
    <row r="57" spans="1:16" x14ac:dyDescent="0.25">
      <c r="A57" s="37">
        <v>362</v>
      </c>
      <c r="B57" s="37" t="s">
        <v>103</v>
      </c>
      <c r="C57" s="45">
        <v>140.10501407607171</v>
      </c>
      <c r="D57" s="45">
        <v>7.3491707426719497</v>
      </c>
      <c r="E57" s="45">
        <v>0.49819899198691187</v>
      </c>
      <c r="G57" s="131">
        <v>1</v>
      </c>
      <c r="I57" s="45">
        <f t="shared" si="1"/>
        <v>140.10501407607171</v>
      </c>
      <c r="J57" s="45">
        <f t="shared" si="1"/>
        <v>7.3491707426719497</v>
      </c>
      <c r="K57" s="45">
        <f t="shared" si="1"/>
        <v>0.49819899198691187</v>
      </c>
    </row>
    <row r="58" spans="1:16" x14ac:dyDescent="0.25">
      <c r="A58" s="37">
        <v>401</v>
      </c>
      <c r="B58" s="37" t="s">
        <v>104</v>
      </c>
      <c r="C58" s="45">
        <v>23.472622006788701</v>
      </c>
      <c r="D58" s="45">
        <v>3.0855581155824674</v>
      </c>
      <c r="E58" s="45">
        <v>4.2431089261001071</v>
      </c>
      <c r="G58" s="131">
        <v>1</v>
      </c>
      <c r="I58" s="45">
        <f t="shared" si="1"/>
        <v>23.472622006788701</v>
      </c>
      <c r="J58" s="45">
        <f t="shared" si="1"/>
        <v>3.0855581155824674</v>
      </c>
      <c r="K58" s="45">
        <f t="shared" si="1"/>
        <v>4.2431089261001071</v>
      </c>
    </row>
    <row r="59" spans="1:16" x14ac:dyDescent="0.25">
      <c r="A59" s="37">
        <v>402</v>
      </c>
      <c r="B59" s="37" t="s">
        <v>105</v>
      </c>
      <c r="C59" s="45">
        <v>244.0599542340608</v>
      </c>
      <c r="D59" s="45">
        <v>8.7094262647056038</v>
      </c>
      <c r="E59" s="45">
        <v>12.97378852167</v>
      </c>
      <c r="G59" s="131">
        <v>1</v>
      </c>
      <c r="I59" s="45">
        <f t="shared" si="1"/>
        <v>244.0599542340608</v>
      </c>
      <c r="J59" s="45">
        <f t="shared" si="1"/>
        <v>8.7094262647056038</v>
      </c>
      <c r="K59" s="45">
        <f t="shared" si="1"/>
        <v>12.97378852167</v>
      </c>
    </row>
    <row r="60" spans="1:16" x14ac:dyDescent="0.25">
      <c r="A60" s="37">
        <v>403</v>
      </c>
      <c r="B60" s="37" t="s">
        <v>106</v>
      </c>
      <c r="C60" s="45">
        <v>168.71427413263268</v>
      </c>
      <c r="D60" s="45">
        <v>5.651249950336612</v>
      </c>
      <c r="E60" s="45">
        <v>7.2444667093205961</v>
      </c>
      <c r="G60" s="131">
        <v>1</v>
      </c>
      <c r="I60" s="45">
        <f t="shared" si="1"/>
        <v>168.71427413263268</v>
      </c>
      <c r="J60" s="45">
        <f t="shared" si="1"/>
        <v>5.651249950336612</v>
      </c>
      <c r="K60" s="45">
        <f t="shared" si="1"/>
        <v>7.2444667093205961</v>
      </c>
    </row>
    <row r="61" spans="1:16" x14ac:dyDescent="0.25">
      <c r="A61" s="37">
        <v>404</v>
      </c>
      <c r="B61" s="37" t="s">
        <v>13</v>
      </c>
      <c r="C61" s="45">
        <v>291.45069042779664</v>
      </c>
      <c r="D61" s="45">
        <v>37.47617800750831</v>
      </c>
      <c r="E61" s="45">
        <v>0</v>
      </c>
      <c r="G61" s="131">
        <v>1</v>
      </c>
      <c r="I61" s="45">
        <f t="shared" si="1"/>
        <v>291.45069042779664</v>
      </c>
      <c r="J61" s="45">
        <f t="shared" si="1"/>
        <v>37.47617800750831</v>
      </c>
      <c r="K61" s="45">
        <f t="shared" si="1"/>
        <v>0</v>
      </c>
    </row>
    <row r="62" spans="1:16" x14ac:dyDescent="0.25">
      <c r="A62" s="37">
        <v>405</v>
      </c>
      <c r="B62" s="37" t="s">
        <v>107</v>
      </c>
      <c r="C62" s="45">
        <v>189.82656808121803</v>
      </c>
      <c r="D62" s="45">
        <v>99.27254458599829</v>
      </c>
      <c r="E62" s="45">
        <v>318.29294547768342</v>
      </c>
      <c r="G62" s="131">
        <v>1</v>
      </c>
      <c r="I62" s="45">
        <f t="shared" si="1"/>
        <v>189.82656808121803</v>
      </c>
      <c r="J62" s="45">
        <f t="shared" si="1"/>
        <v>99.27254458599829</v>
      </c>
      <c r="K62" s="45">
        <f t="shared" si="1"/>
        <v>318.29294547768342</v>
      </c>
    </row>
    <row r="63" spans="1:16" x14ac:dyDescent="0.25">
      <c r="A63" s="37">
        <v>406</v>
      </c>
      <c r="B63" s="37" t="s">
        <v>108</v>
      </c>
      <c r="C63" s="45">
        <v>90.381473117040684</v>
      </c>
      <c r="D63" s="45">
        <v>64.333544116954954</v>
      </c>
      <c r="E63" s="45">
        <v>108.1769108331754</v>
      </c>
      <c r="G63" s="131">
        <v>1</v>
      </c>
      <c r="I63" s="45">
        <f t="shared" si="1"/>
        <v>90.381473117040684</v>
      </c>
      <c r="J63" s="45">
        <f t="shared" si="1"/>
        <v>64.333544116954954</v>
      </c>
      <c r="K63" s="45">
        <f t="shared" si="1"/>
        <v>108.1769108331754</v>
      </c>
    </row>
    <row r="64" spans="1:16" x14ac:dyDescent="0.25">
      <c r="A64" s="37">
        <v>407</v>
      </c>
      <c r="B64" s="37" t="s">
        <v>109</v>
      </c>
      <c r="C64" s="45">
        <v>92.66716859389058</v>
      </c>
      <c r="D64" s="45">
        <v>12.161558361190831</v>
      </c>
      <c r="E64" s="45">
        <v>1.807681440290049</v>
      </c>
      <c r="G64" s="131">
        <v>1</v>
      </c>
      <c r="I64" s="45">
        <f t="shared" si="1"/>
        <v>92.66716859389058</v>
      </c>
      <c r="J64" s="45">
        <f t="shared" si="1"/>
        <v>12.161558361190831</v>
      </c>
      <c r="K64" s="45">
        <f t="shared" si="1"/>
        <v>1.807681440290049</v>
      </c>
    </row>
    <row r="65" spans="1:11" x14ac:dyDescent="0.25">
      <c r="A65" s="8">
        <v>501</v>
      </c>
      <c r="B65" s="8" t="s">
        <v>110</v>
      </c>
      <c r="C65" s="29">
        <v>114.64655684292882</v>
      </c>
      <c r="D65" s="29">
        <v>14.212547200122909</v>
      </c>
      <c r="E65" s="29">
        <v>11.668871352057506</v>
      </c>
      <c r="G65" s="50">
        <v>1</v>
      </c>
      <c r="I65" s="45">
        <f t="shared" si="1"/>
        <v>114.64655684292882</v>
      </c>
      <c r="J65" s="45">
        <f t="shared" si="1"/>
        <v>14.212547200122909</v>
      </c>
      <c r="K65" s="45">
        <f t="shared" si="1"/>
        <v>11.668871352057506</v>
      </c>
    </row>
    <row r="66" spans="1:11" x14ac:dyDescent="0.25">
      <c r="A66" s="8">
        <v>502</v>
      </c>
      <c r="B66" s="8" t="s">
        <v>111</v>
      </c>
      <c r="C66" s="29">
        <v>33.635740918755772</v>
      </c>
      <c r="D66" s="29">
        <v>4.169768099306042</v>
      </c>
      <c r="E66" s="29">
        <v>3.4234881952659171</v>
      </c>
      <c r="G66" s="50">
        <v>1</v>
      </c>
      <c r="I66" s="45">
        <f t="shared" si="1"/>
        <v>33.635740918755772</v>
      </c>
      <c r="J66" s="45">
        <f t="shared" si="1"/>
        <v>4.169768099306042</v>
      </c>
      <c r="K66" s="45">
        <f t="shared" si="1"/>
        <v>3.4234881952659171</v>
      </c>
    </row>
    <row r="67" spans="1:11" x14ac:dyDescent="0.25">
      <c r="A67" s="8">
        <v>503</v>
      </c>
      <c r="B67" s="8" t="s">
        <v>112</v>
      </c>
      <c r="C67" s="29">
        <v>30.457528924142547</v>
      </c>
      <c r="D67" s="29">
        <v>0</v>
      </c>
      <c r="E67" s="29">
        <v>3.100005763525906</v>
      </c>
      <c r="G67" s="50">
        <v>1</v>
      </c>
      <c r="I67" s="45">
        <f t="shared" si="1"/>
        <v>30.457528924142547</v>
      </c>
      <c r="J67" s="45">
        <f t="shared" si="1"/>
        <v>0</v>
      </c>
      <c r="K67" s="45">
        <f t="shared" si="1"/>
        <v>3.100005763525906</v>
      </c>
    </row>
    <row r="68" spans="1:11" x14ac:dyDescent="0.25">
      <c r="A68" s="8">
        <v>504</v>
      </c>
      <c r="B68" s="8" t="s">
        <v>113</v>
      </c>
      <c r="C68" s="29">
        <v>3.751199538935718</v>
      </c>
      <c r="D68" s="29">
        <v>0.46503010620063062</v>
      </c>
      <c r="E68" s="29">
        <v>0.3818018274175356</v>
      </c>
      <c r="G68" s="50">
        <v>1</v>
      </c>
      <c r="I68" s="45">
        <f t="shared" si="1"/>
        <v>3.751199538935718</v>
      </c>
      <c r="J68" s="45">
        <f t="shared" si="1"/>
        <v>0.46503010620063062</v>
      </c>
      <c r="K68" s="45">
        <f t="shared" si="1"/>
        <v>0.3818018274175356</v>
      </c>
    </row>
    <row r="69" spans="1:11" x14ac:dyDescent="0.25">
      <c r="A69" s="8">
        <v>505</v>
      </c>
      <c r="B69" s="8" t="s">
        <v>114</v>
      </c>
      <c r="C69" s="29">
        <v>62.117055984228244</v>
      </c>
      <c r="D69" s="29">
        <v>7.7005504083132283</v>
      </c>
      <c r="E69" s="29">
        <v>6.3223524143047696</v>
      </c>
      <c r="G69" s="50">
        <v>1</v>
      </c>
      <c r="I69" s="45">
        <f t="shared" si="1"/>
        <v>62.117055984228244</v>
      </c>
      <c r="J69" s="45">
        <f t="shared" si="1"/>
        <v>7.7005504083132283</v>
      </c>
      <c r="K69" s="45">
        <f t="shared" si="1"/>
        <v>6.3223524143047696</v>
      </c>
    </row>
    <row r="70" spans="1:11" x14ac:dyDescent="0.25">
      <c r="A70" s="8">
        <v>506</v>
      </c>
      <c r="B70" s="8" t="s">
        <v>115</v>
      </c>
      <c r="C70" s="29">
        <v>25.799815875744031</v>
      </c>
      <c r="D70" s="29">
        <v>1.5993611353065837</v>
      </c>
      <c r="E70" s="29">
        <v>1.3129689251676</v>
      </c>
      <c r="G70" s="50">
        <v>1</v>
      </c>
      <c r="I70" s="45">
        <f t="shared" si="1"/>
        <v>25.799815875744031</v>
      </c>
      <c r="J70" s="45">
        <f t="shared" si="1"/>
        <v>1.5993611353065837</v>
      </c>
      <c r="K70" s="45">
        <f t="shared" si="1"/>
        <v>1.3129689251676</v>
      </c>
    </row>
    <row r="71" spans="1:11" x14ac:dyDescent="0.25">
      <c r="A71" s="8">
        <v>507</v>
      </c>
      <c r="B71" s="8" t="s">
        <v>116</v>
      </c>
      <c r="C71" s="29">
        <v>21.618797038006914</v>
      </c>
      <c r="D71" s="29">
        <v>2.6800471097750354</v>
      </c>
      <c r="E71" s="29">
        <v>2.2003884698173835</v>
      </c>
      <c r="G71" s="50">
        <v>1</v>
      </c>
      <c r="I71" s="45">
        <f t="shared" ref="I71:K92" si="2">C71*$G71</f>
        <v>21.618797038006914</v>
      </c>
      <c r="J71" s="45">
        <f t="shared" si="2"/>
        <v>2.6800471097750354</v>
      </c>
      <c r="K71" s="45">
        <f t="shared" si="2"/>
        <v>2.2003884698173835</v>
      </c>
    </row>
    <row r="72" spans="1:11" x14ac:dyDescent="0.25">
      <c r="A72" s="8">
        <v>508</v>
      </c>
      <c r="B72" s="8" t="s">
        <v>117</v>
      </c>
      <c r="C72" s="29">
        <v>22.73843302945912</v>
      </c>
      <c r="D72" s="29">
        <v>2.8188465627518267</v>
      </c>
      <c r="E72" s="29">
        <v>2.3143464357336994</v>
      </c>
      <c r="G72" s="50">
        <v>1</v>
      </c>
      <c r="I72" s="45">
        <f t="shared" si="2"/>
        <v>22.73843302945912</v>
      </c>
      <c r="J72" s="45">
        <f t="shared" si="2"/>
        <v>2.8188465627518267</v>
      </c>
      <c r="K72" s="45">
        <f t="shared" si="2"/>
        <v>2.3143464357336994</v>
      </c>
    </row>
    <row r="73" spans="1:11" x14ac:dyDescent="0.25">
      <c r="A73" s="8">
        <v>509</v>
      </c>
      <c r="B73" s="8" t="s">
        <v>118</v>
      </c>
      <c r="C73" s="29">
        <v>9.2667401903036524</v>
      </c>
      <c r="D73" s="29">
        <v>1.1487827107307513</v>
      </c>
      <c r="E73" s="29">
        <v>0.94318052192907798</v>
      </c>
      <c r="G73" s="50">
        <v>1</v>
      </c>
      <c r="I73" s="45">
        <f t="shared" si="2"/>
        <v>9.2667401903036524</v>
      </c>
      <c r="J73" s="45">
        <f t="shared" si="2"/>
        <v>1.1487827107307513</v>
      </c>
      <c r="K73" s="45">
        <f t="shared" si="2"/>
        <v>0.94318052192907798</v>
      </c>
    </row>
    <row r="74" spans="1:11" x14ac:dyDescent="0.25">
      <c r="A74" s="8">
        <v>510</v>
      </c>
      <c r="B74" s="8" t="s">
        <v>119</v>
      </c>
      <c r="C74" s="29">
        <v>105.37189082536639</v>
      </c>
      <c r="D74" s="29">
        <v>13.062781937476798</v>
      </c>
      <c r="E74" s="29">
        <v>10.724884135108075</v>
      </c>
      <c r="G74" s="50">
        <v>1</v>
      </c>
      <c r="I74" s="45">
        <f t="shared" si="2"/>
        <v>105.37189082536639</v>
      </c>
      <c r="J74" s="45">
        <f t="shared" si="2"/>
        <v>13.062781937476798</v>
      </c>
      <c r="K74" s="45">
        <f t="shared" si="2"/>
        <v>10.724884135108075</v>
      </c>
    </row>
    <row r="75" spans="1:11" x14ac:dyDescent="0.25">
      <c r="A75" s="8">
        <v>511</v>
      </c>
      <c r="B75" s="8" t="s">
        <v>120</v>
      </c>
      <c r="C75" s="29">
        <v>43.461739567236286</v>
      </c>
      <c r="D75" s="29">
        <v>2.6941075778500716</v>
      </c>
      <c r="E75" s="29">
        <v>4.423590750918641</v>
      </c>
      <c r="G75" s="50">
        <v>1</v>
      </c>
      <c r="I75" s="45">
        <f t="shared" si="2"/>
        <v>43.461739567236286</v>
      </c>
      <c r="J75" s="45">
        <f t="shared" si="2"/>
        <v>2.6941075778500716</v>
      </c>
      <c r="K75" s="45">
        <f t="shared" si="2"/>
        <v>4.423590750918641</v>
      </c>
    </row>
    <row r="76" spans="1:11" x14ac:dyDescent="0.25">
      <c r="A76" s="8">
        <v>513</v>
      </c>
      <c r="B76" s="8" t="s">
        <v>121</v>
      </c>
      <c r="C76" s="29">
        <v>13.393199399202279</v>
      </c>
      <c r="D76" s="29">
        <v>1.6603331479253278</v>
      </c>
      <c r="E76" s="29">
        <v>1.3631767521723075</v>
      </c>
      <c r="G76" s="50">
        <v>1</v>
      </c>
      <c r="I76" s="45">
        <f t="shared" si="2"/>
        <v>13.393199399202279</v>
      </c>
      <c r="J76" s="45">
        <f t="shared" si="2"/>
        <v>1.6603331479253278</v>
      </c>
      <c r="K76" s="45">
        <f t="shared" si="2"/>
        <v>1.3631767521723075</v>
      </c>
    </row>
    <row r="77" spans="1:11" x14ac:dyDescent="0.25">
      <c r="A77" s="8">
        <v>514</v>
      </c>
      <c r="B77" s="8" t="s">
        <v>122</v>
      </c>
      <c r="C77" s="29">
        <v>65.024175976004287</v>
      </c>
      <c r="D77" s="29">
        <v>8.0609413457937666</v>
      </c>
      <c r="E77" s="29">
        <v>6.6182427659828464</v>
      </c>
      <c r="G77" s="50">
        <v>1</v>
      </c>
      <c r="I77" s="45">
        <f t="shared" si="2"/>
        <v>65.024175976004287</v>
      </c>
      <c r="J77" s="45">
        <f t="shared" si="2"/>
        <v>8.0609413457937666</v>
      </c>
      <c r="K77" s="45">
        <f t="shared" si="2"/>
        <v>6.6182427659828464</v>
      </c>
    </row>
    <row r="78" spans="1:11" x14ac:dyDescent="0.25">
      <c r="A78" s="8">
        <v>515</v>
      </c>
      <c r="B78" s="8" t="s">
        <v>123</v>
      </c>
      <c r="C78" s="29">
        <v>45.17593875057765</v>
      </c>
      <c r="D78" s="29">
        <v>5.6003876564920061</v>
      </c>
      <c r="E78" s="29">
        <v>4.5980641091436221</v>
      </c>
      <c r="G78" s="50">
        <v>1</v>
      </c>
      <c r="I78" s="45">
        <f t="shared" si="2"/>
        <v>45.17593875057765</v>
      </c>
      <c r="J78" s="45">
        <f t="shared" si="2"/>
        <v>5.6003876564920061</v>
      </c>
      <c r="K78" s="45">
        <f t="shared" si="2"/>
        <v>4.5980641091436221</v>
      </c>
    </row>
    <row r="79" spans="1:11" x14ac:dyDescent="0.25">
      <c r="A79" s="8">
        <v>516</v>
      </c>
      <c r="B79" s="8" t="s">
        <v>124</v>
      </c>
      <c r="C79" s="29">
        <v>44.995896283076604</v>
      </c>
      <c r="D79" s="29">
        <v>5.5780680846020889</v>
      </c>
      <c r="E79" s="29">
        <v>4.5797391590443359</v>
      </c>
      <c r="G79" s="50">
        <v>1</v>
      </c>
      <c r="I79" s="45">
        <f t="shared" si="2"/>
        <v>44.995896283076604</v>
      </c>
      <c r="J79" s="45">
        <f t="shared" si="2"/>
        <v>5.5780680846020889</v>
      </c>
      <c r="K79" s="45">
        <f t="shared" si="2"/>
        <v>4.5797391590443359</v>
      </c>
    </row>
    <row r="80" spans="1:11" x14ac:dyDescent="0.25">
      <c r="A80" s="8">
        <v>517</v>
      </c>
      <c r="B80" s="8" t="s">
        <v>125</v>
      </c>
      <c r="C80" s="29">
        <v>6.1811791098167435</v>
      </c>
      <c r="D80" s="29">
        <v>0.766270721684574</v>
      </c>
      <c r="E80" s="29">
        <v>0.62912821747756342</v>
      </c>
      <c r="G80" s="50">
        <v>1</v>
      </c>
      <c r="I80" s="45">
        <f t="shared" si="2"/>
        <v>6.1811791098167435</v>
      </c>
      <c r="J80" s="45">
        <f t="shared" si="2"/>
        <v>0.766270721684574</v>
      </c>
      <c r="K80" s="45">
        <f t="shared" si="2"/>
        <v>0.62912821747756342</v>
      </c>
    </row>
    <row r="81" spans="1:11" s="16" customFormat="1" x14ac:dyDescent="0.25">
      <c r="A81" s="5">
        <v>601</v>
      </c>
      <c r="B81" s="5" t="s">
        <v>126</v>
      </c>
      <c r="C81" s="18">
        <v>4.089813762724539</v>
      </c>
      <c r="D81" s="18">
        <v>0.54709798142801869</v>
      </c>
      <c r="E81" s="18">
        <v>0.337532458588021</v>
      </c>
      <c r="F81" s="19"/>
      <c r="G81" s="201">
        <v>0</v>
      </c>
      <c r="H81" s="19"/>
      <c r="I81" s="18">
        <f t="shared" si="2"/>
        <v>0</v>
      </c>
      <c r="J81" s="18">
        <f t="shared" si="2"/>
        <v>0</v>
      </c>
      <c r="K81" s="18">
        <f t="shared" si="2"/>
        <v>0</v>
      </c>
    </row>
    <row r="82" spans="1:11" s="16" customFormat="1" x14ac:dyDescent="0.25">
      <c r="A82" s="4">
        <v>603</v>
      </c>
      <c r="B82" s="4" t="s">
        <v>127</v>
      </c>
      <c r="C82" s="15">
        <v>140.27112555590674</v>
      </c>
      <c r="D82" s="15">
        <v>18.764191744647857</v>
      </c>
      <c r="E82" s="15">
        <v>11.576580314693077</v>
      </c>
      <c r="G82" s="48">
        <f>(2.9-0.948)/(2.9-0.92)</f>
        <v>0.98585858585858588</v>
      </c>
      <c r="I82" s="15">
        <f t="shared" si="2"/>
        <v>138.28749347733836</v>
      </c>
      <c r="J82" s="15">
        <f t="shared" si="2"/>
        <v>18.498839538157888</v>
      </c>
      <c r="K82" s="15">
        <f t="shared" si="2"/>
        <v>11.412871098121659</v>
      </c>
    </row>
    <row r="83" spans="1:11" s="16" customFormat="1" x14ac:dyDescent="0.25">
      <c r="A83" s="4">
        <v>604</v>
      </c>
      <c r="B83" s="4" t="s">
        <v>128</v>
      </c>
      <c r="C83" s="15">
        <v>1.3487066033518966</v>
      </c>
      <c r="D83" s="15">
        <v>0.18098892395530397</v>
      </c>
      <c r="E83" s="15">
        <v>0.10840540894774964</v>
      </c>
      <c r="G83" s="48">
        <f>(2.9-0.948)/(2.9-0.92)</f>
        <v>0.98585858585858588</v>
      </c>
      <c r="I83" s="15">
        <f t="shared" si="2"/>
        <v>1.3296339847186376</v>
      </c>
      <c r="J83" s="15">
        <f t="shared" si="2"/>
        <v>0.1784294846266431</v>
      </c>
      <c r="K83" s="15">
        <f t="shared" si="2"/>
        <v>0.10687240316465015</v>
      </c>
    </row>
    <row r="84" spans="1:11" s="25" customFormat="1" x14ac:dyDescent="0.25">
      <c r="A84" s="7">
        <v>606</v>
      </c>
      <c r="B84" s="7" t="s">
        <v>129</v>
      </c>
      <c r="C84" s="24">
        <v>4.7063376776275172</v>
      </c>
      <c r="D84" s="24">
        <v>0.57203143358507857</v>
      </c>
      <c r="E84" s="24">
        <v>0.40623154733201106</v>
      </c>
      <c r="G84" s="53">
        <f>0.92/0.948</f>
        <v>0.97046413502109719</v>
      </c>
      <c r="I84" s="24">
        <f t="shared" si="2"/>
        <v>4.5673319234359875</v>
      </c>
      <c r="J84" s="24">
        <f t="shared" si="2"/>
        <v>0.55513599039902151</v>
      </c>
      <c r="K84" s="24">
        <f t="shared" si="2"/>
        <v>0.39423314719984198</v>
      </c>
    </row>
    <row r="85" spans="1:11" s="16" customFormat="1" x14ac:dyDescent="0.25">
      <c r="A85" s="4">
        <v>608</v>
      </c>
      <c r="B85" s="4" t="s">
        <v>130</v>
      </c>
      <c r="C85" s="15">
        <v>221.57599046268984</v>
      </c>
      <c r="D85" s="15">
        <v>29.361578478245072</v>
      </c>
      <c r="E85" s="15">
        <v>17.455326488130282</v>
      </c>
      <c r="G85" s="48">
        <v>0.99</v>
      </c>
      <c r="I85" s="15">
        <f t="shared" si="2"/>
        <v>219.36023055806294</v>
      </c>
      <c r="J85" s="15">
        <f t="shared" si="2"/>
        <v>29.067962693462622</v>
      </c>
      <c r="K85" s="15">
        <f t="shared" si="2"/>
        <v>17.280773223248978</v>
      </c>
    </row>
    <row r="86" spans="1:11" s="25" customFormat="1" x14ac:dyDescent="0.25">
      <c r="A86" s="7">
        <v>609</v>
      </c>
      <c r="B86" s="7" t="s">
        <v>44</v>
      </c>
      <c r="C86" s="24">
        <v>29.524201500322526</v>
      </c>
      <c r="D86" s="24">
        <v>3.9273519072951957</v>
      </c>
      <c r="E86" s="24">
        <v>2.3823129895760662</v>
      </c>
      <c r="G86" s="53">
        <f t="shared" ref="G86:G87" si="3">0.92/0.948</f>
        <v>0.97046413502109719</v>
      </c>
      <c r="I86" s="24">
        <f t="shared" si="2"/>
        <v>28.652178671199081</v>
      </c>
      <c r="J86" s="24">
        <f t="shared" si="2"/>
        <v>3.8113541716366885</v>
      </c>
      <c r="K86" s="24">
        <f t="shared" si="2"/>
        <v>2.3119493147784613</v>
      </c>
    </row>
    <row r="87" spans="1:11" s="25" customFormat="1" x14ac:dyDescent="0.25">
      <c r="A87" s="7">
        <v>610</v>
      </c>
      <c r="B87" s="7" t="s">
        <v>131</v>
      </c>
      <c r="C87" s="24">
        <v>1.1460189187221279</v>
      </c>
      <c r="D87" s="24">
        <v>0.15378936413179967</v>
      </c>
      <c r="E87" s="24">
        <v>9.2113918015630861E-2</v>
      </c>
      <c r="G87" s="53">
        <f t="shared" si="3"/>
        <v>0.97046413502109719</v>
      </c>
      <c r="I87" s="24">
        <f t="shared" si="2"/>
        <v>1.1121702586754829</v>
      </c>
      <c r="J87" s="24">
        <f t="shared" si="2"/>
        <v>0.1492470622376115</v>
      </c>
      <c r="K87" s="24">
        <f t="shared" si="2"/>
        <v>8.9393253770443465E-2</v>
      </c>
    </row>
    <row r="88" spans="1:11" x14ac:dyDescent="0.25">
      <c r="A88" s="8">
        <v>701</v>
      </c>
      <c r="B88" s="8" t="s">
        <v>132</v>
      </c>
      <c r="C88" s="29">
        <v>110.8868151032438</v>
      </c>
      <c r="D88" s="29">
        <v>9.1547697554854164</v>
      </c>
      <c r="E88" s="29">
        <v>22.252397490922483</v>
      </c>
      <c r="G88" s="50">
        <v>1</v>
      </c>
      <c r="I88" s="45">
        <f t="shared" si="2"/>
        <v>110.8868151032438</v>
      </c>
      <c r="J88" s="45">
        <f t="shared" si="2"/>
        <v>9.1547697554854164</v>
      </c>
      <c r="K88" s="45">
        <f t="shared" si="2"/>
        <v>22.252397490922483</v>
      </c>
    </row>
    <row r="89" spans="1:11" x14ac:dyDescent="0.25">
      <c r="A89" s="8">
        <v>702</v>
      </c>
      <c r="B89" s="8" t="s">
        <v>133</v>
      </c>
      <c r="C89" s="29">
        <v>205.65809246995659</v>
      </c>
      <c r="D89" s="29">
        <v>16.978997577755774</v>
      </c>
      <c r="E89" s="29">
        <v>41.270770983542832</v>
      </c>
      <c r="G89" s="50">
        <v>1</v>
      </c>
      <c r="I89" s="45">
        <f t="shared" si="2"/>
        <v>205.65809246995659</v>
      </c>
      <c r="J89" s="45">
        <f t="shared" si="2"/>
        <v>16.978997577755774</v>
      </c>
      <c r="K89" s="45">
        <f t="shared" si="2"/>
        <v>41.270770983542832</v>
      </c>
    </row>
    <row r="90" spans="1:11" x14ac:dyDescent="0.25">
      <c r="A90" s="8">
        <v>711</v>
      </c>
      <c r="B90" s="8" t="s">
        <v>134</v>
      </c>
      <c r="C90" s="29">
        <v>26.278848527192896</v>
      </c>
      <c r="D90" s="29">
        <v>3.2954456724907133</v>
      </c>
      <c r="E90" s="29">
        <v>5.2735519911973885</v>
      </c>
      <c r="G90" s="50">
        <v>1</v>
      </c>
      <c r="I90" s="45">
        <f t="shared" si="2"/>
        <v>26.278848527192896</v>
      </c>
      <c r="J90" s="45">
        <f t="shared" si="2"/>
        <v>3.2954456724907133</v>
      </c>
      <c r="K90" s="45">
        <f t="shared" si="2"/>
        <v>5.2735519911973885</v>
      </c>
    </row>
    <row r="91" spans="1:11" x14ac:dyDescent="0.25">
      <c r="A91" s="8">
        <v>712</v>
      </c>
      <c r="B91" s="8" t="s">
        <v>135</v>
      </c>
      <c r="C91" s="29">
        <v>96.731809373355489</v>
      </c>
      <c r="D91" s="29">
        <v>7.9861088634843824</v>
      </c>
      <c r="E91" s="29">
        <v>19.411811209530605</v>
      </c>
      <c r="G91" s="50">
        <v>1</v>
      </c>
      <c r="I91" s="45">
        <f t="shared" si="2"/>
        <v>96.731809373355489</v>
      </c>
      <c r="J91" s="45">
        <f t="shared" si="2"/>
        <v>7.9861088634843824</v>
      </c>
      <c r="K91" s="45">
        <f t="shared" si="2"/>
        <v>19.411811209530605</v>
      </c>
    </row>
    <row r="92" spans="1:11" x14ac:dyDescent="0.25">
      <c r="A92" s="8">
        <v>721</v>
      </c>
      <c r="B92" s="8" t="s">
        <v>134</v>
      </c>
      <c r="C92" s="29">
        <v>2.0029751799630359E-3</v>
      </c>
      <c r="D92" s="29">
        <v>2.5117903753486663E-4</v>
      </c>
      <c r="E92" s="29">
        <v>4.0195041339295419E-4</v>
      </c>
      <c r="G92" s="50">
        <v>1</v>
      </c>
      <c r="I92" s="45">
        <f t="shared" si="2"/>
        <v>2.0029751799630359E-3</v>
      </c>
      <c r="J92" s="45">
        <f t="shared" si="2"/>
        <v>2.5117903753486663E-4</v>
      </c>
      <c r="K92" s="45">
        <f t="shared" si="2"/>
        <v>4.0195041339295419E-4</v>
      </c>
    </row>
    <row r="93" spans="1:11" x14ac:dyDescent="0.25">
      <c r="A93" s="8">
        <v>722</v>
      </c>
      <c r="B93" s="8" t="s">
        <v>135</v>
      </c>
      <c r="C93" s="29">
        <v>0.17024356043264935</v>
      </c>
      <c r="D93" s="29">
        <v>1.4055197156989212E-2</v>
      </c>
      <c r="E93" s="29">
        <v>3.4163903262061826E-2</v>
      </c>
      <c r="F93" s="46"/>
      <c r="G93" s="50">
        <v>1</v>
      </c>
      <c r="H93" s="46"/>
      <c r="I93" s="45">
        <f t="shared" ref="I93:I99" si="4">C93*$G93</f>
        <v>0.17024356043264935</v>
      </c>
      <c r="J93" s="45">
        <f t="shared" ref="J93:J99" si="5">D93*$G93</f>
        <v>1.4055197156989212E-2</v>
      </c>
      <c r="K93" s="45">
        <f t="shared" ref="K93:K99" si="6">E93*$G93</f>
        <v>3.4163903262061826E-2</v>
      </c>
    </row>
    <row r="94" spans="1:11" x14ac:dyDescent="0.25">
      <c r="A94" s="8">
        <v>731</v>
      </c>
      <c r="B94" s="8" t="s">
        <v>136</v>
      </c>
      <c r="C94" s="29">
        <v>5.5370628636767227</v>
      </c>
      <c r="D94" s="29">
        <v>0.71600674489181104</v>
      </c>
      <c r="E94" s="29">
        <v>1.222225754173867</v>
      </c>
      <c r="G94" s="50">
        <v>1</v>
      </c>
      <c r="I94" s="45">
        <f t="shared" si="4"/>
        <v>5.5370628636767227</v>
      </c>
      <c r="J94" s="45">
        <f t="shared" si="5"/>
        <v>0.71600674489181104</v>
      </c>
      <c r="K94" s="45">
        <f t="shared" si="6"/>
        <v>1.222225754173867</v>
      </c>
    </row>
    <row r="95" spans="1:11" x14ac:dyDescent="0.25">
      <c r="A95" s="8">
        <v>732</v>
      </c>
      <c r="B95" s="8" t="s">
        <v>137</v>
      </c>
      <c r="C95" s="29">
        <v>22.077521672936758</v>
      </c>
      <c r="D95" s="29">
        <v>1.8795206447706414</v>
      </c>
      <c r="E95" s="29">
        <v>4.8732858190652761</v>
      </c>
      <c r="G95" s="50">
        <v>1</v>
      </c>
      <c r="I95" s="45">
        <f t="shared" si="4"/>
        <v>22.077521672936758</v>
      </c>
      <c r="J95" s="45">
        <f t="shared" si="5"/>
        <v>1.8795206447706414</v>
      </c>
      <c r="K95" s="45">
        <f t="shared" si="6"/>
        <v>4.8732858190652761</v>
      </c>
    </row>
    <row r="96" spans="1:11" x14ac:dyDescent="0.25">
      <c r="A96" s="8">
        <v>741</v>
      </c>
      <c r="B96" s="8" t="s">
        <v>138</v>
      </c>
      <c r="C96" s="29">
        <v>104.39550205595786</v>
      </c>
      <c r="D96" s="29">
        <v>8.8038475513463048</v>
      </c>
      <c r="E96" s="29">
        <v>22.00435118641763</v>
      </c>
      <c r="G96" s="50">
        <v>1</v>
      </c>
      <c r="I96" s="45">
        <f t="shared" si="4"/>
        <v>104.39550205595786</v>
      </c>
      <c r="J96" s="45">
        <f t="shared" si="5"/>
        <v>8.8038475513463048</v>
      </c>
      <c r="K96" s="45">
        <f t="shared" si="6"/>
        <v>22.00435118641763</v>
      </c>
    </row>
    <row r="97" spans="1:14" x14ac:dyDescent="0.25">
      <c r="A97" s="8">
        <v>801</v>
      </c>
      <c r="B97" s="8" t="s">
        <v>139</v>
      </c>
      <c r="C97" s="29">
        <v>40.33219266354115</v>
      </c>
      <c r="D97" s="29">
        <v>5.5352803461425566</v>
      </c>
      <c r="E97" s="29">
        <v>1.2636240372515366</v>
      </c>
      <c r="G97" s="50">
        <v>1</v>
      </c>
      <c r="I97" s="45">
        <f t="shared" si="4"/>
        <v>40.33219266354115</v>
      </c>
      <c r="J97" s="45">
        <f t="shared" si="5"/>
        <v>5.5352803461425566</v>
      </c>
      <c r="K97" s="45">
        <f t="shared" si="6"/>
        <v>1.2636240372515366</v>
      </c>
    </row>
    <row r="98" spans="1:14" x14ac:dyDescent="0.25">
      <c r="A98" s="8">
        <v>811</v>
      </c>
      <c r="B98" s="8" t="s">
        <v>140</v>
      </c>
      <c r="C98" s="29">
        <v>41.807888903534796</v>
      </c>
      <c r="D98" s="29">
        <v>6.1051536159368229</v>
      </c>
      <c r="E98" s="29">
        <v>0.98615352324138794</v>
      </c>
      <c r="G98" s="50">
        <v>1</v>
      </c>
      <c r="I98" s="45">
        <f t="shared" si="4"/>
        <v>41.807888903534796</v>
      </c>
      <c r="J98" s="45">
        <f t="shared" si="5"/>
        <v>6.1051536159368229</v>
      </c>
      <c r="K98" s="45">
        <f t="shared" si="6"/>
        <v>0.98615352324138794</v>
      </c>
    </row>
    <row r="99" spans="1:14" x14ac:dyDescent="0.25">
      <c r="A99" s="8">
        <v>901</v>
      </c>
      <c r="B99" s="8" t="s">
        <v>141</v>
      </c>
      <c r="C99" s="29">
        <v>104.38577164129406</v>
      </c>
      <c r="D99" s="29">
        <v>8.1312240825337643</v>
      </c>
      <c r="E99" s="29">
        <v>10.1480285300179</v>
      </c>
      <c r="G99" s="50">
        <v>1</v>
      </c>
      <c r="I99" s="45">
        <f t="shared" si="4"/>
        <v>104.38577164129406</v>
      </c>
      <c r="J99" s="45">
        <f t="shared" si="5"/>
        <v>8.1312240825337643</v>
      </c>
      <c r="K99" s="45">
        <f t="shared" si="6"/>
        <v>10.1480285300179</v>
      </c>
    </row>
    <row r="100" spans="1:14" x14ac:dyDescent="0.25">
      <c r="A100" s="57" t="s">
        <v>157</v>
      </c>
      <c r="B100" s="57" t="s">
        <v>300</v>
      </c>
      <c r="C100" s="63">
        <f>SUM(C6:C99)</f>
        <v>10455.337825881617</v>
      </c>
      <c r="D100" s="63">
        <f t="shared" ref="D100:E100" si="7">SUM(D6:D99)</f>
        <v>2120.8524776745412</v>
      </c>
      <c r="E100" s="63">
        <f t="shared" si="7"/>
        <v>1177.637469885216</v>
      </c>
      <c r="F100" s="59" t="s">
        <v>301</v>
      </c>
      <c r="G100" s="63"/>
      <c r="H100" s="63"/>
      <c r="I100" s="63">
        <f>SUM(I6:I99)</f>
        <v>9208.8788345701523</v>
      </c>
      <c r="J100" s="63">
        <f t="shared" ref="J100:K100" si="8">SUM(J6:J99)</f>
        <v>1874.1892683983708</v>
      </c>
      <c r="K100" s="63">
        <f t="shared" si="8"/>
        <v>1051.8903550726152</v>
      </c>
      <c r="M100" s="64">
        <f>(I100-C100)/C100</f>
        <v>-0.11921747647655381</v>
      </c>
      <c r="N100" s="71" t="s">
        <v>165</v>
      </c>
    </row>
    <row r="102" spans="1:14" x14ac:dyDescent="0.25">
      <c r="A102" s="68">
        <v>154</v>
      </c>
      <c r="B102" s="68" t="s">
        <v>158</v>
      </c>
      <c r="I102" s="69">
        <v>70.540465097913071</v>
      </c>
      <c r="J102" s="69">
        <v>2.8505451580668617</v>
      </c>
      <c r="K102" s="69">
        <v>12.634843881301183</v>
      </c>
    </row>
    <row r="103" spans="1:14" x14ac:dyDescent="0.25">
      <c r="A103" s="68">
        <v>132</v>
      </c>
      <c r="B103" s="68" t="s">
        <v>159</v>
      </c>
      <c r="I103" s="69">
        <v>163.45150454855889</v>
      </c>
      <c r="J103" s="69">
        <v>20.700762792302115</v>
      </c>
      <c r="K103" s="69">
        <v>24.243875720430818</v>
      </c>
    </row>
    <row r="104" spans="1:14" x14ac:dyDescent="0.25">
      <c r="A104" s="68">
        <v>203</v>
      </c>
      <c r="B104" s="68" t="s">
        <v>160</v>
      </c>
      <c r="I104" s="69">
        <v>217.80360093439057</v>
      </c>
      <c r="J104" s="69">
        <v>0</v>
      </c>
      <c r="K104" s="69">
        <v>0</v>
      </c>
    </row>
    <row r="105" spans="1:14" x14ac:dyDescent="0.25">
      <c r="A105" s="68">
        <v>146</v>
      </c>
      <c r="B105" s="68" t="s">
        <v>161</v>
      </c>
      <c r="I105" s="69">
        <v>113.15333333333332</v>
      </c>
      <c r="J105" s="69">
        <v>16.333333333333332</v>
      </c>
      <c r="K105" s="69">
        <v>15.666666666666666</v>
      </c>
    </row>
    <row r="106" spans="1:14" x14ac:dyDescent="0.25">
      <c r="A106" s="68">
        <v>125</v>
      </c>
      <c r="B106" s="68" t="s">
        <v>162</v>
      </c>
      <c r="I106" s="69">
        <v>107.80428029732896</v>
      </c>
      <c r="J106" s="69">
        <v>14.193574678818655</v>
      </c>
      <c r="K106" s="69">
        <v>16.657646425142772</v>
      </c>
    </row>
    <row r="107" spans="1:14" x14ac:dyDescent="0.25">
      <c r="A107" s="65">
        <v>337</v>
      </c>
      <c r="B107" s="65" t="s">
        <v>163</v>
      </c>
      <c r="I107" s="69">
        <v>352.57516154115376</v>
      </c>
      <c r="J107" s="69">
        <v>74.494830894384407</v>
      </c>
      <c r="K107" s="69">
        <v>0</v>
      </c>
    </row>
    <row r="108" spans="1:14" x14ac:dyDescent="0.25">
      <c r="A108" s="68">
        <v>338</v>
      </c>
      <c r="B108" s="67" t="s">
        <v>164</v>
      </c>
      <c r="I108" s="69">
        <v>830.05700671593218</v>
      </c>
      <c r="J108" s="69">
        <v>141.51258802122132</v>
      </c>
      <c r="K108" s="69">
        <v>11.5060225494225</v>
      </c>
    </row>
    <row r="109" spans="1:14" x14ac:dyDescent="0.25">
      <c r="A109" s="3">
        <v>611</v>
      </c>
      <c r="B109" s="3" t="s">
        <v>292</v>
      </c>
      <c r="I109" s="163">
        <v>114.36660409813112</v>
      </c>
      <c r="J109" s="163">
        <v>15.36089074000814</v>
      </c>
      <c r="K109" s="163">
        <v>9.3166900020457852</v>
      </c>
    </row>
    <row r="110" spans="1:14" x14ac:dyDescent="0.25">
      <c r="A110" s="3">
        <v>612</v>
      </c>
      <c r="B110" s="3" t="s">
        <v>293</v>
      </c>
      <c r="I110" s="163">
        <v>27.259266981372736</v>
      </c>
      <c r="J110" s="163">
        <v>3.6612665476566391</v>
      </c>
      <c r="K110" s="163">
        <v>2.2206319943760771</v>
      </c>
    </row>
    <row r="111" spans="1:14" x14ac:dyDescent="0.25">
      <c r="A111" s="3">
        <v>613</v>
      </c>
      <c r="B111" s="3" t="s">
        <v>307</v>
      </c>
      <c r="I111" s="163">
        <v>8.4668935320930458</v>
      </c>
      <c r="J111" s="163">
        <v>1.1372115791963799</v>
      </c>
      <c r="K111" s="163">
        <v>0.68974175582893293</v>
      </c>
    </row>
    <row r="112" spans="1:14" x14ac:dyDescent="0.25">
      <c r="A112" s="3">
        <v>703</v>
      </c>
      <c r="B112" s="3" t="s">
        <v>294</v>
      </c>
      <c r="I112" s="163">
        <v>87.102250928452193</v>
      </c>
      <c r="J112" s="163">
        <v>7.1911048564612665</v>
      </c>
      <c r="K112" s="163">
        <v>17.479385357735783</v>
      </c>
    </row>
    <row r="113" spans="1:14" x14ac:dyDescent="0.25">
      <c r="A113" s="162">
        <v>813</v>
      </c>
      <c r="B113" s="168" t="s">
        <v>296</v>
      </c>
      <c r="I113" s="163">
        <v>40</v>
      </c>
      <c r="J113" s="163">
        <v>6</v>
      </c>
      <c r="K113" s="163">
        <v>1</v>
      </c>
    </row>
    <row r="114" spans="1:14" x14ac:dyDescent="0.25">
      <c r="A114" s="162">
        <v>814</v>
      </c>
      <c r="B114" s="168" t="s">
        <v>297</v>
      </c>
      <c r="I114" s="163">
        <v>40</v>
      </c>
      <c r="J114" s="163">
        <v>6</v>
      </c>
      <c r="K114" s="163">
        <v>1</v>
      </c>
    </row>
    <row r="115" spans="1:14" x14ac:dyDescent="0.25">
      <c r="A115" s="167">
        <v>812</v>
      </c>
      <c r="B115" s="168" t="s">
        <v>298</v>
      </c>
      <c r="I115" s="163">
        <v>42</v>
      </c>
      <c r="J115" s="163">
        <v>6</v>
      </c>
      <c r="K115" s="163">
        <v>1</v>
      </c>
    </row>
    <row r="116" spans="1:14" x14ac:dyDescent="0.25">
      <c r="A116" s="162">
        <v>518</v>
      </c>
      <c r="B116" s="168" t="s">
        <v>299</v>
      </c>
      <c r="I116" s="163">
        <v>22.73843302945912</v>
      </c>
      <c r="J116" s="163">
        <v>2.8188465627518267</v>
      </c>
      <c r="K116" s="163">
        <v>2.3143464357336994</v>
      </c>
    </row>
    <row r="120" spans="1:14" x14ac:dyDescent="0.25">
      <c r="A120" s="57" t="s">
        <v>157</v>
      </c>
      <c r="B120" s="57" t="s">
        <v>295</v>
      </c>
      <c r="C120" s="70">
        <f>C100</f>
        <v>10455.337825881617</v>
      </c>
      <c r="D120" s="70">
        <f t="shared" ref="D120:E120" si="9">D100</f>
        <v>2120.8524776745412</v>
      </c>
      <c r="E120" s="70">
        <f t="shared" si="9"/>
        <v>1177.637469885216</v>
      </c>
      <c r="F120" s="71"/>
      <c r="G120" s="71"/>
      <c r="H120" s="71"/>
      <c r="I120" s="166">
        <f>I100+SUM(I102:I116)</f>
        <v>11446.197635608271</v>
      </c>
      <c r="J120" s="166">
        <f t="shared" ref="J120:K120" si="10">J100+SUM(J102:J116)</f>
        <v>2192.444223562572</v>
      </c>
      <c r="K120" s="166">
        <f t="shared" si="10"/>
        <v>1167.6202058612994</v>
      </c>
      <c r="L120" s="71"/>
      <c r="M120" s="64">
        <f>(I120-C120)/C120</f>
        <v>9.4770711977745364E-2</v>
      </c>
      <c r="N120" s="71" t="s">
        <v>166</v>
      </c>
    </row>
  </sheetData>
  <mergeCells count="2">
    <mergeCell ref="C4:E4"/>
    <mergeCell ref="I4:K4"/>
  </mergeCells>
  <pageMargins left="0.2" right="0.2" top="0.5" bottom="0.5" header="0.3" footer="0.3"/>
  <pageSetup paperSize="17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zoomScale="80" zoomScaleNormal="80" workbookViewId="0"/>
  </sheetViews>
  <sheetFormatPr defaultRowHeight="15" x14ac:dyDescent="0.25"/>
  <cols>
    <col min="1" max="1" width="29.5703125" style="92" customWidth="1"/>
    <col min="2" max="2" width="52.5703125" style="92" bestFit="1" customWidth="1"/>
    <col min="3" max="4" width="10" style="93" bestFit="1" customWidth="1"/>
    <col min="5" max="5" width="10.5703125" style="78" bestFit="1" customWidth="1"/>
    <col min="6" max="6" width="26.42578125" style="78" customWidth="1"/>
    <col min="7" max="7" width="10.28515625" style="78" bestFit="1" customWidth="1"/>
    <col min="8" max="8" width="11.140625" style="78" bestFit="1" customWidth="1"/>
    <col min="9" max="9" width="9.140625" style="78"/>
    <col min="10" max="10" width="9.85546875" style="78" bestFit="1" customWidth="1"/>
    <col min="11" max="258" width="9.140625" style="78"/>
    <col min="259" max="259" width="37" style="78" bestFit="1" customWidth="1"/>
    <col min="260" max="261" width="10" style="78" bestFit="1" customWidth="1"/>
    <col min="262" max="514" width="9.140625" style="78"/>
    <col min="515" max="515" width="37" style="78" bestFit="1" customWidth="1"/>
    <col min="516" max="517" width="10" style="78" bestFit="1" customWidth="1"/>
    <col min="518" max="770" width="9.140625" style="78"/>
    <col min="771" max="771" width="37" style="78" bestFit="1" customWidth="1"/>
    <col min="772" max="773" width="10" style="78" bestFit="1" customWidth="1"/>
    <col min="774" max="1026" width="9.140625" style="78"/>
    <col min="1027" max="1027" width="37" style="78" bestFit="1" customWidth="1"/>
    <col min="1028" max="1029" width="10" style="78" bestFit="1" customWidth="1"/>
    <col min="1030" max="1282" width="9.140625" style="78"/>
    <col min="1283" max="1283" width="37" style="78" bestFit="1" customWidth="1"/>
    <col min="1284" max="1285" width="10" style="78" bestFit="1" customWidth="1"/>
    <col min="1286" max="1538" width="9.140625" style="78"/>
    <col min="1539" max="1539" width="37" style="78" bestFit="1" customWidth="1"/>
    <col min="1540" max="1541" width="10" style="78" bestFit="1" customWidth="1"/>
    <col min="1542" max="1794" width="9.140625" style="78"/>
    <col min="1795" max="1795" width="37" style="78" bestFit="1" customWidth="1"/>
    <col min="1796" max="1797" width="10" style="78" bestFit="1" customWidth="1"/>
    <col min="1798" max="2050" width="9.140625" style="78"/>
    <col min="2051" max="2051" width="37" style="78" bestFit="1" customWidth="1"/>
    <col min="2052" max="2053" width="10" style="78" bestFit="1" customWidth="1"/>
    <col min="2054" max="2306" width="9.140625" style="78"/>
    <col min="2307" max="2307" width="37" style="78" bestFit="1" customWidth="1"/>
    <col min="2308" max="2309" width="10" style="78" bestFit="1" customWidth="1"/>
    <col min="2310" max="2562" width="9.140625" style="78"/>
    <col min="2563" max="2563" width="37" style="78" bestFit="1" customWidth="1"/>
    <col min="2564" max="2565" width="10" style="78" bestFit="1" customWidth="1"/>
    <col min="2566" max="2818" width="9.140625" style="78"/>
    <col min="2819" max="2819" width="37" style="78" bestFit="1" customWidth="1"/>
    <col min="2820" max="2821" width="10" style="78" bestFit="1" customWidth="1"/>
    <col min="2822" max="3074" width="9.140625" style="78"/>
    <col min="3075" max="3075" width="37" style="78" bestFit="1" customWidth="1"/>
    <col min="3076" max="3077" width="10" style="78" bestFit="1" customWidth="1"/>
    <col min="3078" max="3330" width="9.140625" style="78"/>
    <col min="3331" max="3331" width="37" style="78" bestFit="1" customWidth="1"/>
    <col min="3332" max="3333" width="10" style="78" bestFit="1" customWidth="1"/>
    <col min="3334" max="3586" width="9.140625" style="78"/>
    <col min="3587" max="3587" width="37" style="78" bestFit="1" customWidth="1"/>
    <col min="3588" max="3589" width="10" style="78" bestFit="1" customWidth="1"/>
    <col min="3590" max="3842" width="9.140625" style="78"/>
    <col min="3843" max="3843" width="37" style="78" bestFit="1" customWidth="1"/>
    <col min="3844" max="3845" width="10" style="78" bestFit="1" customWidth="1"/>
    <col min="3846" max="4098" width="9.140625" style="78"/>
    <col min="4099" max="4099" width="37" style="78" bestFit="1" customWidth="1"/>
    <col min="4100" max="4101" width="10" style="78" bestFit="1" customWidth="1"/>
    <col min="4102" max="4354" width="9.140625" style="78"/>
    <col min="4355" max="4355" width="37" style="78" bestFit="1" customWidth="1"/>
    <col min="4356" max="4357" width="10" style="78" bestFit="1" customWidth="1"/>
    <col min="4358" max="4610" width="9.140625" style="78"/>
    <col min="4611" max="4611" width="37" style="78" bestFit="1" customWidth="1"/>
    <col min="4612" max="4613" width="10" style="78" bestFit="1" customWidth="1"/>
    <col min="4614" max="4866" width="9.140625" style="78"/>
    <col min="4867" max="4867" width="37" style="78" bestFit="1" customWidth="1"/>
    <col min="4868" max="4869" width="10" style="78" bestFit="1" customWidth="1"/>
    <col min="4870" max="5122" width="9.140625" style="78"/>
    <col min="5123" max="5123" width="37" style="78" bestFit="1" customWidth="1"/>
    <col min="5124" max="5125" width="10" style="78" bestFit="1" customWidth="1"/>
    <col min="5126" max="5378" width="9.140625" style="78"/>
    <col min="5379" max="5379" width="37" style="78" bestFit="1" customWidth="1"/>
    <col min="5380" max="5381" width="10" style="78" bestFit="1" customWidth="1"/>
    <col min="5382" max="5634" width="9.140625" style="78"/>
    <col min="5635" max="5635" width="37" style="78" bestFit="1" customWidth="1"/>
    <col min="5636" max="5637" width="10" style="78" bestFit="1" customWidth="1"/>
    <col min="5638" max="5890" width="9.140625" style="78"/>
    <col min="5891" max="5891" width="37" style="78" bestFit="1" customWidth="1"/>
    <col min="5892" max="5893" width="10" style="78" bestFit="1" customWidth="1"/>
    <col min="5894" max="6146" width="9.140625" style="78"/>
    <col min="6147" max="6147" width="37" style="78" bestFit="1" customWidth="1"/>
    <col min="6148" max="6149" width="10" style="78" bestFit="1" customWidth="1"/>
    <col min="6150" max="6402" width="9.140625" style="78"/>
    <col min="6403" max="6403" width="37" style="78" bestFit="1" customWidth="1"/>
    <col min="6404" max="6405" width="10" style="78" bestFit="1" customWidth="1"/>
    <col min="6406" max="6658" width="9.140625" style="78"/>
    <col min="6659" max="6659" width="37" style="78" bestFit="1" customWidth="1"/>
    <col min="6660" max="6661" width="10" style="78" bestFit="1" customWidth="1"/>
    <col min="6662" max="6914" width="9.140625" style="78"/>
    <col min="6915" max="6915" width="37" style="78" bestFit="1" customWidth="1"/>
    <col min="6916" max="6917" width="10" style="78" bestFit="1" customWidth="1"/>
    <col min="6918" max="7170" width="9.140625" style="78"/>
    <col min="7171" max="7171" width="37" style="78" bestFit="1" customWidth="1"/>
    <col min="7172" max="7173" width="10" style="78" bestFit="1" customWidth="1"/>
    <col min="7174" max="7426" width="9.140625" style="78"/>
    <col min="7427" max="7427" width="37" style="78" bestFit="1" customWidth="1"/>
    <col min="7428" max="7429" width="10" style="78" bestFit="1" customWidth="1"/>
    <col min="7430" max="7682" width="9.140625" style="78"/>
    <col min="7683" max="7683" width="37" style="78" bestFit="1" customWidth="1"/>
    <col min="7684" max="7685" width="10" style="78" bestFit="1" customWidth="1"/>
    <col min="7686" max="7938" width="9.140625" style="78"/>
    <col min="7939" max="7939" width="37" style="78" bestFit="1" customWidth="1"/>
    <col min="7940" max="7941" width="10" style="78" bestFit="1" customWidth="1"/>
    <col min="7942" max="8194" width="9.140625" style="78"/>
    <col min="8195" max="8195" width="37" style="78" bestFit="1" customWidth="1"/>
    <col min="8196" max="8197" width="10" style="78" bestFit="1" customWidth="1"/>
    <col min="8198" max="8450" width="9.140625" style="78"/>
    <col min="8451" max="8451" width="37" style="78" bestFit="1" customWidth="1"/>
    <col min="8452" max="8453" width="10" style="78" bestFit="1" customWidth="1"/>
    <col min="8454" max="8706" width="9.140625" style="78"/>
    <col min="8707" max="8707" width="37" style="78" bestFit="1" customWidth="1"/>
    <col min="8708" max="8709" width="10" style="78" bestFit="1" customWidth="1"/>
    <col min="8710" max="8962" width="9.140625" style="78"/>
    <col min="8963" max="8963" width="37" style="78" bestFit="1" customWidth="1"/>
    <col min="8964" max="8965" width="10" style="78" bestFit="1" customWidth="1"/>
    <col min="8966" max="9218" width="9.140625" style="78"/>
    <col min="9219" max="9219" width="37" style="78" bestFit="1" customWidth="1"/>
    <col min="9220" max="9221" width="10" style="78" bestFit="1" customWidth="1"/>
    <col min="9222" max="9474" width="9.140625" style="78"/>
    <col min="9475" max="9475" width="37" style="78" bestFit="1" customWidth="1"/>
    <col min="9476" max="9477" width="10" style="78" bestFit="1" customWidth="1"/>
    <col min="9478" max="9730" width="9.140625" style="78"/>
    <col min="9731" max="9731" width="37" style="78" bestFit="1" customWidth="1"/>
    <col min="9732" max="9733" width="10" style="78" bestFit="1" customWidth="1"/>
    <col min="9734" max="9986" width="9.140625" style="78"/>
    <col min="9987" max="9987" width="37" style="78" bestFit="1" customWidth="1"/>
    <col min="9988" max="9989" width="10" style="78" bestFit="1" customWidth="1"/>
    <col min="9990" max="10242" width="9.140625" style="78"/>
    <col min="10243" max="10243" width="37" style="78" bestFit="1" customWidth="1"/>
    <col min="10244" max="10245" width="10" style="78" bestFit="1" customWidth="1"/>
    <col min="10246" max="10498" width="9.140625" style="78"/>
    <col min="10499" max="10499" width="37" style="78" bestFit="1" customWidth="1"/>
    <col min="10500" max="10501" width="10" style="78" bestFit="1" customWidth="1"/>
    <col min="10502" max="10754" width="9.140625" style="78"/>
    <col min="10755" max="10755" width="37" style="78" bestFit="1" customWidth="1"/>
    <col min="10756" max="10757" width="10" style="78" bestFit="1" customWidth="1"/>
    <col min="10758" max="11010" width="9.140625" style="78"/>
    <col min="11011" max="11011" width="37" style="78" bestFit="1" customWidth="1"/>
    <col min="11012" max="11013" width="10" style="78" bestFit="1" customWidth="1"/>
    <col min="11014" max="11266" width="9.140625" style="78"/>
    <col min="11267" max="11267" width="37" style="78" bestFit="1" customWidth="1"/>
    <col min="11268" max="11269" width="10" style="78" bestFit="1" customWidth="1"/>
    <col min="11270" max="11522" width="9.140625" style="78"/>
    <col min="11523" max="11523" width="37" style="78" bestFit="1" customWidth="1"/>
    <col min="11524" max="11525" width="10" style="78" bestFit="1" customWidth="1"/>
    <col min="11526" max="11778" width="9.140625" style="78"/>
    <col min="11779" max="11779" width="37" style="78" bestFit="1" customWidth="1"/>
    <col min="11780" max="11781" width="10" style="78" bestFit="1" customWidth="1"/>
    <col min="11782" max="12034" width="9.140625" style="78"/>
    <col min="12035" max="12035" width="37" style="78" bestFit="1" customWidth="1"/>
    <col min="12036" max="12037" width="10" style="78" bestFit="1" customWidth="1"/>
    <col min="12038" max="12290" width="9.140625" style="78"/>
    <col min="12291" max="12291" width="37" style="78" bestFit="1" customWidth="1"/>
    <col min="12292" max="12293" width="10" style="78" bestFit="1" customWidth="1"/>
    <col min="12294" max="12546" width="9.140625" style="78"/>
    <col min="12547" max="12547" width="37" style="78" bestFit="1" customWidth="1"/>
    <col min="12548" max="12549" width="10" style="78" bestFit="1" customWidth="1"/>
    <col min="12550" max="12802" width="9.140625" style="78"/>
    <col min="12803" max="12803" width="37" style="78" bestFit="1" customWidth="1"/>
    <col min="12804" max="12805" width="10" style="78" bestFit="1" customWidth="1"/>
    <col min="12806" max="13058" width="9.140625" style="78"/>
    <col min="13059" max="13059" width="37" style="78" bestFit="1" customWidth="1"/>
    <col min="13060" max="13061" width="10" style="78" bestFit="1" customWidth="1"/>
    <col min="13062" max="13314" width="9.140625" style="78"/>
    <col min="13315" max="13315" width="37" style="78" bestFit="1" customWidth="1"/>
    <col min="13316" max="13317" width="10" style="78" bestFit="1" customWidth="1"/>
    <col min="13318" max="13570" width="9.140625" style="78"/>
    <col min="13571" max="13571" width="37" style="78" bestFit="1" customWidth="1"/>
    <col min="13572" max="13573" width="10" style="78" bestFit="1" customWidth="1"/>
    <col min="13574" max="13826" width="9.140625" style="78"/>
    <col min="13827" max="13827" width="37" style="78" bestFit="1" customWidth="1"/>
    <col min="13828" max="13829" width="10" style="78" bestFit="1" customWidth="1"/>
    <col min="13830" max="14082" width="9.140625" style="78"/>
    <col min="14083" max="14083" width="37" style="78" bestFit="1" customWidth="1"/>
    <col min="14084" max="14085" width="10" style="78" bestFit="1" customWidth="1"/>
    <col min="14086" max="14338" width="9.140625" style="78"/>
    <col min="14339" max="14339" width="37" style="78" bestFit="1" customWidth="1"/>
    <col min="14340" max="14341" width="10" style="78" bestFit="1" customWidth="1"/>
    <col min="14342" max="14594" width="9.140625" style="78"/>
    <col min="14595" max="14595" width="37" style="78" bestFit="1" customWidth="1"/>
    <col min="14596" max="14597" width="10" style="78" bestFit="1" customWidth="1"/>
    <col min="14598" max="14850" width="9.140625" style="78"/>
    <col min="14851" max="14851" width="37" style="78" bestFit="1" customWidth="1"/>
    <col min="14852" max="14853" width="10" style="78" bestFit="1" customWidth="1"/>
    <col min="14854" max="15106" width="9.140625" style="78"/>
    <col min="15107" max="15107" width="37" style="78" bestFit="1" customWidth="1"/>
    <col min="15108" max="15109" width="10" style="78" bestFit="1" customWidth="1"/>
    <col min="15110" max="15362" width="9.140625" style="78"/>
    <col min="15363" max="15363" width="37" style="78" bestFit="1" customWidth="1"/>
    <col min="15364" max="15365" width="10" style="78" bestFit="1" customWidth="1"/>
    <col min="15366" max="15618" width="9.140625" style="78"/>
    <col min="15619" max="15619" width="37" style="78" bestFit="1" customWidth="1"/>
    <col min="15620" max="15621" width="10" style="78" bestFit="1" customWidth="1"/>
    <col min="15622" max="15874" width="9.140625" style="78"/>
    <col min="15875" max="15875" width="37" style="78" bestFit="1" customWidth="1"/>
    <col min="15876" max="15877" width="10" style="78" bestFit="1" customWidth="1"/>
    <col min="15878" max="16130" width="9.140625" style="78"/>
    <col min="16131" max="16131" width="37" style="78" bestFit="1" customWidth="1"/>
    <col min="16132" max="16133" width="10" style="78" bestFit="1" customWidth="1"/>
    <col min="16134" max="16384" width="9.140625" style="78"/>
  </cols>
  <sheetData>
    <row r="1" spans="1:10" s="100" customFormat="1" x14ac:dyDescent="0.25">
      <c r="A1" s="220" t="s">
        <v>311</v>
      </c>
      <c r="B1" s="97"/>
      <c r="C1" s="98"/>
      <c r="D1" s="98"/>
    </row>
    <row r="2" spans="1:10" s="100" customFormat="1" x14ac:dyDescent="0.25">
      <c r="A2" s="220" t="s">
        <v>309</v>
      </c>
      <c r="B2" s="97"/>
      <c r="C2" s="98"/>
      <c r="D2" s="98"/>
    </row>
    <row r="3" spans="1:10" s="100" customFormat="1" x14ac:dyDescent="0.25">
      <c r="A3" s="97"/>
      <c r="B3" s="97"/>
      <c r="C3" s="98"/>
      <c r="D3" s="98"/>
    </row>
    <row r="4" spans="1:10" x14ac:dyDescent="0.25">
      <c r="A4" s="74" t="s">
        <v>142</v>
      </c>
      <c r="B4" s="75"/>
      <c r="C4" s="76"/>
      <c r="D4" s="77" t="s">
        <v>143</v>
      </c>
      <c r="E4" s="77" t="s">
        <v>144</v>
      </c>
      <c r="F4" s="85"/>
    </row>
    <row r="5" spans="1:10" x14ac:dyDescent="0.25">
      <c r="A5" s="79" t="s">
        <v>304</v>
      </c>
      <c r="B5" s="80" t="s">
        <v>305</v>
      </c>
      <c r="C5" s="81"/>
      <c r="D5" s="81"/>
      <c r="E5" s="81"/>
      <c r="F5" s="81"/>
    </row>
    <row r="6" spans="1:10" x14ac:dyDescent="0.25">
      <c r="A6" s="79" t="s">
        <v>306</v>
      </c>
      <c r="B6" s="80">
        <v>2</v>
      </c>
      <c r="C6" s="81" t="s">
        <v>145</v>
      </c>
      <c r="D6" s="81" t="s">
        <v>145</v>
      </c>
      <c r="E6" s="81" t="s">
        <v>145</v>
      </c>
      <c r="F6" s="81"/>
      <c r="G6" s="82" t="s">
        <v>150</v>
      </c>
    </row>
    <row r="7" spans="1:10" x14ac:dyDescent="0.25">
      <c r="A7" s="83" t="s">
        <v>0</v>
      </c>
      <c r="B7" s="84"/>
      <c r="C7" s="85" t="s">
        <v>146</v>
      </c>
      <c r="D7" s="85" t="s">
        <v>147</v>
      </c>
      <c r="E7" s="85" t="s">
        <v>147</v>
      </c>
      <c r="F7" s="85"/>
      <c r="G7" s="86" t="s">
        <v>151</v>
      </c>
      <c r="H7" s="73"/>
      <c r="I7" s="82" t="s">
        <v>143</v>
      </c>
      <c r="J7" s="82" t="s">
        <v>144</v>
      </c>
    </row>
    <row r="8" spans="1:10" x14ac:dyDescent="0.25">
      <c r="A8" s="87" t="s">
        <v>148</v>
      </c>
      <c r="B8" s="88" t="s">
        <v>0</v>
      </c>
      <c r="C8" s="89" t="s">
        <v>149</v>
      </c>
      <c r="D8" s="89" t="s">
        <v>149</v>
      </c>
      <c r="E8" s="89" t="s">
        <v>149</v>
      </c>
      <c r="F8" s="89"/>
      <c r="G8" s="90" t="s">
        <v>152</v>
      </c>
      <c r="H8" s="91" t="s">
        <v>146</v>
      </c>
      <c r="I8" s="90" t="s">
        <v>147</v>
      </c>
      <c r="J8" s="90" t="s">
        <v>147</v>
      </c>
    </row>
    <row r="9" spans="1:10" x14ac:dyDescent="0.25">
      <c r="A9" s="92">
        <v>101</v>
      </c>
      <c r="B9" s="92" t="s">
        <v>187</v>
      </c>
      <c r="C9" s="93">
        <v>60.671123892934013</v>
      </c>
      <c r="D9" s="93">
        <v>8.9405492689721502</v>
      </c>
      <c r="E9" s="94">
        <v>7.6771931766429686</v>
      </c>
      <c r="F9" s="94"/>
      <c r="G9" s="95">
        <v>1</v>
      </c>
      <c r="H9" s="96">
        <f>C9*$G9</f>
        <v>60.671123892934013</v>
      </c>
      <c r="I9" s="96">
        <f>D9*$G9</f>
        <v>8.9405492689721502</v>
      </c>
      <c r="J9" s="96">
        <f>E9*$G9</f>
        <v>7.6771931766429686</v>
      </c>
    </row>
    <row r="10" spans="1:10" x14ac:dyDescent="0.25">
      <c r="A10" s="92">
        <v>102</v>
      </c>
      <c r="B10" s="92" t="s">
        <v>188</v>
      </c>
      <c r="C10" s="93">
        <v>11.323303103669597</v>
      </c>
      <c r="D10" s="93">
        <v>1.6686121456073455</v>
      </c>
      <c r="E10" s="94">
        <v>1.43282656297091</v>
      </c>
      <c r="F10" s="94"/>
      <c r="G10" s="95">
        <v>1</v>
      </c>
      <c r="H10" s="96">
        <f t="shared" ref="H10:H73" si="0">C10*$G10</f>
        <v>11.323303103669597</v>
      </c>
      <c r="I10" s="96">
        <f t="shared" ref="I10:I73" si="1">D10*$G10</f>
        <v>1.6686121456073455</v>
      </c>
      <c r="J10" s="96">
        <f t="shared" ref="J10:J73" si="2">E10*$G10</f>
        <v>1.43282656297091</v>
      </c>
    </row>
    <row r="11" spans="1:10" x14ac:dyDescent="0.25">
      <c r="A11" s="92">
        <v>103</v>
      </c>
      <c r="B11" s="92" t="s">
        <v>189</v>
      </c>
      <c r="C11" s="93">
        <v>44.513558243276783</v>
      </c>
      <c r="D11" s="93">
        <v>6.5595564255423451</v>
      </c>
      <c r="E11" s="94">
        <v>5.6326496639776975</v>
      </c>
      <c r="F11" s="94"/>
      <c r="G11" s="95">
        <v>1</v>
      </c>
      <c r="H11" s="96">
        <f t="shared" si="0"/>
        <v>44.513558243276783</v>
      </c>
      <c r="I11" s="96">
        <f t="shared" si="1"/>
        <v>6.5595564255423451</v>
      </c>
      <c r="J11" s="96">
        <f t="shared" si="2"/>
        <v>5.6326496639776975</v>
      </c>
    </row>
    <row r="12" spans="1:10" x14ac:dyDescent="0.25">
      <c r="A12" s="92">
        <v>104</v>
      </c>
      <c r="B12" s="92" t="s">
        <v>190</v>
      </c>
      <c r="C12" s="93">
        <v>18.248959166292785</v>
      </c>
      <c r="D12" s="93">
        <v>2.6891823996898179</v>
      </c>
      <c r="E12" s="94">
        <v>2.3091840081719952</v>
      </c>
      <c r="F12" s="94"/>
      <c r="G12" s="95">
        <v>1</v>
      </c>
      <c r="H12" s="96">
        <f t="shared" si="0"/>
        <v>18.248959166292785</v>
      </c>
      <c r="I12" s="96">
        <f t="shared" si="1"/>
        <v>2.6891823996898179</v>
      </c>
      <c r="J12" s="96">
        <f t="shared" si="2"/>
        <v>2.3091840081719952</v>
      </c>
    </row>
    <row r="13" spans="1:10" x14ac:dyDescent="0.25">
      <c r="A13" s="92">
        <v>105</v>
      </c>
      <c r="B13" s="92" t="s">
        <v>191</v>
      </c>
      <c r="C13" s="93">
        <v>0.40655239655782988</v>
      </c>
      <c r="D13" s="93">
        <v>5.9914069082449312E-2</v>
      </c>
      <c r="E13" s="94">
        <v>5.1447345471048692E-2</v>
      </c>
      <c r="F13" s="94"/>
      <c r="G13" s="95">
        <v>1</v>
      </c>
      <c r="H13" s="96">
        <f t="shared" si="0"/>
        <v>0.40655239655782988</v>
      </c>
      <c r="I13" s="96">
        <f t="shared" si="1"/>
        <v>5.9914069082449312E-2</v>
      </c>
      <c r="J13" s="96">
        <f t="shared" si="2"/>
        <v>5.1447345471048692E-2</v>
      </c>
    </row>
    <row r="14" spans="1:10" x14ac:dyDescent="0.25">
      <c r="A14" s="92">
        <v>106</v>
      </c>
      <c r="B14" s="92" t="s">
        <v>192</v>
      </c>
      <c r="C14" s="93">
        <v>0.81048728719868635</v>
      </c>
      <c r="D14" s="93">
        <v>1.0802343347924414E-2</v>
      </c>
      <c r="E14" s="94">
        <v>0.10256305058240658</v>
      </c>
      <c r="F14" s="94"/>
      <c r="G14" s="95">
        <v>1</v>
      </c>
      <c r="H14" s="96">
        <f t="shared" si="0"/>
        <v>0.81048728719868635</v>
      </c>
      <c r="I14" s="96">
        <f t="shared" si="1"/>
        <v>1.0802343347924414E-2</v>
      </c>
      <c r="J14" s="96">
        <f t="shared" si="2"/>
        <v>0.10256305058240658</v>
      </c>
    </row>
    <row r="15" spans="1:10" x14ac:dyDescent="0.25">
      <c r="A15" s="92">
        <v>107</v>
      </c>
      <c r="B15" s="92" t="s">
        <v>193</v>
      </c>
      <c r="C15" s="93">
        <v>0.75184145191667129</v>
      </c>
      <c r="D15" s="93">
        <v>0.11079969290753582</v>
      </c>
      <c r="E15" s="94">
        <v>9.5142095430119339E-2</v>
      </c>
      <c r="F15" s="94"/>
      <c r="G15" s="95">
        <v>1</v>
      </c>
      <c r="H15" s="96">
        <f t="shared" si="0"/>
        <v>0.75184145191667129</v>
      </c>
      <c r="I15" s="96">
        <f t="shared" si="1"/>
        <v>0.11079969290753582</v>
      </c>
      <c r="J15" s="96">
        <f t="shared" si="2"/>
        <v>9.5142095430119339E-2</v>
      </c>
    </row>
    <row r="16" spans="1:10" x14ac:dyDescent="0.25">
      <c r="A16" s="92">
        <v>108</v>
      </c>
      <c r="B16" s="92" t="s">
        <v>194</v>
      </c>
      <c r="C16" s="93">
        <v>2.5347433043496164</v>
      </c>
      <c r="D16" s="93">
        <v>0.37354787901903719</v>
      </c>
      <c r="E16" s="94">
        <v>0.3207601666276827</v>
      </c>
      <c r="F16" s="94"/>
      <c r="G16" s="95">
        <v>1</v>
      </c>
      <c r="H16" s="96">
        <f t="shared" si="0"/>
        <v>2.5347433043496164</v>
      </c>
      <c r="I16" s="96">
        <f t="shared" si="1"/>
        <v>0.37354787901903719</v>
      </c>
      <c r="J16" s="96">
        <f t="shared" si="2"/>
        <v>0.3207601666276827</v>
      </c>
    </row>
    <row r="17" spans="1:10" x14ac:dyDescent="0.25">
      <c r="A17" s="92">
        <v>109</v>
      </c>
      <c r="B17" s="92" t="s">
        <v>195</v>
      </c>
      <c r="C17" s="93">
        <v>10.401180215024707</v>
      </c>
      <c r="D17" s="93">
        <v>0.138619463989753</v>
      </c>
      <c r="E17" s="94">
        <v>1.3161376123050146</v>
      </c>
      <c r="F17" s="94"/>
      <c r="G17" s="95">
        <v>1</v>
      </c>
      <c r="H17" s="96">
        <f t="shared" si="0"/>
        <v>10.401180215024707</v>
      </c>
      <c r="I17" s="96">
        <f t="shared" si="1"/>
        <v>0.138619463989753</v>
      </c>
      <c r="J17" s="96">
        <f t="shared" si="2"/>
        <v>1.3161376123050146</v>
      </c>
    </row>
    <row r="18" spans="1:10" x14ac:dyDescent="0.25">
      <c r="A18" s="92">
        <v>110</v>
      </c>
      <c r="B18" s="92" t="s">
        <v>196</v>
      </c>
      <c r="C18" s="93">
        <v>2.8201510103686638</v>
      </c>
      <c r="D18" s="93">
        <v>0.41560400480524434</v>
      </c>
      <c r="E18" s="94">
        <v>0.35687370316635969</v>
      </c>
      <c r="F18" s="94"/>
      <c r="G18" s="95">
        <v>1</v>
      </c>
      <c r="H18" s="96">
        <f t="shared" si="0"/>
        <v>2.8201510103686638</v>
      </c>
      <c r="I18" s="96">
        <f t="shared" si="1"/>
        <v>0.41560400480524434</v>
      </c>
      <c r="J18" s="96">
        <f t="shared" si="2"/>
        <v>0.35687370316635969</v>
      </c>
    </row>
    <row r="19" spans="1:10" x14ac:dyDescent="0.25">
      <c r="A19" s="92">
        <v>111</v>
      </c>
      <c r="B19" s="92" t="s">
        <v>197</v>
      </c>
      <c r="C19" s="93">
        <v>2.3188379821266922</v>
      </c>
      <c r="D19" s="93">
        <v>0.34172967674398708</v>
      </c>
      <c r="E19" s="94">
        <v>0.29343833595153501</v>
      </c>
      <c r="F19" s="94"/>
      <c r="G19" s="95">
        <v>1</v>
      </c>
      <c r="H19" s="96">
        <f t="shared" si="0"/>
        <v>2.3188379821266922</v>
      </c>
      <c r="I19" s="96">
        <f t="shared" si="1"/>
        <v>0.34172967674398708</v>
      </c>
      <c r="J19" s="96">
        <f t="shared" si="2"/>
        <v>0.29343833595153501</v>
      </c>
    </row>
    <row r="20" spans="1:10" x14ac:dyDescent="0.25">
      <c r="A20" s="92">
        <v>112</v>
      </c>
      <c r="B20" s="92" t="s">
        <v>198</v>
      </c>
      <c r="C20" s="93">
        <v>12.634938009796141</v>
      </c>
      <c r="D20" s="93">
        <v>0.16838940936845662</v>
      </c>
      <c r="E20" s="94">
        <v>1.5987915090634597</v>
      </c>
      <c r="F20" s="94"/>
      <c r="G20" s="95">
        <v>1</v>
      </c>
      <c r="H20" s="96">
        <f t="shared" si="0"/>
        <v>12.634938009796141</v>
      </c>
      <c r="I20" s="96">
        <f t="shared" si="1"/>
        <v>0.16838940936845662</v>
      </c>
      <c r="J20" s="96">
        <f t="shared" si="2"/>
        <v>1.5987915090634597</v>
      </c>
    </row>
    <row r="21" spans="1:10" x14ac:dyDescent="0.25">
      <c r="A21" s="92">
        <v>113</v>
      </c>
      <c r="B21" s="92" t="s">
        <v>199</v>
      </c>
      <c r="C21" s="93">
        <v>2.9540591807302219</v>
      </c>
      <c r="D21" s="93">
        <v>0.43533797354816745</v>
      </c>
      <c r="E21" s="94">
        <v>0.37381900306941473</v>
      </c>
      <c r="F21" s="94"/>
      <c r="G21" s="95">
        <v>1</v>
      </c>
      <c r="H21" s="96">
        <f t="shared" si="0"/>
        <v>2.9540591807302219</v>
      </c>
      <c r="I21" s="96">
        <f t="shared" si="1"/>
        <v>0.43533797354816745</v>
      </c>
      <c r="J21" s="96">
        <f t="shared" si="2"/>
        <v>0.37381900306941473</v>
      </c>
    </row>
    <row r="22" spans="1:10" x14ac:dyDescent="0.25">
      <c r="A22" s="92">
        <v>114</v>
      </c>
      <c r="B22" s="92" t="s">
        <v>200</v>
      </c>
      <c r="C22" s="93">
        <v>9.051941086997712E-3</v>
      </c>
      <c r="D22" s="93">
        <v>7.880093953120124E-4</v>
      </c>
      <c r="E22" s="94">
        <v>7.4018155382052971E-4</v>
      </c>
      <c r="F22" s="94"/>
      <c r="G22" s="95">
        <v>1</v>
      </c>
      <c r="H22" s="96">
        <f t="shared" si="0"/>
        <v>9.051941086997712E-3</v>
      </c>
      <c r="I22" s="96">
        <f t="shared" si="1"/>
        <v>7.880093953120124E-4</v>
      </c>
      <c r="J22" s="96">
        <f t="shared" si="2"/>
        <v>7.4018155382052971E-4</v>
      </c>
    </row>
    <row r="23" spans="1:10" x14ac:dyDescent="0.25">
      <c r="A23" s="92">
        <v>115</v>
      </c>
      <c r="B23" s="92" t="s">
        <v>201</v>
      </c>
      <c r="C23" s="93">
        <v>4.6887278313331095E-2</v>
      </c>
      <c r="D23" s="93">
        <v>4.0817340144408921E-3</v>
      </c>
      <c r="E23" s="94">
        <v>3.8339951821192621E-3</v>
      </c>
      <c r="F23" s="94"/>
      <c r="G23" s="95">
        <v>1</v>
      </c>
      <c r="H23" s="96">
        <f t="shared" si="0"/>
        <v>4.6887278313331095E-2</v>
      </c>
      <c r="I23" s="96">
        <f t="shared" si="1"/>
        <v>4.0817340144408921E-3</v>
      </c>
      <c r="J23" s="96">
        <f t="shared" si="2"/>
        <v>3.8339951821192621E-3</v>
      </c>
    </row>
    <row r="24" spans="1:10" x14ac:dyDescent="0.25">
      <c r="A24" s="92">
        <v>201</v>
      </c>
      <c r="B24" s="92" t="s">
        <v>202</v>
      </c>
      <c r="C24" s="93">
        <v>4.2609734750659669</v>
      </c>
      <c r="D24" s="93">
        <v>0.59170645363558505</v>
      </c>
      <c r="E24" s="94">
        <v>0.53517639002591411</v>
      </c>
      <c r="F24" s="94"/>
      <c r="G24" s="95">
        <v>1</v>
      </c>
      <c r="H24" s="96">
        <f t="shared" si="0"/>
        <v>4.2609734750659669</v>
      </c>
      <c r="I24" s="96">
        <f t="shared" si="1"/>
        <v>0.59170645363558505</v>
      </c>
      <c r="J24" s="96">
        <f t="shared" si="2"/>
        <v>0.53517639002591411</v>
      </c>
    </row>
    <row r="25" spans="1:10" x14ac:dyDescent="0.25">
      <c r="A25" s="92">
        <v>202</v>
      </c>
      <c r="B25" s="92" t="s">
        <v>203</v>
      </c>
      <c r="C25" s="93">
        <v>36.208663814798051</v>
      </c>
      <c r="D25" s="93">
        <v>5.0200564230486977</v>
      </c>
      <c r="E25" s="94">
        <v>4.539202856665729</v>
      </c>
      <c r="F25" s="94"/>
      <c r="G25" s="95">
        <v>1</v>
      </c>
      <c r="H25" s="96">
        <f t="shared" si="0"/>
        <v>36.208663814798051</v>
      </c>
      <c r="I25" s="96">
        <f t="shared" si="1"/>
        <v>5.0200564230486977</v>
      </c>
      <c r="J25" s="96">
        <f t="shared" si="2"/>
        <v>4.539202856665729</v>
      </c>
    </row>
    <row r="26" spans="1:10" x14ac:dyDescent="0.25">
      <c r="A26" s="92">
        <v>203</v>
      </c>
      <c r="B26" s="92" t="s">
        <v>204</v>
      </c>
      <c r="C26" s="93">
        <v>15.076274739794558</v>
      </c>
      <c r="D26" s="93">
        <v>0.98712873420701919</v>
      </c>
      <c r="E26" s="94">
        <v>1.8899874178391867</v>
      </c>
      <c r="F26" s="94"/>
      <c r="G26" s="95">
        <v>1</v>
      </c>
      <c r="H26" s="96">
        <f t="shared" si="0"/>
        <v>15.076274739794558</v>
      </c>
      <c r="I26" s="96">
        <f t="shared" si="1"/>
        <v>0.98712873420701919</v>
      </c>
      <c r="J26" s="96">
        <f t="shared" si="2"/>
        <v>1.8899874178391867</v>
      </c>
    </row>
    <row r="27" spans="1:10" x14ac:dyDescent="0.25">
      <c r="A27" s="92">
        <v>204</v>
      </c>
      <c r="B27" s="92" t="s">
        <v>205</v>
      </c>
      <c r="C27" s="93">
        <v>4.349743691157502</v>
      </c>
      <c r="D27" s="93">
        <v>0.60403366244930379</v>
      </c>
      <c r="E27" s="94">
        <v>0.54632589817359878</v>
      </c>
      <c r="F27" s="94"/>
      <c r="G27" s="95">
        <v>1</v>
      </c>
      <c r="H27" s="96">
        <f t="shared" si="0"/>
        <v>4.349743691157502</v>
      </c>
      <c r="I27" s="96">
        <f t="shared" si="1"/>
        <v>0.60403366244930379</v>
      </c>
      <c r="J27" s="96">
        <f t="shared" si="2"/>
        <v>0.54632589817359878</v>
      </c>
    </row>
    <row r="28" spans="1:10" x14ac:dyDescent="0.25">
      <c r="A28" s="92">
        <v>205</v>
      </c>
      <c r="B28" s="92" t="s">
        <v>206</v>
      </c>
      <c r="C28" s="93">
        <v>0.42103066858421045</v>
      </c>
      <c r="D28" s="93">
        <v>5.8373120629239821E-2</v>
      </c>
      <c r="E28" s="94">
        <v>5.2781740007697572E-2</v>
      </c>
      <c r="F28" s="94"/>
      <c r="G28" s="95">
        <v>1</v>
      </c>
      <c r="H28" s="96">
        <f t="shared" si="0"/>
        <v>0.42103066858421045</v>
      </c>
      <c r="I28" s="96">
        <f t="shared" si="1"/>
        <v>5.8373120629239821E-2</v>
      </c>
      <c r="J28" s="96">
        <f t="shared" si="2"/>
        <v>5.2781740007697572E-2</v>
      </c>
    </row>
    <row r="29" spans="1:10" x14ac:dyDescent="0.25">
      <c r="A29" s="92">
        <v>206</v>
      </c>
      <c r="B29" s="92" t="s">
        <v>207</v>
      </c>
      <c r="C29" s="93">
        <v>0.80015663773136425</v>
      </c>
      <c r="D29" s="93">
        <v>1.0032986153828706E-2</v>
      </c>
      <c r="E29" s="94">
        <v>0.10030946172660886</v>
      </c>
      <c r="F29" s="94"/>
      <c r="G29" s="95">
        <v>1</v>
      </c>
      <c r="H29" s="96">
        <f t="shared" si="0"/>
        <v>0.80015663773136425</v>
      </c>
      <c r="I29" s="96">
        <f t="shared" si="1"/>
        <v>1.0032986153828706E-2</v>
      </c>
      <c r="J29" s="96">
        <f t="shared" si="2"/>
        <v>0.10030946172660886</v>
      </c>
    </row>
    <row r="30" spans="1:10" x14ac:dyDescent="0.25">
      <c r="A30" s="92">
        <v>207</v>
      </c>
      <c r="B30" s="92" t="s">
        <v>208</v>
      </c>
      <c r="C30" s="93">
        <v>0.77861626654077543</v>
      </c>
      <c r="D30" s="93">
        <v>0.10795000137075043</v>
      </c>
      <c r="E30" s="94">
        <v>9.7609804716998746E-2</v>
      </c>
      <c r="F30" s="94"/>
      <c r="G30" s="95">
        <v>1</v>
      </c>
      <c r="H30" s="96">
        <f t="shared" si="0"/>
        <v>0.77861626654077543</v>
      </c>
      <c r="I30" s="96">
        <f t="shared" si="1"/>
        <v>0.10795000137075043</v>
      </c>
      <c r="J30" s="96">
        <f t="shared" si="2"/>
        <v>9.7609804716998746E-2</v>
      </c>
    </row>
    <row r="31" spans="1:10" x14ac:dyDescent="0.25">
      <c r="A31" s="92">
        <v>208</v>
      </c>
      <c r="B31" s="92" t="s">
        <v>209</v>
      </c>
      <c r="C31" s="93">
        <v>2.6250113813436475</v>
      </c>
      <c r="D31" s="93">
        <v>0.36394048569467302</v>
      </c>
      <c r="E31" s="94">
        <v>0.32907975259081179</v>
      </c>
      <c r="F31" s="94"/>
      <c r="G31" s="95">
        <v>1</v>
      </c>
      <c r="H31" s="96">
        <f t="shared" si="0"/>
        <v>2.6250113813436475</v>
      </c>
      <c r="I31" s="96">
        <f t="shared" si="1"/>
        <v>0.36394048569467302</v>
      </c>
      <c r="J31" s="96">
        <f t="shared" si="2"/>
        <v>0.32907975259081179</v>
      </c>
    </row>
    <row r="32" spans="1:10" x14ac:dyDescent="0.25">
      <c r="A32" s="92">
        <v>209</v>
      </c>
      <c r="B32" s="92" t="s">
        <v>210</v>
      </c>
      <c r="C32" s="93">
        <v>8.8186013897243658</v>
      </c>
      <c r="D32" s="93">
        <v>0.11075242788403666</v>
      </c>
      <c r="E32" s="94">
        <v>1.1076044732664463</v>
      </c>
      <c r="F32" s="94"/>
      <c r="G32" s="95">
        <v>1</v>
      </c>
      <c r="H32" s="96">
        <f t="shared" si="0"/>
        <v>8.8186013897243658</v>
      </c>
      <c r="I32" s="96">
        <f t="shared" si="1"/>
        <v>0.11075242788403666</v>
      </c>
      <c r="J32" s="96">
        <f t="shared" si="2"/>
        <v>1.1076044732664463</v>
      </c>
    </row>
    <row r="33" spans="1:10" x14ac:dyDescent="0.25">
      <c r="A33" s="92">
        <v>210</v>
      </c>
      <c r="B33" s="92" t="s">
        <v>211</v>
      </c>
      <c r="C33" s="93">
        <v>3.3859384677774416</v>
      </c>
      <c r="D33" s="93">
        <v>0.47021043658072192</v>
      </c>
      <c r="E33" s="94">
        <v>0.42528678849342338</v>
      </c>
      <c r="F33" s="94"/>
      <c r="G33" s="95">
        <v>1</v>
      </c>
      <c r="H33" s="96">
        <f t="shared" si="0"/>
        <v>3.3859384677774416</v>
      </c>
      <c r="I33" s="96">
        <f t="shared" si="1"/>
        <v>0.47021043658072192</v>
      </c>
      <c r="J33" s="96">
        <f t="shared" si="2"/>
        <v>0.42528678849342338</v>
      </c>
    </row>
    <row r="34" spans="1:10" x14ac:dyDescent="0.25">
      <c r="A34" s="92">
        <v>211</v>
      </c>
      <c r="B34" s="92" t="s">
        <v>212</v>
      </c>
      <c r="C34" s="93">
        <v>2.4014171706052854</v>
      </c>
      <c r="D34" s="93">
        <v>0.33294062556948723</v>
      </c>
      <c r="E34" s="94">
        <v>0.3010492730557574</v>
      </c>
      <c r="F34" s="94"/>
      <c r="G34" s="95">
        <v>1</v>
      </c>
      <c r="H34" s="96">
        <f t="shared" si="0"/>
        <v>2.4014171706052854</v>
      </c>
      <c r="I34" s="96">
        <f t="shared" si="1"/>
        <v>0.33294062556948723</v>
      </c>
      <c r="J34" s="96">
        <f t="shared" si="2"/>
        <v>0.3010492730557574</v>
      </c>
    </row>
    <row r="35" spans="1:10" x14ac:dyDescent="0.25">
      <c r="A35" s="92">
        <v>212</v>
      </c>
      <c r="B35" s="92" t="s">
        <v>213</v>
      </c>
      <c r="C35" s="93">
        <v>14.456292164660169</v>
      </c>
      <c r="D35" s="93">
        <v>0.18155596834934726</v>
      </c>
      <c r="E35" s="94">
        <v>1.8156911429777005</v>
      </c>
      <c r="F35" s="94"/>
      <c r="G35" s="95">
        <v>1</v>
      </c>
      <c r="H35" s="96">
        <f t="shared" si="0"/>
        <v>14.456292164660169</v>
      </c>
      <c r="I35" s="96">
        <f t="shared" si="1"/>
        <v>0.18155596834934726</v>
      </c>
      <c r="J35" s="96">
        <f t="shared" si="2"/>
        <v>1.8156911429777005</v>
      </c>
    </row>
    <row r="36" spans="1:10" x14ac:dyDescent="0.25">
      <c r="A36" s="92">
        <v>213</v>
      </c>
      <c r="B36" s="92" t="s">
        <v>214</v>
      </c>
      <c r="C36" s="93">
        <v>3.546711711151298</v>
      </c>
      <c r="D36" s="93">
        <v>0.49253726197449715</v>
      </c>
      <c r="E36" s="94">
        <v>0.44548052119137749</v>
      </c>
      <c r="F36" s="94"/>
      <c r="G36" s="95">
        <v>1</v>
      </c>
      <c r="H36" s="96">
        <f t="shared" si="0"/>
        <v>3.546711711151298</v>
      </c>
      <c r="I36" s="96">
        <f t="shared" si="1"/>
        <v>0.49253726197449715</v>
      </c>
      <c r="J36" s="96">
        <f t="shared" si="2"/>
        <v>0.44548052119137749</v>
      </c>
    </row>
    <row r="37" spans="1:10" x14ac:dyDescent="0.25">
      <c r="A37" s="92">
        <v>214</v>
      </c>
      <c r="B37" s="92" t="s">
        <v>215</v>
      </c>
      <c r="C37" s="93">
        <v>2.5658224821311335</v>
      </c>
      <c r="D37" s="93">
        <v>0.44550929352409685</v>
      </c>
      <c r="E37" s="94">
        <v>0.41627627996995703</v>
      </c>
      <c r="F37" s="94"/>
      <c r="G37" s="95">
        <v>1</v>
      </c>
      <c r="H37" s="96">
        <f t="shared" si="0"/>
        <v>2.5658224821311335</v>
      </c>
      <c r="I37" s="96">
        <f t="shared" si="1"/>
        <v>0.44550929352409685</v>
      </c>
      <c r="J37" s="96">
        <f t="shared" si="2"/>
        <v>0.41627627996995703</v>
      </c>
    </row>
    <row r="38" spans="1:10" x14ac:dyDescent="0.25">
      <c r="A38" s="92">
        <v>215</v>
      </c>
      <c r="B38" s="92" t="s">
        <v>200</v>
      </c>
      <c r="C38" s="93">
        <v>6.4407494764309493E-3</v>
      </c>
      <c r="D38" s="93">
        <v>5.6069422585712297E-4</v>
      </c>
      <c r="E38" s="94">
        <v>5.2666316632949566E-4</v>
      </c>
      <c r="F38" s="94"/>
      <c r="G38" s="95">
        <v>1</v>
      </c>
      <c r="H38" s="96">
        <f t="shared" si="0"/>
        <v>6.4407494764309493E-3</v>
      </c>
      <c r="I38" s="96">
        <f t="shared" si="1"/>
        <v>5.6069422585712297E-4</v>
      </c>
      <c r="J38" s="96">
        <f t="shared" si="2"/>
        <v>5.2666316632949566E-4</v>
      </c>
    </row>
    <row r="39" spans="1:10" x14ac:dyDescent="0.25">
      <c r="A39" s="92">
        <v>216</v>
      </c>
      <c r="B39" s="92" t="s">
        <v>201</v>
      </c>
      <c r="C39" s="93">
        <v>3.8424664051345987E-2</v>
      </c>
      <c r="D39" s="93">
        <v>3.34502798826885E-3</v>
      </c>
      <c r="E39" s="94">
        <v>3.1420031679696629E-3</v>
      </c>
      <c r="F39" s="94"/>
      <c r="G39" s="95">
        <v>1</v>
      </c>
      <c r="H39" s="96">
        <f t="shared" si="0"/>
        <v>3.8424664051345987E-2</v>
      </c>
      <c r="I39" s="96">
        <f t="shared" si="1"/>
        <v>3.34502798826885E-3</v>
      </c>
      <c r="J39" s="96">
        <f t="shared" si="2"/>
        <v>3.1420031679696629E-3</v>
      </c>
    </row>
    <row r="40" spans="1:10" x14ac:dyDescent="0.25">
      <c r="A40" s="92">
        <v>301</v>
      </c>
      <c r="B40" s="92" t="s">
        <v>216</v>
      </c>
      <c r="C40" s="93">
        <v>29.520433303107755</v>
      </c>
      <c r="D40" s="93">
        <v>3.8929440338722419</v>
      </c>
      <c r="E40" s="94">
        <v>3.5213086368019266</v>
      </c>
      <c r="F40" s="94"/>
      <c r="G40" s="95">
        <v>1</v>
      </c>
      <c r="H40" s="96">
        <f t="shared" si="0"/>
        <v>29.520433303107755</v>
      </c>
      <c r="I40" s="96">
        <f t="shared" si="1"/>
        <v>3.8929440338722419</v>
      </c>
      <c r="J40" s="96">
        <f t="shared" si="2"/>
        <v>3.5213086368019266</v>
      </c>
    </row>
    <row r="41" spans="1:10" x14ac:dyDescent="0.25">
      <c r="A41" s="92">
        <v>302</v>
      </c>
      <c r="B41" s="92" t="s">
        <v>217</v>
      </c>
      <c r="C41" s="93">
        <v>86.636059386238813</v>
      </c>
      <c r="D41" s="93">
        <v>11.424945122613945</v>
      </c>
      <c r="E41" s="94">
        <v>10.334275351872993</v>
      </c>
      <c r="F41" s="94"/>
      <c r="G41" s="95">
        <v>1</v>
      </c>
      <c r="H41" s="96">
        <f t="shared" si="0"/>
        <v>86.636059386238813</v>
      </c>
      <c r="I41" s="96">
        <f t="shared" si="1"/>
        <v>11.424945122613945</v>
      </c>
      <c r="J41" s="96">
        <f t="shared" si="2"/>
        <v>10.334275351872993</v>
      </c>
    </row>
    <row r="42" spans="1:10" x14ac:dyDescent="0.25">
      <c r="A42" s="92">
        <v>303</v>
      </c>
      <c r="B42" s="92" t="s">
        <v>218</v>
      </c>
      <c r="C42" s="93">
        <v>68.262806850830628</v>
      </c>
      <c r="D42" s="93">
        <v>9.0032095361377742</v>
      </c>
      <c r="E42" s="94">
        <v>8.1436476629711816</v>
      </c>
      <c r="F42" s="94"/>
      <c r="G42" s="95">
        <v>1</v>
      </c>
      <c r="H42" s="96">
        <f t="shared" si="0"/>
        <v>68.262806850830628</v>
      </c>
      <c r="I42" s="96">
        <f t="shared" si="1"/>
        <v>9.0032095361377742</v>
      </c>
      <c r="J42" s="96">
        <f t="shared" si="2"/>
        <v>8.1436476629711816</v>
      </c>
    </row>
    <row r="43" spans="1:10" x14ac:dyDescent="0.25">
      <c r="A43" s="92">
        <v>304</v>
      </c>
      <c r="B43" s="92" t="s">
        <v>219</v>
      </c>
      <c r="C43" s="93">
        <v>27.503509587590266</v>
      </c>
      <c r="D43" s="93">
        <v>3.6269665308063468</v>
      </c>
      <c r="E43" s="94">
        <v>3.2807223311973863</v>
      </c>
      <c r="F43" s="94"/>
      <c r="G43" s="95">
        <v>1</v>
      </c>
      <c r="H43" s="96">
        <f t="shared" si="0"/>
        <v>27.503509587590266</v>
      </c>
      <c r="I43" s="96">
        <f t="shared" si="1"/>
        <v>3.6269665308063468</v>
      </c>
      <c r="J43" s="96">
        <f t="shared" si="2"/>
        <v>3.2807223311973863</v>
      </c>
    </row>
    <row r="44" spans="1:10" x14ac:dyDescent="0.25">
      <c r="A44" s="92">
        <v>305</v>
      </c>
      <c r="B44" s="92" t="s">
        <v>220</v>
      </c>
      <c r="C44" s="93">
        <v>0.56551711097036517</v>
      </c>
      <c r="D44" s="93">
        <v>7.4588229531955819E-2</v>
      </c>
      <c r="E44" s="94">
        <v>6.7466948546860681E-2</v>
      </c>
      <c r="F44" s="94"/>
      <c r="G44" s="95">
        <v>1</v>
      </c>
      <c r="H44" s="96">
        <f t="shared" si="0"/>
        <v>0.56551711097036517</v>
      </c>
      <c r="I44" s="96">
        <f t="shared" si="1"/>
        <v>7.4588229531955819E-2</v>
      </c>
      <c r="J44" s="96">
        <f t="shared" si="2"/>
        <v>6.7466948546860681E-2</v>
      </c>
    </row>
    <row r="45" spans="1:10" x14ac:dyDescent="0.25">
      <c r="A45" s="92">
        <v>306</v>
      </c>
      <c r="B45" s="92" t="s">
        <v>221</v>
      </c>
      <c r="C45" s="93">
        <v>1.0932693439441417</v>
      </c>
      <c r="D45" s="93">
        <v>1.304082514442372E-2</v>
      </c>
      <c r="E45" s="94">
        <v>0.13042745780744563</v>
      </c>
      <c r="F45" s="94"/>
      <c r="G45" s="95">
        <v>1</v>
      </c>
      <c r="H45" s="96">
        <f t="shared" si="0"/>
        <v>1.0932693439441417</v>
      </c>
      <c r="I45" s="96">
        <f t="shared" si="1"/>
        <v>1.304082514442372E-2</v>
      </c>
      <c r="J45" s="96">
        <f t="shared" si="2"/>
        <v>0.13042745780744563</v>
      </c>
    </row>
    <row r="46" spans="1:10" x14ac:dyDescent="0.25">
      <c r="A46" s="92">
        <v>307</v>
      </c>
      <c r="B46" s="92" t="s">
        <v>222</v>
      </c>
      <c r="C46" s="93">
        <v>1.0458165033334557</v>
      </c>
      <c r="D46" s="93">
        <v>0.13793676598904886</v>
      </c>
      <c r="E46" s="94">
        <v>0.12476730914155248</v>
      </c>
      <c r="F46" s="94"/>
      <c r="G46" s="95">
        <v>1</v>
      </c>
      <c r="H46" s="96">
        <f t="shared" si="0"/>
        <v>1.0458165033334557</v>
      </c>
      <c r="I46" s="96">
        <f t="shared" si="1"/>
        <v>0.13793676598904886</v>
      </c>
      <c r="J46" s="96">
        <f t="shared" si="2"/>
        <v>0.12476730914155248</v>
      </c>
    </row>
    <row r="47" spans="1:10" x14ac:dyDescent="0.25">
      <c r="A47" s="92">
        <v>308</v>
      </c>
      <c r="B47" s="92" t="s">
        <v>223</v>
      </c>
      <c r="C47" s="93">
        <v>3.5258449406170476</v>
      </c>
      <c r="D47" s="93">
        <v>0.46503726699354914</v>
      </c>
      <c r="E47" s="94">
        <v>0.42063802240902254</v>
      </c>
      <c r="F47" s="94"/>
      <c r="G47" s="95">
        <v>1</v>
      </c>
      <c r="H47" s="96">
        <f t="shared" si="0"/>
        <v>3.5258449406170476</v>
      </c>
      <c r="I47" s="96">
        <f t="shared" si="1"/>
        <v>0.46503726699354914</v>
      </c>
      <c r="J47" s="96">
        <f t="shared" si="2"/>
        <v>0.42063802240902254</v>
      </c>
    </row>
    <row r="48" spans="1:10" x14ac:dyDescent="0.25">
      <c r="A48" s="92">
        <v>309</v>
      </c>
      <c r="B48" s="92" t="s">
        <v>224</v>
      </c>
      <c r="C48" s="93">
        <v>14.711438895722322</v>
      </c>
      <c r="D48" s="93">
        <v>0.17545424577959357</v>
      </c>
      <c r="E48" s="94">
        <v>1.7548216989628553</v>
      </c>
      <c r="F48" s="94"/>
      <c r="G48" s="95">
        <v>1</v>
      </c>
      <c r="H48" s="96">
        <f t="shared" si="0"/>
        <v>14.711438895722322</v>
      </c>
      <c r="I48" s="96">
        <f t="shared" si="1"/>
        <v>0.17545424577959357</v>
      </c>
      <c r="J48" s="96">
        <f t="shared" si="2"/>
        <v>1.7548216989628553</v>
      </c>
    </row>
    <row r="49" spans="1:10" x14ac:dyDescent="0.25">
      <c r="A49" s="92">
        <v>310</v>
      </c>
      <c r="B49" s="92" t="s">
        <v>225</v>
      </c>
      <c r="C49" s="93">
        <v>3.9230412654394042</v>
      </c>
      <c r="D49" s="93">
        <v>0.51741151836376553</v>
      </c>
      <c r="E49" s="94">
        <v>0.46801277495037708</v>
      </c>
      <c r="F49" s="94"/>
      <c r="G49" s="95">
        <v>1</v>
      </c>
      <c r="H49" s="96">
        <f t="shared" si="0"/>
        <v>3.9230412654394042</v>
      </c>
      <c r="I49" s="96">
        <f t="shared" si="1"/>
        <v>0.51741151836376553</v>
      </c>
      <c r="J49" s="96">
        <f t="shared" si="2"/>
        <v>0.46801277495037708</v>
      </c>
    </row>
    <row r="50" spans="1:10" x14ac:dyDescent="0.25">
      <c r="A50" s="92">
        <v>311</v>
      </c>
      <c r="B50" s="92" t="s">
        <v>226</v>
      </c>
      <c r="C50" s="93">
        <v>3.2255191888970955</v>
      </c>
      <c r="D50" s="93">
        <v>0.4254261470632098</v>
      </c>
      <c r="E50" s="94">
        <v>0.38480875797365383</v>
      </c>
      <c r="F50" s="94"/>
      <c r="G50" s="95">
        <v>1</v>
      </c>
      <c r="H50" s="96">
        <f t="shared" si="0"/>
        <v>3.2255191888970955</v>
      </c>
      <c r="I50" s="96">
        <f t="shared" si="1"/>
        <v>0.4254261470632098</v>
      </c>
      <c r="J50" s="96">
        <f t="shared" si="2"/>
        <v>0.38480875797365383</v>
      </c>
    </row>
    <row r="51" spans="1:10" x14ac:dyDescent="0.25">
      <c r="A51" s="92">
        <v>312</v>
      </c>
      <c r="B51" s="92" t="s">
        <v>227</v>
      </c>
      <c r="C51" s="93">
        <v>19.619637106233945</v>
      </c>
      <c r="D51" s="93">
        <v>0.23399133763331476</v>
      </c>
      <c r="E51" s="94">
        <v>2.3402857949063858</v>
      </c>
      <c r="F51" s="94"/>
      <c r="G51" s="95">
        <v>1</v>
      </c>
      <c r="H51" s="96">
        <f t="shared" si="0"/>
        <v>19.619637106233945</v>
      </c>
      <c r="I51" s="96">
        <f t="shared" si="1"/>
        <v>0.23399133763331476</v>
      </c>
      <c r="J51" s="96">
        <f t="shared" si="2"/>
        <v>2.3402857949063858</v>
      </c>
    </row>
    <row r="52" spans="1:10" x14ac:dyDescent="0.25">
      <c r="A52" s="92">
        <v>313</v>
      </c>
      <c r="B52" s="92" t="s">
        <v>228</v>
      </c>
      <c r="C52" s="93">
        <v>4.1093175591310409</v>
      </c>
      <c r="D52" s="93">
        <v>0.5419795749870232</v>
      </c>
      <c r="E52" s="94">
        <v>0.49023524960805587</v>
      </c>
      <c r="F52" s="94"/>
      <c r="G52" s="95">
        <v>1</v>
      </c>
      <c r="H52" s="96">
        <f t="shared" si="0"/>
        <v>4.1093175591310409</v>
      </c>
      <c r="I52" s="96">
        <f t="shared" si="1"/>
        <v>0.5419795749870232</v>
      </c>
      <c r="J52" s="96">
        <f t="shared" si="2"/>
        <v>0.49023524960805587</v>
      </c>
    </row>
    <row r="53" spans="1:10" x14ac:dyDescent="0.25">
      <c r="A53" s="92">
        <v>314</v>
      </c>
      <c r="B53" s="92" t="s">
        <v>200</v>
      </c>
      <c r="C53" s="93">
        <v>3.4841964333397819E-2</v>
      </c>
      <c r="D53" s="93">
        <v>3.0331389678707891E-3</v>
      </c>
      <c r="E53" s="94">
        <v>2.849044101938745E-3</v>
      </c>
      <c r="F53" s="94"/>
      <c r="G53" s="95">
        <v>1</v>
      </c>
      <c r="H53" s="96">
        <f t="shared" si="0"/>
        <v>3.4841964333397819E-2</v>
      </c>
      <c r="I53" s="96">
        <f t="shared" si="1"/>
        <v>3.0331389678707891E-3</v>
      </c>
      <c r="J53" s="96">
        <f t="shared" si="2"/>
        <v>2.849044101938745E-3</v>
      </c>
    </row>
    <row r="54" spans="1:10" x14ac:dyDescent="0.25">
      <c r="A54" s="92">
        <v>315</v>
      </c>
      <c r="B54" s="92" t="s">
        <v>201</v>
      </c>
      <c r="C54" s="93">
        <v>0.20714167115104973</v>
      </c>
      <c r="D54" s="93">
        <v>1.8032550307040981E-2</v>
      </c>
      <c r="E54" s="94">
        <v>1.6938073618858289E-2</v>
      </c>
      <c r="F54" s="94"/>
      <c r="G54" s="95">
        <v>1</v>
      </c>
      <c r="H54" s="96">
        <f t="shared" si="0"/>
        <v>0.20714167115104973</v>
      </c>
      <c r="I54" s="96">
        <f t="shared" si="1"/>
        <v>1.8032550307040981E-2</v>
      </c>
      <c r="J54" s="96">
        <f t="shared" si="2"/>
        <v>1.6938073618858289E-2</v>
      </c>
    </row>
    <row r="55" spans="1:10" x14ac:dyDescent="0.25">
      <c r="A55" s="92">
        <v>401</v>
      </c>
      <c r="B55" s="92" t="s">
        <v>229</v>
      </c>
      <c r="C55" s="93">
        <v>9.9952158656245835</v>
      </c>
      <c r="D55" s="93">
        <v>1.3458540006616821</v>
      </c>
      <c r="E55" s="94">
        <v>1.2319408244798817</v>
      </c>
      <c r="F55" s="94"/>
      <c r="G55" s="95">
        <v>1</v>
      </c>
      <c r="H55" s="96">
        <f t="shared" si="0"/>
        <v>9.9952158656245835</v>
      </c>
      <c r="I55" s="96">
        <f t="shared" si="1"/>
        <v>1.3458540006616821</v>
      </c>
      <c r="J55" s="96">
        <f t="shared" si="2"/>
        <v>1.2319408244798817</v>
      </c>
    </row>
    <row r="56" spans="1:10" x14ac:dyDescent="0.25">
      <c r="A56" s="92">
        <v>402</v>
      </c>
      <c r="B56" s="92" t="s">
        <v>230</v>
      </c>
      <c r="C56" s="93">
        <v>2.113102427756365</v>
      </c>
      <c r="D56" s="93">
        <v>0.52225028471531487</v>
      </c>
      <c r="E56" s="94">
        <v>0.66889630870516259</v>
      </c>
      <c r="F56" s="94"/>
      <c r="G56" s="95">
        <v>1</v>
      </c>
      <c r="H56" s="96">
        <f t="shared" si="0"/>
        <v>2.113102427756365</v>
      </c>
      <c r="I56" s="96">
        <f t="shared" si="1"/>
        <v>0.52225028471531487</v>
      </c>
      <c r="J56" s="96">
        <f t="shared" si="2"/>
        <v>0.66889630870516259</v>
      </c>
    </row>
    <row r="57" spans="1:10" x14ac:dyDescent="0.25">
      <c r="A57" s="92">
        <v>403</v>
      </c>
      <c r="B57" s="92" t="s">
        <v>231</v>
      </c>
      <c r="C57" s="93">
        <v>5.3700422413265834</v>
      </c>
      <c r="D57" s="93">
        <v>0.22583192745714506</v>
      </c>
      <c r="E57" s="94">
        <v>0.8712298779202946</v>
      </c>
      <c r="F57" s="94"/>
      <c r="G57" s="95">
        <v>1</v>
      </c>
      <c r="H57" s="96">
        <f t="shared" si="0"/>
        <v>5.3700422413265834</v>
      </c>
      <c r="I57" s="96">
        <f t="shared" si="1"/>
        <v>0.22583192745714506</v>
      </c>
      <c r="J57" s="96">
        <f t="shared" si="2"/>
        <v>0.8712298779202946</v>
      </c>
    </row>
    <row r="58" spans="1:10" x14ac:dyDescent="0.25">
      <c r="A58" s="92">
        <v>404</v>
      </c>
      <c r="B58" s="92" t="s">
        <v>232</v>
      </c>
      <c r="C58" s="93">
        <v>2.4755629749652037</v>
      </c>
      <c r="D58" s="93">
        <v>0.42983734055331768</v>
      </c>
      <c r="E58" s="94">
        <v>0.40163267466777625</v>
      </c>
      <c r="F58" s="94"/>
      <c r="G58" s="95">
        <v>1</v>
      </c>
      <c r="H58" s="96">
        <f t="shared" si="0"/>
        <v>2.4755629749652037</v>
      </c>
      <c r="I58" s="96">
        <f t="shared" si="1"/>
        <v>0.42983734055331768</v>
      </c>
      <c r="J58" s="96">
        <f t="shared" si="2"/>
        <v>0.40163267466777625</v>
      </c>
    </row>
    <row r="59" spans="1:10" x14ac:dyDescent="0.25">
      <c r="A59" s="92">
        <v>405</v>
      </c>
      <c r="B59" s="92" t="s">
        <v>233</v>
      </c>
      <c r="C59" s="93">
        <v>4.6358910377400493</v>
      </c>
      <c r="D59" s="93">
        <v>0.62573609015267562</v>
      </c>
      <c r="E59" s="94">
        <v>0.59196530516800672</v>
      </c>
      <c r="F59" s="94"/>
      <c r="G59" s="95">
        <v>1</v>
      </c>
      <c r="H59" s="96">
        <f t="shared" si="0"/>
        <v>4.6358910377400493</v>
      </c>
      <c r="I59" s="96">
        <f t="shared" si="1"/>
        <v>0.62573609015267562</v>
      </c>
      <c r="J59" s="96">
        <f t="shared" si="2"/>
        <v>0.59196530516800672</v>
      </c>
    </row>
    <row r="60" spans="1:10" x14ac:dyDescent="0.25">
      <c r="A60" s="92">
        <v>406</v>
      </c>
      <c r="B60" s="92" t="s">
        <v>234</v>
      </c>
      <c r="C60" s="93">
        <v>1.0912551829950057</v>
      </c>
      <c r="D60" s="93">
        <v>0.12438341711355592</v>
      </c>
      <c r="E60" s="94">
        <v>0.11862950170113828</v>
      </c>
      <c r="F60" s="94"/>
      <c r="G60" s="95">
        <v>1</v>
      </c>
      <c r="H60" s="96">
        <f t="shared" si="0"/>
        <v>1.0912551829950057</v>
      </c>
      <c r="I60" s="96">
        <f t="shared" si="1"/>
        <v>0.12438341711355592</v>
      </c>
      <c r="J60" s="96">
        <f t="shared" si="2"/>
        <v>0.11862950170113828</v>
      </c>
    </row>
    <row r="61" spans="1:10" x14ac:dyDescent="0.25">
      <c r="A61" s="92">
        <v>407</v>
      </c>
      <c r="B61" s="92" t="s">
        <v>235</v>
      </c>
      <c r="C61" s="93">
        <v>1.0553823143648942</v>
      </c>
      <c r="D61" s="93">
        <v>0.12029455682550411</v>
      </c>
      <c r="E61" s="94">
        <v>0.11472979004724039</v>
      </c>
      <c r="F61" s="94"/>
      <c r="G61" s="95">
        <v>1</v>
      </c>
      <c r="H61" s="96">
        <f t="shared" si="0"/>
        <v>1.0553823143648942</v>
      </c>
      <c r="I61" s="96">
        <f t="shared" si="1"/>
        <v>0.12029455682550411</v>
      </c>
      <c r="J61" s="96">
        <f t="shared" si="2"/>
        <v>0.11472979004724039</v>
      </c>
    </row>
    <row r="62" spans="1:10" x14ac:dyDescent="0.25">
      <c r="A62" s="92">
        <v>408</v>
      </c>
      <c r="B62" s="92" t="s">
        <v>236</v>
      </c>
      <c r="C62" s="93">
        <v>3.2056719788450034</v>
      </c>
      <c r="D62" s="93">
        <v>0.365388811972993</v>
      </c>
      <c r="E62" s="94">
        <v>0.34848611382805467</v>
      </c>
      <c r="F62" s="94"/>
      <c r="G62" s="95">
        <v>1</v>
      </c>
      <c r="H62" s="96">
        <f t="shared" si="0"/>
        <v>3.2056719788450034</v>
      </c>
      <c r="I62" s="96">
        <f t="shared" si="1"/>
        <v>0.365388811972993</v>
      </c>
      <c r="J62" s="96">
        <f t="shared" si="2"/>
        <v>0.34848611382805467</v>
      </c>
    </row>
    <row r="63" spans="1:10" x14ac:dyDescent="0.25">
      <c r="A63" s="92">
        <v>409</v>
      </c>
      <c r="B63" s="92" t="s">
        <v>237</v>
      </c>
      <c r="C63" s="93">
        <v>5.1364898980087412</v>
      </c>
      <c r="D63" s="93">
        <v>0.68626897232794681</v>
      </c>
      <c r="E63" s="94">
        <v>0.53749022256626389</v>
      </c>
      <c r="F63" s="94"/>
      <c r="G63" s="95">
        <v>1</v>
      </c>
      <c r="H63" s="96">
        <f t="shared" si="0"/>
        <v>5.1364898980087412</v>
      </c>
      <c r="I63" s="96">
        <f t="shared" si="1"/>
        <v>0.68626897232794681</v>
      </c>
      <c r="J63" s="96">
        <f t="shared" si="2"/>
        <v>0.53749022256626389</v>
      </c>
    </row>
    <row r="64" spans="1:10" x14ac:dyDescent="0.25">
      <c r="A64" s="92">
        <v>410</v>
      </c>
      <c r="B64" s="92" t="s">
        <v>238</v>
      </c>
      <c r="C64" s="93">
        <v>4.3553161138534078</v>
      </c>
      <c r="D64" s="93">
        <v>0.58189899580572246</v>
      </c>
      <c r="E64" s="94">
        <v>0.45574700013735869</v>
      </c>
      <c r="F64" s="94"/>
      <c r="G64" s="95">
        <v>1</v>
      </c>
      <c r="H64" s="96">
        <f t="shared" si="0"/>
        <v>4.3553161138534078</v>
      </c>
      <c r="I64" s="96">
        <f t="shared" si="1"/>
        <v>0.58189899580572246</v>
      </c>
      <c r="J64" s="96">
        <f t="shared" si="2"/>
        <v>0.45574700013735869</v>
      </c>
    </row>
    <row r="65" spans="1:10" x14ac:dyDescent="0.25">
      <c r="A65" s="92">
        <v>411</v>
      </c>
      <c r="B65" s="92" t="s">
        <v>239</v>
      </c>
      <c r="C65" s="93">
        <v>1.8936157004984047</v>
      </c>
      <c r="D65" s="93">
        <v>0.25299956323653888</v>
      </c>
      <c r="E65" s="94">
        <v>0.19815086935414244</v>
      </c>
      <c r="F65" s="94"/>
      <c r="G65" s="95">
        <v>1</v>
      </c>
      <c r="H65" s="96">
        <f t="shared" si="0"/>
        <v>1.8936157004984047</v>
      </c>
      <c r="I65" s="96">
        <f t="shared" si="1"/>
        <v>0.25299956323653888</v>
      </c>
      <c r="J65" s="96">
        <f t="shared" si="2"/>
        <v>0.19815086935414244</v>
      </c>
    </row>
    <row r="66" spans="1:10" x14ac:dyDescent="0.25">
      <c r="A66" s="92">
        <v>412</v>
      </c>
      <c r="B66" s="92" t="s">
        <v>240</v>
      </c>
      <c r="C66" s="93">
        <v>0.99517846192585391</v>
      </c>
      <c r="D66" s="93">
        <v>0.13296241478320214</v>
      </c>
      <c r="E66" s="94">
        <v>0.10413700870507429</v>
      </c>
      <c r="F66" s="94"/>
      <c r="G66" s="95">
        <v>1</v>
      </c>
      <c r="H66" s="96">
        <f t="shared" si="0"/>
        <v>0.99517846192585391</v>
      </c>
      <c r="I66" s="96">
        <f t="shared" si="1"/>
        <v>0.13296241478320214</v>
      </c>
      <c r="J66" s="96">
        <f t="shared" si="2"/>
        <v>0.10413700870507429</v>
      </c>
    </row>
    <row r="67" spans="1:10" x14ac:dyDescent="0.25">
      <c r="A67" s="92">
        <v>413</v>
      </c>
      <c r="B67" s="92" t="s">
        <v>241</v>
      </c>
      <c r="C67" s="93">
        <v>3.7005675725795921</v>
      </c>
      <c r="D67" s="93">
        <v>0.4373159283617567</v>
      </c>
      <c r="E67" s="94">
        <v>0.38299406232161404</v>
      </c>
      <c r="F67" s="94"/>
      <c r="G67" s="95">
        <v>1</v>
      </c>
      <c r="H67" s="96">
        <f t="shared" si="0"/>
        <v>3.7005675725795921</v>
      </c>
      <c r="I67" s="96">
        <f t="shared" si="1"/>
        <v>0.4373159283617567</v>
      </c>
      <c r="J67" s="96">
        <f t="shared" si="2"/>
        <v>0.38299406232161404</v>
      </c>
    </row>
    <row r="68" spans="1:10" x14ac:dyDescent="0.25">
      <c r="A68" s="92">
        <v>414</v>
      </c>
      <c r="B68" s="92" t="s">
        <v>242</v>
      </c>
      <c r="C68" s="93">
        <v>1.8750611150256178</v>
      </c>
      <c r="D68" s="93">
        <v>0.16956708579650009</v>
      </c>
      <c r="E68" s="94">
        <v>0.14732207273833936</v>
      </c>
      <c r="F68" s="94"/>
      <c r="G68" s="95">
        <v>1</v>
      </c>
      <c r="H68" s="96">
        <f t="shared" si="0"/>
        <v>1.8750611150256178</v>
      </c>
      <c r="I68" s="96">
        <f t="shared" si="1"/>
        <v>0.16956708579650009</v>
      </c>
      <c r="J68" s="96">
        <f t="shared" si="2"/>
        <v>0.14732207273833936</v>
      </c>
    </row>
    <row r="69" spans="1:10" x14ac:dyDescent="0.25">
      <c r="A69" s="92">
        <v>415</v>
      </c>
      <c r="B69" s="92" t="s">
        <v>243</v>
      </c>
      <c r="C69" s="93">
        <v>4.0464774393929286</v>
      </c>
      <c r="D69" s="93">
        <v>0.4158256419485068</v>
      </c>
      <c r="E69" s="94">
        <v>0.37232122476783869</v>
      </c>
      <c r="F69" s="94"/>
      <c r="G69" s="95">
        <v>1</v>
      </c>
      <c r="H69" s="96">
        <f t="shared" si="0"/>
        <v>4.0464774393929286</v>
      </c>
      <c r="I69" s="96">
        <f t="shared" si="1"/>
        <v>0.4158256419485068</v>
      </c>
      <c r="J69" s="96">
        <f t="shared" si="2"/>
        <v>0.37232122476783869</v>
      </c>
    </row>
    <row r="70" spans="1:10" x14ac:dyDescent="0.25">
      <c r="A70" s="92">
        <v>416</v>
      </c>
      <c r="B70" s="92" t="s">
        <v>244</v>
      </c>
      <c r="C70" s="93">
        <v>0.50537342295055909</v>
      </c>
      <c r="D70" s="93">
        <v>5.1555597754106522E-2</v>
      </c>
      <c r="E70" s="94">
        <v>4.7259125284602584E-2</v>
      </c>
      <c r="F70" s="94"/>
      <c r="G70" s="95">
        <v>1</v>
      </c>
      <c r="H70" s="96">
        <f t="shared" si="0"/>
        <v>0.50537342295055909</v>
      </c>
      <c r="I70" s="96">
        <f t="shared" si="1"/>
        <v>5.1555597754106522E-2</v>
      </c>
      <c r="J70" s="96">
        <f t="shared" si="2"/>
        <v>4.7259125284602584E-2</v>
      </c>
    </row>
    <row r="71" spans="1:10" x14ac:dyDescent="0.25">
      <c r="A71" s="92">
        <v>417</v>
      </c>
      <c r="B71" s="92" t="s">
        <v>245</v>
      </c>
      <c r="C71" s="93">
        <v>3.1651063725479194</v>
      </c>
      <c r="D71" s="93">
        <v>0.44044859405857717</v>
      </c>
      <c r="E71" s="94">
        <v>0.39579809180982967</v>
      </c>
      <c r="F71" s="94"/>
      <c r="G71" s="95">
        <v>1</v>
      </c>
      <c r="H71" s="96">
        <f t="shared" si="0"/>
        <v>3.1651063725479194</v>
      </c>
      <c r="I71" s="96">
        <f t="shared" si="1"/>
        <v>0.44044859405857717</v>
      </c>
      <c r="J71" s="96">
        <f t="shared" si="2"/>
        <v>0.39579809180982967</v>
      </c>
    </row>
    <row r="72" spans="1:10" x14ac:dyDescent="0.25">
      <c r="A72" s="92">
        <v>418</v>
      </c>
      <c r="B72" s="92" t="s">
        <v>246</v>
      </c>
      <c r="C72" s="93">
        <v>4.4977826551372084</v>
      </c>
      <c r="D72" s="93">
        <v>0.62590062186172091</v>
      </c>
      <c r="E72" s="94">
        <v>0.56244991771724595</v>
      </c>
      <c r="F72" s="94"/>
      <c r="G72" s="95">
        <v>1</v>
      </c>
      <c r="H72" s="96">
        <f t="shared" si="0"/>
        <v>4.4977826551372084</v>
      </c>
      <c r="I72" s="96">
        <f t="shared" si="1"/>
        <v>0.62590062186172091</v>
      </c>
      <c r="J72" s="96">
        <f t="shared" si="2"/>
        <v>0.56244991771724595</v>
      </c>
    </row>
    <row r="73" spans="1:10" x14ac:dyDescent="0.25">
      <c r="A73" s="92">
        <v>419</v>
      </c>
      <c r="B73" s="92" t="s">
        <v>247</v>
      </c>
      <c r="C73" s="93">
        <v>2.310871897720074</v>
      </c>
      <c r="D73" s="93">
        <v>0.32157537807518766</v>
      </c>
      <c r="E73" s="94">
        <v>0.28897564927141317</v>
      </c>
      <c r="F73" s="94"/>
      <c r="G73" s="95">
        <v>1</v>
      </c>
      <c r="H73" s="96">
        <f t="shared" si="0"/>
        <v>2.310871897720074</v>
      </c>
      <c r="I73" s="96">
        <f t="shared" si="1"/>
        <v>0.32157537807518766</v>
      </c>
      <c r="J73" s="96">
        <f t="shared" si="2"/>
        <v>0.28897564927141317</v>
      </c>
    </row>
    <row r="74" spans="1:10" x14ac:dyDescent="0.25">
      <c r="A74" s="92">
        <v>420</v>
      </c>
      <c r="B74" s="92" t="s">
        <v>248</v>
      </c>
      <c r="C74" s="93">
        <v>1.6349507024898631</v>
      </c>
      <c r="D74" s="93">
        <v>0.22751580942508778</v>
      </c>
      <c r="E74" s="94">
        <v>0.20445138053960116</v>
      </c>
      <c r="F74" s="94"/>
      <c r="G74" s="95">
        <v>1</v>
      </c>
      <c r="H74" s="96">
        <f t="shared" ref="H74:H133" si="3">C74*$G74</f>
        <v>1.6349507024898631</v>
      </c>
      <c r="I74" s="96">
        <f t="shared" ref="I74:I133" si="4">D74*$G74</f>
        <v>0.22751580942508778</v>
      </c>
      <c r="J74" s="96">
        <f t="shared" ref="J74:J133" si="5">E74*$G74</f>
        <v>0.20445138053960116</v>
      </c>
    </row>
    <row r="75" spans="1:10" x14ac:dyDescent="0.25">
      <c r="A75" s="92">
        <v>421</v>
      </c>
      <c r="B75" s="92" t="s">
        <v>249</v>
      </c>
      <c r="C75" s="93">
        <v>1.4273032226597919</v>
      </c>
      <c r="D75" s="93">
        <v>0.19862008530528907</v>
      </c>
      <c r="E75" s="94">
        <v>0.1784849623542476</v>
      </c>
      <c r="F75" s="94"/>
      <c r="G75" s="95">
        <v>1</v>
      </c>
      <c r="H75" s="96">
        <f t="shared" si="3"/>
        <v>1.4273032226597919</v>
      </c>
      <c r="I75" s="96">
        <f t="shared" si="4"/>
        <v>0.19862008530528907</v>
      </c>
      <c r="J75" s="96">
        <f t="shared" si="5"/>
        <v>0.1784849623542476</v>
      </c>
    </row>
    <row r="76" spans="1:10" x14ac:dyDescent="0.25">
      <c r="A76" s="92">
        <v>422</v>
      </c>
      <c r="B76" s="92" t="s">
        <v>250</v>
      </c>
      <c r="C76" s="93">
        <v>3.8536576049231428</v>
      </c>
      <c r="D76" s="93">
        <v>0.44800101414523819</v>
      </c>
      <c r="E76" s="94">
        <v>0.42982281957363599</v>
      </c>
      <c r="F76" s="94"/>
      <c r="G76" s="95">
        <v>1</v>
      </c>
      <c r="H76" s="96">
        <f t="shared" si="3"/>
        <v>3.8536576049231428</v>
      </c>
      <c r="I76" s="96">
        <f t="shared" si="4"/>
        <v>0.44800101414523819</v>
      </c>
      <c r="J76" s="96">
        <f t="shared" si="5"/>
        <v>0.42982281957363599</v>
      </c>
    </row>
    <row r="77" spans="1:10" x14ac:dyDescent="0.25">
      <c r="A77" s="92">
        <v>423</v>
      </c>
      <c r="B77" s="92" t="s">
        <v>251</v>
      </c>
      <c r="C77" s="93">
        <v>0.79280327278588769</v>
      </c>
      <c r="D77" s="93">
        <v>9.2166120252093434E-2</v>
      </c>
      <c r="E77" s="94">
        <v>8.8426364751371195E-2</v>
      </c>
      <c r="F77" s="94"/>
      <c r="G77" s="95">
        <v>1</v>
      </c>
      <c r="H77" s="96">
        <f t="shared" si="3"/>
        <v>0.79280327278588769</v>
      </c>
      <c r="I77" s="96">
        <f t="shared" si="4"/>
        <v>9.2166120252093434E-2</v>
      </c>
      <c r="J77" s="96">
        <f t="shared" si="5"/>
        <v>8.8426364751371195E-2</v>
      </c>
    </row>
    <row r="78" spans="1:10" x14ac:dyDescent="0.25">
      <c r="A78" s="92">
        <v>424</v>
      </c>
      <c r="B78" s="92" t="s">
        <v>252</v>
      </c>
      <c r="C78" s="93">
        <v>0.51931376450420386</v>
      </c>
      <c r="D78" s="93">
        <v>6.0372019781997424E-2</v>
      </c>
      <c r="E78" s="94">
        <v>5.79223496377324E-2</v>
      </c>
      <c r="F78" s="94"/>
      <c r="G78" s="95">
        <v>1</v>
      </c>
      <c r="H78" s="96">
        <f t="shared" si="3"/>
        <v>0.51931376450420386</v>
      </c>
      <c r="I78" s="96">
        <f t="shared" si="4"/>
        <v>6.0372019781997424E-2</v>
      </c>
      <c r="J78" s="96">
        <f t="shared" si="5"/>
        <v>5.79223496377324E-2</v>
      </c>
    </row>
    <row r="79" spans="1:10" x14ac:dyDescent="0.25">
      <c r="A79" s="92">
        <v>425</v>
      </c>
      <c r="B79" s="92" t="s">
        <v>253</v>
      </c>
      <c r="C79" s="93">
        <v>0.37049501752460823</v>
      </c>
      <c r="D79" s="93">
        <v>6.5306311154212149E-2</v>
      </c>
      <c r="E79" s="94">
        <v>6.016062709437605E-2</v>
      </c>
      <c r="F79" s="94"/>
      <c r="G79" s="95">
        <v>1</v>
      </c>
      <c r="H79" s="96">
        <f t="shared" si="3"/>
        <v>0.37049501752460823</v>
      </c>
      <c r="I79" s="96">
        <f t="shared" si="4"/>
        <v>6.5306311154212149E-2</v>
      </c>
      <c r="J79" s="96">
        <f t="shared" si="5"/>
        <v>6.016062709437605E-2</v>
      </c>
    </row>
    <row r="80" spans="1:10" x14ac:dyDescent="0.25">
      <c r="A80" s="92">
        <v>426</v>
      </c>
      <c r="B80" s="92" t="s">
        <v>254</v>
      </c>
      <c r="C80" s="93">
        <v>0.44483000468824724</v>
      </c>
      <c r="D80" s="93">
        <v>7.8409169685988406E-2</v>
      </c>
      <c r="E80" s="94">
        <v>7.2231071314371217E-2</v>
      </c>
      <c r="F80" s="94"/>
      <c r="G80" s="95">
        <v>1</v>
      </c>
      <c r="H80" s="96">
        <f t="shared" si="3"/>
        <v>0.44483000468824724</v>
      </c>
      <c r="I80" s="96">
        <f t="shared" si="4"/>
        <v>7.8409169685988406E-2</v>
      </c>
      <c r="J80" s="96">
        <f t="shared" si="5"/>
        <v>7.2231071314371217E-2</v>
      </c>
    </row>
    <row r="81" spans="1:10" x14ac:dyDescent="0.25">
      <c r="A81" s="92">
        <v>427</v>
      </c>
      <c r="B81" s="92" t="s">
        <v>255</v>
      </c>
      <c r="C81" s="93">
        <v>4.1259407968256596</v>
      </c>
      <c r="D81" s="93">
        <v>0.72805801516614976</v>
      </c>
      <c r="E81" s="94">
        <v>0.55639544840550581</v>
      </c>
      <c r="F81" s="94"/>
      <c r="G81" s="95">
        <v>1</v>
      </c>
      <c r="H81" s="96">
        <f t="shared" si="3"/>
        <v>4.1259407968256596</v>
      </c>
      <c r="I81" s="96">
        <f t="shared" si="4"/>
        <v>0.72805801516614976</v>
      </c>
      <c r="J81" s="96">
        <f t="shared" si="5"/>
        <v>0.55639544840550581</v>
      </c>
    </row>
    <row r="82" spans="1:10" x14ac:dyDescent="0.25">
      <c r="A82" s="92">
        <v>428</v>
      </c>
      <c r="B82" s="92" t="s">
        <v>256</v>
      </c>
      <c r="C82" s="93">
        <v>2.5021690874822329</v>
      </c>
      <c r="D82" s="93">
        <v>7.0243800819104363E-2</v>
      </c>
      <c r="E82" s="94">
        <v>0.31717906917964178</v>
      </c>
      <c r="F82" s="94"/>
      <c r="G82" s="95">
        <v>1</v>
      </c>
      <c r="H82" s="96">
        <f t="shared" si="3"/>
        <v>2.5021690874822329</v>
      </c>
      <c r="I82" s="96">
        <f t="shared" si="4"/>
        <v>7.0243800819104363E-2</v>
      </c>
      <c r="J82" s="96">
        <f t="shared" si="5"/>
        <v>0.31717906917964178</v>
      </c>
    </row>
    <row r="83" spans="1:10" x14ac:dyDescent="0.25">
      <c r="A83" s="92">
        <v>429</v>
      </c>
      <c r="B83" s="92" t="s">
        <v>257</v>
      </c>
      <c r="C83" s="93">
        <v>2.5009921834988287</v>
      </c>
      <c r="D83" s="93">
        <v>0.42289402356837719</v>
      </c>
      <c r="E83" s="94">
        <v>0.33325758525270288</v>
      </c>
      <c r="F83" s="94"/>
      <c r="G83" s="95">
        <v>1</v>
      </c>
      <c r="H83" s="96">
        <f t="shared" si="3"/>
        <v>2.5009921834988287</v>
      </c>
      <c r="I83" s="96">
        <f t="shared" si="4"/>
        <v>0.42289402356837719</v>
      </c>
      <c r="J83" s="96">
        <f t="shared" si="5"/>
        <v>0.33325758525270288</v>
      </c>
    </row>
    <row r="84" spans="1:10" x14ac:dyDescent="0.25">
      <c r="A84" s="92">
        <v>430</v>
      </c>
      <c r="B84" s="92" t="s">
        <v>258</v>
      </c>
      <c r="C84" s="93">
        <v>0.44933317395681649</v>
      </c>
      <c r="D84" s="93">
        <v>5.3153259959638863E-2</v>
      </c>
      <c r="E84" s="94">
        <v>5.1456507321176931E-2</v>
      </c>
      <c r="F84" s="94"/>
      <c r="G84" s="95">
        <v>1</v>
      </c>
      <c r="H84" s="96">
        <f t="shared" si="3"/>
        <v>0.44933317395681649</v>
      </c>
      <c r="I84" s="96">
        <f t="shared" si="4"/>
        <v>5.3153259959638863E-2</v>
      </c>
      <c r="J84" s="96">
        <f t="shared" si="5"/>
        <v>5.1456507321176931E-2</v>
      </c>
    </row>
    <row r="85" spans="1:10" x14ac:dyDescent="0.25">
      <c r="A85" s="92">
        <v>501</v>
      </c>
      <c r="B85" s="92" t="s">
        <v>259</v>
      </c>
      <c r="C85" s="93">
        <v>3.9510142711969376</v>
      </c>
      <c r="D85" s="93">
        <v>0.53200335390950737</v>
      </c>
      <c r="E85" s="94">
        <v>0.48697455654608307</v>
      </c>
      <c r="F85" s="94"/>
      <c r="G85" s="95">
        <v>1</v>
      </c>
      <c r="H85" s="96">
        <f t="shared" si="3"/>
        <v>3.9510142711969376</v>
      </c>
      <c r="I85" s="96">
        <f t="shared" si="4"/>
        <v>0.53200335390950737</v>
      </c>
      <c r="J85" s="96">
        <f t="shared" si="5"/>
        <v>0.48697455654608307</v>
      </c>
    </row>
    <row r="86" spans="1:10" x14ac:dyDescent="0.25">
      <c r="A86" s="92">
        <v>502</v>
      </c>
      <c r="B86" s="92" t="s">
        <v>260</v>
      </c>
      <c r="C86" s="93">
        <v>0.86751695732822798</v>
      </c>
      <c r="D86" s="93">
        <v>0.12287595553153051</v>
      </c>
      <c r="E86" s="94">
        <v>0.27460991707697086</v>
      </c>
      <c r="F86" s="94"/>
      <c r="G86" s="95">
        <v>1</v>
      </c>
      <c r="H86" s="96">
        <f t="shared" si="3"/>
        <v>0.86751695732822798</v>
      </c>
      <c r="I86" s="96">
        <f t="shared" si="4"/>
        <v>0.12287595553153051</v>
      </c>
      <c r="J86" s="96">
        <f t="shared" si="5"/>
        <v>0.27460991707697086</v>
      </c>
    </row>
    <row r="87" spans="1:10" x14ac:dyDescent="0.25">
      <c r="A87" s="92">
        <v>503</v>
      </c>
      <c r="B87" s="92" t="s">
        <v>261</v>
      </c>
      <c r="C87" s="93">
        <v>0.77409281793171802</v>
      </c>
      <c r="D87" s="93">
        <v>0.13440740613995911</v>
      </c>
      <c r="E87" s="94">
        <v>0.12558798814002589</v>
      </c>
      <c r="F87" s="94"/>
      <c r="G87" s="95">
        <v>1</v>
      </c>
      <c r="H87" s="96">
        <f t="shared" si="3"/>
        <v>0.77409281793171802</v>
      </c>
      <c r="I87" s="96">
        <f t="shared" si="4"/>
        <v>0.13440740613995911</v>
      </c>
      <c r="J87" s="96">
        <f t="shared" si="5"/>
        <v>0.12558798814002589</v>
      </c>
    </row>
    <row r="88" spans="1:10" x14ac:dyDescent="0.25">
      <c r="A88" s="92">
        <v>504</v>
      </c>
      <c r="B88" s="92" t="s">
        <v>262</v>
      </c>
      <c r="C88" s="93">
        <v>0.39160741657658732</v>
      </c>
      <c r="D88" s="93">
        <v>4.5525715504402472E-2</v>
      </c>
      <c r="E88" s="94">
        <v>4.3678452708526563E-2</v>
      </c>
      <c r="F88" s="94"/>
      <c r="G88" s="95">
        <v>1</v>
      </c>
      <c r="H88" s="96">
        <f t="shared" si="3"/>
        <v>0.39160741657658732</v>
      </c>
      <c r="I88" s="96">
        <f t="shared" si="4"/>
        <v>4.5525715504402472E-2</v>
      </c>
      <c r="J88" s="96">
        <f t="shared" si="5"/>
        <v>4.3678452708526563E-2</v>
      </c>
    </row>
    <row r="89" spans="1:10" x14ac:dyDescent="0.25">
      <c r="A89" s="92">
        <v>505</v>
      </c>
      <c r="B89" s="92" t="s">
        <v>263</v>
      </c>
      <c r="C89" s="93">
        <v>0.9031164894163024</v>
      </c>
      <c r="D89" s="93">
        <v>0.15919028239672189</v>
      </c>
      <c r="E89" s="94">
        <v>0.14664719300563184</v>
      </c>
      <c r="F89" s="94"/>
      <c r="G89" s="95">
        <v>1</v>
      </c>
      <c r="H89" s="96">
        <f t="shared" si="3"/>
        <v>0.9031164894163024</v>
      </c>
      <c r="I89" s="96">
        <f t="shared" si="4"/>
        <v>0.15919028239672189</v>
      </c>
      <c r="J89" s="96">
        <f t="shared" si="5"/>
        <v>0.14664719300563184</v>
      </c>
    </row>
    <row r="90" spans="1:10" x14ac:dyDescent="0.25">
      <c r="A90" s="92">
        <v>506</v>
      </c>
      <c r="B90" s="92" t="s">
        <v>264</v>
      </c>
      <c r="C90" s="93">
        <v>1.7916832316135008E-2</v>
      </c>
      <c r="D90" s="93">
        <v>3.1581591405817834E-3</v>
      </c>
      <c r="E90" s="94">
        <v>2.9093181195395451E-3</v>
      </c>
      <c r="F90" s="94"/>
      <c r="G90" s="95">
        <v>1</v>
      </c>
      <c r="H90" s="96">
        <f t="shared" si="3"/>
        <v>1.7916832316135008E-2</v>
      </c>
      <c r="I90" s="96">
        <f t="shared" si="4"/>
        <v>3.1581591405817834E-3</v>
      </c>
      <c r="J90" s="96">
        <f t="shared" si="5"/>
        <v>2.9093181195395451E-3</v>
      </c>
    </row>
    <row r="91" spans="1:10" x14ac:dyDescent="0.25">
      <c r="A91" s="92">
        <v>507</v>
      </c>
      <c r="B91" s="92" t="s">
        <v>265</v>
      </c>
      <c r="C91" s="93">
        <v>0.24642559060387098</v>
      </c>
      <c r="D91" s="93">
        <v>4.3436876435910481E-2</v>
      </c>
      <c r="E91" s="94">
        <v>4.0014352046842783E-2</v>
      </c>
      <c r="F91" s="94"/>
      <c r="G91" s="95">
        <v>1</v>
      </c>
      <c r="H91" s="96">
        <f t="shared" si="3"/>
        <v>0.24642559060387098</v>
      </c>
      <c r="I91" s="96">
        <f t="shared" si="4"/>
        <v>4.3436876435910481E-2</v>
      </c>
      <c r="J91" s="96">
        <f t="shared" si="5"/>
        <v>4.0014352046842783E-2</v>
      </c>
    </row>
    <row r="92" spans="1:10" x14ac:dyDescent="0.25">
      <c r="A92" s="92">
        <v>508</v>
      </c>
      <c r="B92" s="92" t="s">
        <v>266</v>
      </c>
      <c r="C92" s="93">
        <v>0.9288463059831642</v>
      </c>
      <c r="D92" s="93">
        <v>0.16372561843951955</v>
      </c>
      <c r="E92" s="94">
        <v>0.15082517604580284</v>
      </c>
      <c r="F92" s="94"/>
      <c r="G92" s="95">
        <v>1</v>
      </c>
      <c r="H92" s="96">
        <f t="shared" si="3"/>
        <v>0.9288463059831642</v>
      </c>
      <c r="I92" s="96">
        <f t="shared" si="4"/>
        <v>0.16372561843951955</v>
      </c>
      <c r="J92" s="96">
        <f t="shared" si="5"/>
        <v>0.15082517604580284</v>
      </c>
    </row>
    <row r="93" spans="1:10" x14ac:dyDescent="0.25">
      <c r="A93" s="92">
        <v>509</v>
      </c>
      <c r="B93" s="92" t="s">
        <v>267</v>
      </c>
      <c r="C93" s="93">
        <v>10.025119579841558</v>
      </c>
      <c r="D93" s="93">
        <v>1.4869893398360441</v>
      </c>
      <c r="E93" s="94">
        <v>1.2759209963594551</v>
      </c>
      <c r="F93" s="94"/>
      <c r="G93" s="95">
        <v>1</v>
      </c>
      <c r="H93" s="96">
        <f t="shared" si="3"/>
        <v>10.025119579841558</v>
      </c>
      <c r="I93" s="96">
        <f t="shared" si="4"/>
        <v>1.4869893398360441</v>
      </c>
      <c r="J93" s="96">
        <f t="shared" si="5"/>
        <v>1.2759209963594551</v>
      </c>
    </row>
    <row r="94" spans="1:10" x14ac:dyDescent="0.25">
      <c r="A94" s="92">
        <v>510</v>
      </c>
      <c r="B94" s="92" t="s">
        <v>268</v>
      </c>
      <c r="C94" s="93">
        <v>2.6535274439213854</v>
      </c>
      <c r="D94" s="93">
        <v>0.45789520971856879</v>
      </c>
      <c r="E94" s="94">
        <v>0.37104016788022154</v>
      </c>
      <c r="F94" s="94"/>
      <c r="G94" s="95">
        <v>1</v>
      </c>
      <c r="H94" s="96">
        <f t="shared" si="3"/>
        <v>2.6535274439213854</v>
      </c>
      <c r="I94" s="96">
        <f t="shared" si="4"/>
        <v>0.45789520971856879</v>
      </c>
      <c r="J94" s="96">
        <f t="shared" si="5"/>
        <v>0.37104016788022154</v>
      </c>
    </row>
    <row r="95" spans="1:10" x14ac:dyDescent="0.25">
      <c r="A95" s="92">
        <v>511</v>
      </c>
      <c r="B95" s="92" t="s">
        <v>269</v>
      </c>
      <c r="C95" s="93">
        <v>0.50899007132896568</v>
      </c>
      <c r="D95" s="93">
        <v>1.6413222170044754E-2</v>
      </c>
      <c r="E95" s="94">
        <v>7.1128619801326731E-2</v>
      </c>
      <c r="F95" s="94"/>
      <c r="G95" s="95">
        <v>1</v>
      </c>
      <c r="H95" s="96">
        <f t="shared" si="3"/>
        <v>0.50899007132896568</v>
      </c>
      <c r="I95" s="96">
        <f t="shared" si="4"/>
        <v>1.6413222170044754E-2</v>
      </c>
      <c r="J95" s="96">
        <f t="shared" si="5"/>
        <v>7.1128619801326731E-2</v>
      </c>
    </row>
    <row r="96" spans="1:10" x14ac:dyDescent="0.25">
      <c r="A96" s="92">
        <v>551</v>
      </c>
      <c r="B96" s="92" t="s">
        <v>270</v>
      </c>
      <c r="C96" s="93">
        <v>6.5108099867509477</v>
      </c>
      <c r="D96" s="93">
        <v>1.0958492168095217</v>
      </c>
      <c r="E96" s="94">
        <v>0.60185786986969847</v>
      </c>
      <c r="F96" s="94"/>
      <c r="G96" s="95">
        <v>1</v>
      </c>
      <c r="H96" s="96">
        <f t="shared" si="3"/>
        <v>6.5108099867509477</v>
      </c>
      <c r="I96" s="96">
        <f t="shared" si="4"/>
        <v>1.0958492168095217</v>
      </c>
      <c r="J96" s="96">
        <f t="shared" si="5"/>
        <v>0.60185786986969847</v>
      </c>
    </row>
    <row r="97" spans="1:10" x14ac:dyDescent="0.25">
      <c r="A97" s="92">
        <v>552</v>
      </c>
      <c r="B97" s="92" t="s">
        <v>271</v>
      </c>
      <c r="C97" s="93">
        <v>11.257594395521528</v>
      </c>
      <c r="D97" s="93">
        <v>1.8947912819750103</v>
      </c>
      <c r="E97" s="94">
        <v>1.0406495810687177</v>
      </c>
      <c r="F97" s="94"/>
      <c r="G97" s="95">
        <v>1</v>
      </c>
      <c r="H97" s="96">
        <f t="shared" si="3"/>
        <v>11.257594395521528</v>
      </c>
      <c r="I97" s="96">
        <f t="shared" si="4"/>
        <v>1.8947912819750103</v>
      </c>
      <c r="J97" s="96">
        <f t="shared" si="5"/>
        <v>1.0406495810687177</v>
      </c>
    </row>
    <row r="98" spans="1:10" x14ac:dyDescent="0.25">
      <c r="A98" s="92">
        <v>601</v>
      </c>
      <c r="B98" s="92" t="s">
        <v>272</v>
      </c>
      <c r="C98" s="93">
        <v>2.4503836013456755</v>
      </c>
      <c r="D98" s="93">
        <v>0.22159512723831495</v>
      </c>
      <c r="E98" s="94">
        <v>0.19252470379886827</v>
      </c>
      <c r="F98" s="94"/>
      <c r="G98" s="95">
        <v>1</v>
      </c>
      <c r="H98" s="96">
        <f t="shared" si="3"/>
        <v>2.4503836013456755</v>
      </c>
      <c r="I98" s="96">
        <f t="shared" si="4"/>
        <v>0.22159512723831495</v>
      </c>
      <c r="J98" s="96">
        <f t="shared" si="5"/>
        <v>0.19252470379886827</v>
      </c>
    </row>
    <row r="99" spans="1:10" x14ac:dyDescent="0.25">
      <c r="A99" s="92">
        <v>602</v>
      </c>
      <c r="B99" s="92" t="s">
        <v>273</v>
      </c>
      <c r="C99" s="93">
        <v>8.5056526782633802E-3</v>
      </c>
      <c r="D99" s="93">
        <v>7.4045270062128956E-4</v>
      </c>
      <c r="E99" s="94">
        <v>6.9551129007869457E-4</v>
      </c>
      <c r="F99" s="94"/>
      <c r="G99" s="95">
        <v>1</v>
      </c>
      <c r="H99" s="96">
        <f t="shared" si="3"/>
        <v>8.5056526782633802E-3</v>
      </c>
      <c r="I99" s="96">
        <f t="shared" si="4"/>
        <v>7.4045270062128956E-4</v>
      </c>
      <c r="J99" s="96">
        <f t="shared" si="5"/>
        <v>6.9551129007869457E-4</v>
      </c>
    </row>
    <row r="100" spans="1:10" x14ac:dyDescent="0.25">
      <c r="A100" s="92">
        <v>603</v>
      </c>
      <c r="B100" s="92" t="s">
        <v>274</v>
      </c>
      <c r="C100" s="93">
        <v>2.9724979317624798</v>
      </c>
      <c r="D100" s="93">
        <v>0.49971887759178529</v>
      </c>
      <c r="E100" s="94">
        <v>0.40613902978636296</v>
      </c>
      <c r="F100" s="94"/>
      <c r="G100" s="95">
        <v>1</v>
      </c>
      <c r="H100" s="96">
        <f t="shared" si="3"/>
        <v>2.9724979317624798</v>
      </c>
      <c r="I100" s="96">
        <f t="shared" si="4"/>
        <v>0.49971887759178529</v>
      </c>
      <c r="J100" s="96">
        <f t="shared" si="5"/>
        <v>0.40613902978636296</v>
      </c>
    </row>
    <row r="101" spans="1:10" x14ac:dyDescent="0.25">
      <c r="A101" s="92">
        <v>604</v>
      </c>
      <c r="B101" s="92" t="s">
        <v>275</v>
      </c>
      <c r="C101" s="93">
        <v>4.8880161825468331</v>
      </c>
      <c r="D101" s="93">
        <v>0.65303119145111554</v>
      </c>
      <c r="E101" s="94">
        <v>0.57362690154594709</v>
      </c>
      <c r="F101" s="94"/>
      <c r="G101" s="95">
        <v>1</v>
      </c>
      <c r="H101" s="96">
        <f t="shared" si="3"/>
        <v>4.8880161825468331</v>
      </c>
      <c r="I101" s="96">
        <f t="shared" si="4"/>
        <v>0.65303119145111554</v>
      </c>
      <c r="J101" s="96">
        <f t="shared" si="5"/>
        <v>0.57362690154594709</v>
      </c>
    </row>
    <row r="102" spans="1:10" x14ac:dyDescent="0.25">
      <c r="A102" s="92">
        <v>605</v>
      </c>
      <c r="B102" s="92" t="s">
        <v>251</v>
      </c>
      <c r="C102" s="93">
        <v>3.2700866443217014E-2</v>
      </c>
      <c r="D102" s="93">
        <v>3.8683047584837185E-3</v>
      </c>
      <c r="E102" s="94">
        <v>3.7448211506990576E-3</v>
      </c>
      <c r="F102" s="94"/>
      <c r="G102" s="95">
        <v>1</v>
      </c>
      <c r="H102" s="96">
        <f t="shared" si="3"/>
        <v>3.2700866443217014E-2</v>
      </c>
      <c r="I102" s="96">
        <f t="shared" si="4"/>
        <v>3.8683047584837185E-3</v>
      </c>
      <c r="J102" s="96">
        <f t="shared" si="5"/>
        <v>3.7448211506990576E-3</v>
      </c>
    </row>
    <row r="103" spans="1:10" x14ac:dyDescent="0.25">
      <c r="A103" s="92">
        <v>606</v>
      </c>
      <c r="B103" s="92" t="s">
        <v>200</v>
      </c>
      <c r="C103" s="93">
        <v>1.7139854162458317E-4</v>
      </c>
      <c r="D103" s="93">
        <v>1.4920961133623886E-5</v>
      </c>
      <c r="E103" s="94">
        <v>1.4015340775384211E-5</v>
      </c>
      <c r="F103" s="94"/>
      <c r="G103" s="95">
        <v>1</v>
      </c>
      <c r="H103" s="96">
        <f t="shared" si="3"/>
        <v>1.7139854162458317E-4</v>
      </c>
      <c r="I103" s="96">
        <f t="shared" si="4"/>
        <v>1.4920961133623886E-5</v>
      </c>
      <c r="J103" s="96">
        <f t="shared" si="5"/>
        <v>1.4015340775384211E-5</v>
      </c>
    </row>
    <row r="104" spans="1:10" x14ac:dyDescent="0.25">
      <c r="A104" s="92">
        <v>607</v>
      </c>
      <c r="B104" s="92" t="s">
        <v>201</v>
      </c>
      <c r="C104" s="93">
        <v>9.8142146083684406E-4</v>
      </c>
      <c r="D104" s="93">
        <v>8.5436849894122947E-5</v>
      </c>
      <c r="E104" s="94">
        <v>8.0251302534600617E-5</v>
      </c>
      <c r="F104" s="94"/>
      <c r="G104" s="95">
        <v>1</v>
      </c>
      <c r="H104" s="96">
        <f t="shared" si="3"/>
        <v>9.8142146083684406E-4</v>
      </c>
      <c r="I104" s="96">
        <f t="shared" si="4"/>
        <v>8.5436849894122947E-5</v>
      </c>
      <c r="J104" s="96">
        <f t="shared" si="5"/>
        <v>8.0251302534600617E-5</v>
      </c>
    </row>
    <row r="105" spans="1:10" x14ac:dyDescent="0.25">
      <c r="A105" s="92">
        <v>701</v>
      </c>
      <c r="B105" s="92" t="s">
        <v>81</v>
      </c>
      <c r="C105" s="93">
        <v>19.527055766568665</v>
      </c>
      <c r="D105" s="93">
        <v>1.0856189400923453</v>
      </c>
      <c r="E105" s="94">
        <v>0.64145748501060573</v>
      </c>
      <c r="F105" s="94"/>
      <c r="G105" s="95">
        <v>1</v>
      </c>
      <c r="H105" s="96">
        <f t="shared" si="3"/>
        <v>19.527055766568665</v>
      </c>
      <c r="I105" s="96">
        <f t="shared" si="4"/>
        <v>1.0856189400923453</v>
      </c>
      <c r="J105" s="96">
        <f t="shared" si="5"/>
        <v>0.64145748501060573</v>
      </c>
    </row>
    <row r="106" spans="1:10" x14ac:dyDescent="0.25">
      <c r="A106" s="92">
        <v>702</v>
      </c>
      <c r="B106" s="92" t="s">
        <v>82</v>
      </c>
      <c r="C106" s="93">
        <v>3.8610821064169518</v>
      </c>
      <c r="D106" s="93">
        <v>0.21465965442279403</v>
      </c>
      <c r="E106" s="94">
        <v>0.12683554004887204</v>
      </c>
      <c r="F106" s="94"/>
      <c r="G106" s="95">
        <v>1</v>
      </c>
      <c r="H106" s="96">
        <f t="shared" si="3"/>
        <v>3.8610821064169518</v>
      </c>
      <c r="I106" s="96">
        <f t="shared" si="4"/>
        <v>0.21465965442279403</v>
      </c>
      <c r="J106" s="96">
        <f t="shared" si="5"/>
        <v>0.12683554004887204</v>
      </c>
    </row>
    <row r="107" spans="1:10" x14ac:dyDescent="0.25">
      <c r="A107" s="92">
        <v>703</v>
      </c>
      <c r="B107" s="92" t="s">
        <v>83</v>
      </c>
      <c r="C107" s="93">
        <v>0.80433047290469351</v>
      </c>
      <c r="D107" s="93">
        <v>4.4717314662332086E-2</v>
      </c>
      <c r="E107" s="94">
        <v>2.6422033772715781E-2</v>
      </c>
      <c r="F107" s="94"/>
      <c r="G107" s="95">
        <v>1</v>
      </c>
      <c r="H107" s="96">
        <f t="shared" si="3"/>
        <v>0.80433047290469351</v>
      </c>
      <c r="I107" s="96">
        <f t="shared" si="4"/>
        <v>4.4717314662332086E-2</v>
      </c>
      <c r="J107" s="96">
        <f t="shared" si="5"/>
        <v>2.6422033772715781E-2</v>
      </c>
    </row>
    <row r="108" spans="1:10" x14ac:dyDescent="0.25">
      <c r="A108" s="92">
        <v>704</v>
      </c>
      <c r="B108" s="92" t="s">
        <v>84</v>
      </c>
      <c r="C108" s="93">
        <v>4.0071497139628205</v>
      </c>
      <c r="D108" s="93">
        <v>0.2227804255077484</v>
      </c>
      <c r="E108" s="94">
        <v>0.13163384671308764</v>
      </c>
      <c r="F108" s="94"/>
      <c r="G108" s="95">
        <v>1</v>
      </c>
      <c r="H108" s="96">
        <f t="shared" si="3"/>
        <v>4.0071497139628205</v>
      </c>
      <c r="I108" s="96">
        <f t="shared" si="4"/>
        <v>0.2227804255077484</v>
      </c>
      <c r="J108" s="96">
        <f t="shared" si="5"/>
        <v>0.13163384671308764</v>
      </c>
    </row>
    <row r="109" spans="1:10" x14ac:dyDescent="0.25">
      <c r="A109" s="92">
        <v>705</v>
      </c>
      <c r="B109" s="92" t="s">
        <v>85</v>
      </c>
      <c r="C109" s="93">
        <v>6.8489961461163684</v>
      </c>
      <c r="D109" s="93">
        <v>0.38077458650917351</v>
      </c>
      <c r="E109" s="94">
        <v>0.22498753494624282</v>
      </c>
      <c r="F109" s="94"/>
      <c r="G109" s="95">
        <v>1</v>
      </c>
      <c r="H109" s="96">
        <f t="shared" si="3"/>
        <v>6.8489961461163684</v>
      </c>
      <c r="I109" s="96">
        <f t="shared" si="4"/>
        <v>0.38077458650917351</v>
      </c>
      <c r="J109" s="96">
        <f t="shared" si="5"/>
        <v>0.22498753494624282</v>
      </c>
    </row>
    <row r="110" spans="1:10" x14ac:dyDescent="0.25">
      <c r="A110" s="92">
        <v>706</v>
      </c>
      <c r="B110" s="92" t="s">
        <v>276</v>
      </c>
      <c r="C110" s="93">
        <v>2.5300567395325588</v>
      </c>
      <c r="D110" s="93">
        <v>0.14066034472396291</v>
      </c>
      <c r="E110" s="94">
        <v>8.31117098255615E-2</v>
      </c>
      <c r="F110" s="94"/>
      <c r="G110" s="95">
        <v>1</v>
      </c>
      <c r="H110" s="96">
        <f t="shared" si="3"/>
        <v>2.5300567395325588</v>
      </c>
      <c r="I110" s="96">
        <f t="shared" si="4"/>
        <v>0.14066034472396291</v>
      </c>
      <c r="J110" s="96">
        <f t="shared" si="5"/>
        <v>8.31117098255615E-2</v>
      </c>
    </row>
    <row r="111" spans="1:10" x14ac:dyDescent="0.25">
      <c r="A111" s="92">
        <v>707</v>
      </c>
      <c r="B111" s="92" t="s">
        <v>277</v>
      </c>
      <c r="C111" s="93">
        <v>8.6083662116617141</v>
      </c>
      <c r="D111" s="93">
        <v>0.47858712943697501</v>
      </c>
      <c r="E111" s="94">
        <v>0.28278179351042831</v>
      </c>
      <c r="F111" s="94"/>
      <c r="G111" s="95">
        <v>1</v>
      </c>
      <c r="H111" s="96">
        <f t="shared" si="3"/>
        <v>8.6083662116617141</v>
      </c>
      <c r="I111" s="96">
        <f t="shared" si="4"/>
        <v>0.47858712943697501</v>
      </c>
      <c r="J111" s="96">
        <f t="shared" si="5"/>
        <v>0.28278179351042831</v>
      </c>
    </row>
    <row r="112" spans="1:10" x14ac:dyDescent="0.25">
      <c r="A112" s="92">
        <v>708</v>
      </c>
      <c r="B112" s="92" t="s">
        <v>278</v>
      </c>
      <c r="C112" s="93">
        <v>5.1121662878937082</v>
      </c>
      <c r="D112" s="93">
        <v>0.28421509547213214</v>
      </c>
      <c r="E112" s="94">
        <v>0.16793365992217368</v>
      </c>
      <c r="F112" s="94"/>
      <c r="G112" s="95">
        <v>1</v>
      </c>
      <c r="H112" s="96">
        <f t="shared" si="3"/>
        <v>5.1121662878937082</v>
      </c>
      <c r="I112" s="96">
        <f t="shared" si="4"/>
        <v>0.28421509547213214</v>
      </c>
      <c r="J112" s="96">
        <f t="shared" si="5"/>
        <v>0.16793365992217368</v>
      </c>
    </row>
    <row r="113" spans="1:12" x14ac:dyDescent="0.25">
      <c r="A113" s="92">
        <v>709</v>
      </c>
      <c r="B113" s="92" t="s">
        <v>279</v>
      </c>
      <c r="C113" s="93">
        <v>2.8532077805324665</v>
      </c>
      <c r="D113" s="93">
        <v>0.15862625094519625</v>
      </c>
      <c r="E113" s="94">
        <v>9.3727195661610502E-2</v>
      </c>
      <c r="F113" s="94"/>
      <c r="G113" s="95">
        <v>1</v>
      </c>
      <c r="H113" s="96">
        <f t="shared" si="3"/>
        <v>2.8532077805324665</v>
      </c>
      <c r="I113" s="96">
        <f t="shared" si="4"/>
        <v>0.15862625094519625</v>
      </c>
      <c r="J113" s="96">
        <f t="shared" si="5"/>
        <v>9.3727195661610502E-2</v>
      </c>
    </row>
    <row r="114" spans="1:12" x14ac:dyDescent="0.25">
      <c r="A114" s="92">
        <v>710</v>
      </c>
      <c r="B114" s="92" t="s">
        <v>280</v>
      </c>
      <c r="C114" s="93">
        <v>1.716785398145936</v>
      </c>
      <c r="D114" s="93">
        <v>9.54460048190032E-2</v>
      </c>
      <c r="E114" s="94">
        <v>5.6396004697000963E-2</v>
      </c>
      <c r="F114" s="94"/>
      <c r="G114" s="95">
        <v>1</v>
      </c>
      <c r="H114" s="96">
        <f t="shared" si="3"/>
        <v>1.716785398145936</v>
      </c>
      <c r="I114" s="96">
        <f t="shared" si="4"/>
        <v>9.54460048190032E-2</v>
      </c>
      <c r="J114" s="96">
        <f t="shared" si="5"/>
        <v>5.6396004697000963E-2</v>
      </c>
    </row>
    <row r="115" spans="1:12" x14ac:dyDescent="0.25">
      <c r="A115" s="92">
        <v>711</v>
      </c>
      <c r="B115" s="92" t="s">
        <v>92</v>
      </c>
      <c r="C115" s="93">
        <v>10.595430445344212</v>
      </c>
      <c r="D115" s="93">
        <v>0.58906088363170361</v>
      </c>
      <c r="E115" s="94">
        <v>0.34805729583326417</v>
      </c>
      <c r="F115" s="94"/>
      <c r="G115" s="95">
        <v>1</v>
      </c>
      <c r="H115" s="96">
        <f t="shared" si="3"/>
        <v>10.595430445344212</v>
      </c>
      <c r="I115" s="96">
        <f t="shared" si="4"/>
        <v>0.58906088363170361</v>
      </c>
      <c r="J115" s="96">
        <f t="shared" si="5"/>
        <v>0.34805729583326417</v>
      </c>
    </row>
    <row r="116" spans="1:12" s="137" customFormat="1" x14ac:dyDescent="0.25">
      <c r="A116" s="132" t="s">
        <v>283</v>
      </c>
      <c r="B116" s="132" t="s">
        <v>94</v>
      </c>
      <c r="C116" s="133">
        <v>16.642826738159947</v>
      </c>
      <c r="D116" s="133">
        <v>0</v>
      </c>
      <c r="E116" s="134">
        <v>0.52769784197184399</v>
      </c>
      <c r="F116" s="134"/>
      <c r="G116" s="135">
        <v>1</v>
      </c>
      <c r="H116" s="136">
        <f t="shared" si="3"/>
        <v>16.642826738159947</v>
      </c>
      <c r="I116" s="136">
        <f t="shared" si="4"/>
        <v>0</v>
      </c>
      <c r="J116" s="136">
        <f t="shared" si="5"/>
        <v>0.52769784197184399</v>
      </c>
      <c r="L116" s="137" t="s">
        <v>286</v>
      </c>
    </row>
    <row r="117" spans="1:12" s="143" customFormat="1" x14ac:dyDescent="0.25">
      <c r="A117" s="138">
        <v>722</v>
      </c>
      <c r="B117" s="138" t="s">
        <v>95</v>
      </c>
      <c r="C117" s="139">
        <v>52.148187930477391</v>
      </c>
      <c r="D117" s="139">
        <v>0</v>
      </c>
      <c r="E117" s="140">
        <v>1.6534752718646357</v>
      </c>
      <c r="F117" s="140"/>
      <c r="G117" s="141">
        <v>0.92</v>
      </c>
      <c r="H117" s="142">
        <f t="shared" si="3"/>
        <v>47.976332896039203</v>
      </c>
      <c r="I117" s="142">
        <f t="shared" si="4"/>
        <v>0</v>
      </c>
      <c r="J117" s="142">
        <f t="shared" si="5"/>
        <v>1.5211972501154649</v>
      </c>
      <c r="L117" s="143" t="s">
        <v>286</v>
      </c>
    </row>
    <row r="118" spans="1:12" s="149" customFormat="1" x14ac:dyDescent="0.25">
      <c r="A118" s="144">
        <v>723</v>
      </c>
      <c r="B118" s="144" t="s">
        <v>96</v>
      </c>
      <c r="C118" s="145">
        <v>8.3355775810650261</v>
      </c>
      <c r="D118" s="145">
        <v>0</v>
      </c>
      <c r="E118" s="146">
        <v>0.26377861228587007</v>
      </c>
      <c r="F118" s="146"/>
      <c r="G118" s="147">
        <v>0.67</v>
      </c>
      <c r="H118" s="148">
        <f t="shared" si="3"/>
        <v>5.5848369793135682</v>
      </c>
      <c r="I118" s="148">
        <f t="shared" si="4"/>
        <v>0</v>
      </c>
      <c r="J118" s="148">
        <f t="shared" si="5"/>
        <v>0.17673167023153297</v>
      </c>
      <c r="L118" s="149" t="s">
        <v>286</v>
      </c>
    </row>
    <row r="119" spans="1:12" s="143" customFormat="1" x14ac:dyDescent="0.25">
      <c r="A119" s="138">
        <v>724</v>
      </c>
      <c r="B119" s="138" t="s">
        <v>97</v>
      </c>
      <c r="C119" s="139">
        <v>2.9322260075801831</v>
      </c>
      <c r="D119" s="139">
        <v>0</v>
      </c>
      <c r="E119" s="140">
        <v>9.2938477904468964E-2</v>
      </c>
      <c r="F119" s="140"/>
      <c r="G119" s="141">
        <v>0.92</v>
      </c>
      <c r="H119" s="142">
        <f t="shared" si="3"/>
        <v>2.6976479269737688</v>
      </c>
      <c r="I119" s="142">
        <f t="shared" si="4"/>
        <v>0</v>
      </c>
      <c r="J119" s="142">
        <f t="shared" si="5"/>
        <v>8.5503399672111444E-2</v>
      </c>
      <c r="L119" s="143" t="s">
        <v>286</v>
      </c>
    </row>
    <row r="120" spans="1:12" s="143" customFormat="1" x14ac:dyDescent="0.25">
      <c r="A120" s="138">
        <v>725</v>
      </c>
      <c r="B120" s="138" t="s">
        <v>98</v>
      </c>
      <c r="C120" s="139">
        <v>5.7381176325246122</v>
      </c>
      <c r="D120" s="139">
        <v>0</v>
      </c>
      <c r="E120" s="140">
        <v>0.18193970180172075</v>
      </c>
      <c r="F120" s="140"/>
      <c r="G120" s="141">
        <v>0.92</v>
      </c>
      <c r="H120" s="142">
        <f t="shared" si="3"/>
        <v>5.2790682219226435</v>
      </c>
      <c r="I120" s="142">
        <f t="shared" si="4"/>
        <v>0</v>
      </c>
      <c r="J120" s="142">
        <f t="shared" si="5"/>
        <v>0.16738452565758311</v>
      </c>
      <c r="L120" s="143" t="s">
        <v>286</v>
      </c>
    </row>
    <row r="121" spans="1:12" s="143" customFormat="1" x14ac:dyDescent="0.25">
      <c r="A121" s="138">
        <v>726</v>
      </c>
      <c r="B121" s="138" t="s">
        <v>99</v>
      </c>
      <c r="C121" s="139">
        <v>2.1767866886314122</v>
      </c>
      <c r="D121" s="139">
        <v>0</v>
      </c>
      <c r="E121" s="140">
        <v>7.0313643925735955E-2</v>
      </c>
      <c r="F121" s="140"/>
      <c r="G121" s="141">
        <v>0.92</v>
      </c>
      <c r="H121" s="142">
        <f t="shared" si="3"/>
        <v>2.0026437535408994</v>
      </c>
      <c r="I121" s="142">
        <f t="shared" si="4"/>
        <v>0</v>
      </c>
      <c r="J121" s="142">
        <f t="shared" si="5"/>
        <v>6.4688552411677078E-2</v>
      </c>
      <c r="L121" s="143" t="s">
        <v>286</v>
      </c>
    </row>
    <row r="122" spans="1:12" s="143" customFormat="1" x14ac:dyDescent="0.25">
      <c r="A122" s="138">
        <v>727</v>
      </c>
      <c r="B122" s="138" t="s">
        <v>87</v>
      </c>
      <c r="C122" s="139">
        <v>11.781656259282581</v>
      </c>
      <c r="D122" s="139">
        <v>0</v>
      </c>
      <c r="E122" s="140">
        <v>0.38080604435028287</v>
      </c>
      <c r="F122" s="140"/>
      <c r="G122" s="141">
        <v>0.92</v>
      </c>
      <c r="H122" s="142">
        <f t="shared" si="3"/>
        <v>10.839123758539975</v>
      </c>
      <c r="I122" s="142">
        <f t="shared" si="4"/>
        <v>0</v>
      </c>
      <c r="J122" s="142">
        <f t="shared" si="5"/>
        <v>0.35034156080226025</v>
      </c>
      <c r="L122" s="143" t="s">
        <v>286</v>
      </c>
    </row>
    <row r="123" spans="1:12" s="143" customFormat="1" x14ac:dyDescent="0.25">
      <c r="A123" s="138">
        <v>728</v>
      </c>
      <c r="B123" s="138" t="s">
        <v>88</v>
      </c>
      <c r="C123" s="139">
        <v>6.7858595083716278</v>
      </c>
      <c r="D123" s="139">
        <v>0</v>
      </c>
      <c r="E123" s="140">
        <v>0.21880944821196141</v>
      </c>
      <c r="F123" s="140"/>
      <c r="G123" s="141">
        <v>0.92</v>
      </c>
      <c r="H123" s="142">
        <f t="shared" si="3"/>
        <v>6.2429907477018975</v>
      </c>
      <c r="I123" s="142">
        <f t="shared" si="4"/>
        <v>0</v>
      </c>
      <c r="J123" s="142">
        <f t="shared" si="5"/>
        <v>0.20130469235500451</v>
      </c>
      <c r="L123" s="143" t="s">
        <v>286</v>
      </c>
    </row>
    <row r="124" spans="1:12" s="143" customFormat="1" x14ac:dyDescent="0.25">
      <c r="A124" s="138">
        <v>729</v>
      </c>
      <c r="B124" s="138" t="s">
        <v>89</v>
      </c>
      <c r="C124" s="139">
        <v>3.6151604466999969</v>
      </c>
      <c r="D124" s="139">
        <v>0</v>
      </c>
      <c r="E124" s="140">
        <v>0.11673689537194218</v>
      </c>
      <c r="F124" s="140"/>
      <c r="G124" s="141">
        <v>0.92</v>
      </c>
      <c r="H124" s="142">
        <f t="shared" si="3"/>
        <v>3.3259476109639974</v>
      </c>
      <c r="I124" s="142">
        <f t="shared" si="4"/>
        <v>0</v>
      </c>
      <c r="J124" s="142">
        <f t="shared" si="5"/>
        <v>0.10739794374218681</v>
      </c>
      <c r="L124" s="143" t="s">
        <v>286</v>
      </c>
    </row>
    <row r="125" spans="1:12" s="143" customFormat="1" x14ac:dyDescent="0.25">
      <c r="A125" s="138">
        <v>730</v>
      </c>
      <c r="B125" s="138" t="s">
        <v>91</v>
      </c>
      <c r="C125" s="139">
        <v>2.3813897906098092</v>
      </c>
      <c r="D125" s="139">
        <v>0</v>
      </c>
      <c r="E125" s="140">
        <v>7.6910612084260199E-2</v>
      </c>
      <c r="F125" s="140"/>
      <c r="G125" s="141">
        <v>0.92</v>
      </c>
      <c r="H125" s="142">
        <f t="shared" si="3"/>
        <v>2.1908786073610247</v>
      </c>
      <c r="I125" s="142">
        <f t="shared" si="4"/>
        <v>0</v>
      </c>
      <c r="J125" s="142">
        <f t="shared" si="5"/>
        <v>7.0757763117519384E-2</v>
      </c>
      <c r="L125" s="143" t="s">
        <v>286</v>
      </c>
    </row>
    <row r="126" spans="1:12" s="143" customFormat="1" x14ac:dyDescent="0.25">
      <c r="A126" s="138">
        <v>731</v>
      </c>
      <c r="B126" s="138" t="s">
        <v>100</v>
      </c>
      <c r="C126" s="139">
        <v>14.315798398114346</v>
      </c>
      <c r="D126" s="139">
        <v>0</v>
      </c>
      <c r="E126" s="140">
        <v>0.46214468254106328</v>
      </c>
      <c r="F126" s="140"/>
      <c r="G126" s="141">
        <v>0.92</v>
      </c>
      <c r="H126" s="142">
        <f t="shared" si="3"/>
        <v>13.170534526265198</v>
      </c>
      <c r="I126" s="142">
        <f t="shared" si="4"/>
        <v>0</v>
      </c>
      <c r="J126" s="142">
        <f t="shared" si="5"/>
        <v>0.42517310793777824</v>
      </c>
      <c r="L126" s="143" t="s">
        <v>286</v>
      </c>
    </row>
    <row r="127" spans="1:12" s="149" customFormat="1" x14ac:dyDescent="0.25">
      <c r="A127" s="144">
        <v>801</v>
      </c>
      <c r="B127" s="144" t="s">
        <v>67</v>
      </c>
      <c r="C127" s="145">
        <v>103.30839521753818</v>
      </c>
      <c r="D127" s="145">
        <v>15.137926024020015</v>
      </c>
      <c r="E127" s="146">
        <v>13.203846521475525</v>
      </c>
      <c r="F127" s="146"/>
      <c r="G127" s="147">
        <v>0.67</v>
      </c>
      <c r="H127" s="148">
        <f t="shared" si="3"/>
        <v>69.216624795750576</v>
      </c>
      <c r="I127" s="148">
        <f t="shared" si="4"/>
        <v>10.14241043609341</v>
      </c>
      <c r="J127" s="148">
        <f t="shared" si="5"/>
        <v>8.8465771693886026</v>
      </c>
      <c r="L127" s="149" t="s">
        <v>286</v>
      </c>
    </row>
    <row r="128" spans="1:12" s="143" customFormat="1" x14ac:dyDescent="0.25">
      <c r="A128" s="138">
        <v>802</v>
      </c>
      <c r="B128" s="138" t="s">
        <v>75</v>
      </c>
      <c r="C128" s="139">
        <v>12.687949369019545</v>
      </c>
      <c r="D128" s="139">
        <v>1.8375936272115612</v>
      </c>
      <c r="E128" s="140">
        <v>1.620558013621191</v>
      </c>
      <c r="F128" s="140"/>
      <c r="G128" s="141">
        <v>0.61</v>
      </c>
      <c r="H128" s="142">
        <f t="shared" si="3"/>
        <v>7.7396491151019227</v>
      </c>
      <c r="I128" s="142">
        <f t="shared" si="4"/>
        <v>1.1209321125990523</v>
      </c>
      <c r="J128" s="142">
        <f t="shared" si="5"/>
        <v>0.98854038830892654</v>
      </c>
      <c r="L128" s="143" t="s">
        <v>286</v>
      </c>
    </row>
    <row r="129" spans="1:13" s="143" customFormat="1" x14ac:dyDescent="0.25">
      <c r="A129" s="138">
        <v>803</v>
      </c>
      <c r="B129" s="138" t="s">
        <v>74</v>
      </c>
      <c r="C129" s="139">
        <v>16.304332369504607</v>
      </c>
      <c r="D129" s="139">
        <v>2.3599400449680785</v>
      </c>
      <c r="E129" s="140">
        <v>2.0818249220220117</v>
      </c>
      <c r="F129" s="140"/>
      <c r="G129" s="141">
        <v>0.61</v>
      </c>
      <c r="H129" s="142">
        <f t="shared" si="3"/>
        <v>9.9456427453978105</v>
      </c>
      <c r="I129" s="142">
        <f t="shared" si="4"/>
        <v>1.4395634274305278</v>
      </c>
      <c r="J129" s="142">
        <f t="shared" si="5"/>
        <v>1.2699132024334272</v>
      </c>
      <c r="L129" s="143" t="s">
        <v>286</v>
      </c>
    </row>
    <row r="130" spans="1:13" s="143" customFormat="1" x14ac:dyDescent="0.25">
      <c r="A130" s="138">
        <v>804</v>
      </c>
      <c r="B130" s="138" t="s">
        <v>77</v>
      </c>
      <c r="C130" s="139">
        <v>8.554263895560215</v>
      </c>
      <c r="D130" s="139">
        <v>1.2470464144700564</v>
      </c>
      <c r="E130" s="140">
        <v>1.103007354097397</v>
      </c>
      <c r="F130" s="140"/>
      <c r="G130" s="141">
        <v>1</v>
      </c>
      <c r="H130" s="142">
        <f t="shared" si="3"/>
        <v>8.554263895560215</v>
      </c>
      <c r="I130" s="142">
        <f t="shared" si="4"/>
        <v>1.2470464144700564</v>
      </c>
      <c r="J130" s="142">
        <f t="shared" si="5"/>
        <v>1.103007354097397</v>
      </c>
      <c r="L130" s="143" t="s">
        <v>286</v>
      </c>
    </row>
    <row r="131" spans="1:13" s="143" customFormat="1" x14ac:dyDescent="0.25">
      <c r="A131" s="138">
        <v>805</v>
      </c>
      <c r="B131" s="138" t="s">
        <v>69</v>
      </c>
      <c r="C131" s="139">
        <v>16.577942721029604</v>
      </c>
      <c r="D131" s="139">
        <v>2.426642532200856</v>
      </c>
      <c r="E131" s="140">
        <v>2.1194691534760088</v>
      </c>
      <c r="F131" s="140"/>
      <c r="G131" s="141">
        <v>0.94</v>
      </c>
      <c r="H131" s="142">
        <f t="shared" si="3"/>
        <v>15.583266157767827</v>
      </c>
      <c r="I131" s="142">
        <f t="shared" si="4"/>
        <v>2.2810439802688047</v>
      </c>
      <c r="J131" s="142">
        <f t="shared" si="5"/>
        <v>1.9923010042674483</v>
      </c>
      <c r="L131" s="143" t="s">
        <v>286</v>
      </c>
    </row>
    <row r="132" spans="1:13" x14ac:dyDescent="0.25">
      <c r="A132" s="92">
        <v>901</v>
      </c>
      <c r="B132" s="92" t="s">
        <v>281</v>
      </c>
      <c r="C132" s="93">
        <v>8.8350397603518954E-2</v>
      </c>
      <c r="D132" s="93">
        <v>1.31209710222809E-2</v>
      </c>
      <c r="E132" s="94">
        <v>1.1720009187542853E-2</v>
      </c>
      <c r="F132" s="94"/>
      <c r="G132" s="95">
        <v>1</v>
      </c>
      <c r="H132" s="96">
        <f t="shared" si="3"/>
        <v>8.8350397603518954E-2</v>
      </c>
      <c r="I132" s="96">
        <f t="shared" si="4"/>
        <v>1.31209710222809E-2</v>
      </c>
      <c r="J132" s="96">
        <f t="shared" si="5"/>
        <v>1.1720009187542853E-2</v>
      </c>
    </row>
    <row r="133" spans="1:13" x14ac:dyDescent="0.25">
      <c r="A133" s="92">
        <v>902</v>
      </c>
      <c r="B133" s="92" t="s">
        <v>282</v>
      </c>
      <c r="C133" s="93">
        <v>6.7405193231308308E-2</v>
      </c>
      <c r="D133" s="93">
        <v>1.6659098439311588E-2</v>
      </c>
      <c r="E133" s="94">
        <v>2.1336914104424055E-2</v>
      </c>
      <c r="F133" s="94"/>
      <c r="G133" s="95">
        <v>1</v>
      </c>
      <c r="H133" s="96">
        <f t="shared" si="3"/>
        <v>6.7405193231308308E-2</v>
      </c>
      <c r="I133" s="96">
        <f t="shared" si="4"/>
        <v>1.6659098439311588E-2</v>
      </c>
      <c r="J133" s="96">
        <f t="shared" si="5"/>
        <v>2.1336914104424055E-2</v>
      </c>
    </row>
    <row r="134" spans="1:13" x14ac:dyDescent="0.25">
      <c r="A134" s="97" t="s">
        <v>157</v>
      </c>
      <c r="B134" s="97" t="s">
        <v>300</v>
      </c>
      <c r="C134" s="98">
        <f>SUM(C9:C133)</f>
        <v>1015.512430547955</v>
      </c>
      <c r="D134" s="98">
        <f t="shared" ref="D134:J134" si="6">SUM(D9:D133)</f>
        <v>106.84217106834981</v>
      </c>
      <c r="E134" s="98">
        <f t="shared" si="6"/>
        <v>108.04140746181174</v>
      </c>
      <c r="F134" s="59" t="s">
        <v>301</v>
      </c>
      <c r="G134" s="98">
        <f t="shared" si="6"/>
        <v>122.78000000000002</v>
      </c>
      <c r="H134" s="98">
        <f t="shared" si="6"/>
        <v>958.2182384701465</v>
      </c>
      <c r="I134" s="98">
        <f t="shared" si="6"/>
        <v>100.06401879634109</v>
      </c>
      <c r="J134" s="98">
        <f t="shared" si="6"/>
        <v>101.76566769131658</v>
      </c>
      <c r="L134" s="99">
        <f>(H134-C134)/C134</f>
        <v>-5.6418996315873167E-2</v>
      </c>
      <c r="M134" s="100" t="s">
        <v>165</v>
      </c>
    </row>
    <row r="135" spans="1:13" x14ac:dyDescent="0.25">
      <c r="C135" s="78"/>
      <c r="H135" s="93">
        <f>'Residential Adj FPL'!I93+'Commercial Adj FPL '!I100+'Industrial Adj FPL'!H134</f>
        <v>27348.833692330194</v>
      </c>
      <c r="L135" s="169"/>
    </row>
    <row r="136" spans="1:13" x14ac:dyDescent="0.25">
      <c r="H136" s="93"/>
      <c r="L136" s="169"/>
    </row>
    <row r="137" spans="1:13" x14ac:dyDescent="0.25">
      <c r="A137" s="101">
        <v>806</v>
      </c>
      <c r="B137" s="102" t="s">
        <v>162</v>
      </c>
      <c r="H137" s="103">
        <v>48.719300017361675</v>
      </c>
      <c r="I137" s="103">
        <v>7.1389082954185294</v>
      </c>
      <c r="J137" s="103">
        <v>6.2268139845594801</v>
      </c>
    </row>
    <row r="138" spans="1:13" x14ac:dyDescent="0.25">
      <c r="A138" s="104">
        <v>807</v>
      </c>
      <c r="B138" s="105" t="s">
        <v>159</v>
      </c>
      <c r="H138" s="103">
        <v>1.6954550724283122</v>
      </c>
      <c r="I138" s="103">
        <v>0.81346083021386284</v>
      </c>
      <c r="J138" s="103">
        <v>0.71750311773772135</v>
      </c>
    </row>
    <row r="139" spans="1:13" x14ac:dyDescent="0.25">
      <c r="A139" s="106">
        <v>808</v>
      </c>
      <c r="B139" s="105" t="s">
        <v>167</v>
      </c>
      <c r="H139" s="103">
        <v>2.6462773773209887</v>
      </c>
      <c r="I139" s="103">
        <v>0.79584234814361765</v>
      </c>
      <c r="J139" s="103">
        <v>0.70391923870579332</v>
      </c>
    </row>
    <row r="140" spans="1:13" x14ac:dyDescent="0.25">
      <c r="A140" s="101">
        <v>732</v>
      </c>
      <c r="B140" s="107" t="s">
        <v>163</v>
      </c>
      <c r="H140" s="103">
        <v>18.20241017118466</v>
      </c>
      <c r="I140" s="103">
        <v>7.56</v>
      </c>
      <c r="J140" s="103">
        <v>0</v>
      </c>
    </row>
    <row r="141" spans="1:13" x14ac:dyDescent="0.25">
      <c r="A141" s="101">
        <v>733</v>
      </c>
      <c r="B141" s="66" t="s">
        <v>164</v>
      </c>
      <c r="H141" s="103">
        <v>42.853382058071041</v>
      </c>
      <c r="I141" s="103">
        <v>14.3612</v>
      </c>
      <c r="J141" s="103">
        <v>1.4528710598555439</v>
      </c>
    </row>
    <row r="142" spans="1:13" x14ac:dyDescent="0.25">
      <c r="E142" s="93"/>
      <c r="F142" s="93"/>
      <c r="G142" s="93"/>
      <c r="I142" s="93"/>
      <c r="J142" s="93"/>
    </row>
    <row r="143" spans="1:13" x14ac:dyDescent="0.25">
      <c r="A143" s="97" t="s">
        <v>157</v>
      </c>
      <c r="B143" s="97" t="s">
        <v>303</v>
      </c>
      <c r="C143" s="98">
        <f>C134</f>
        <v>1015.512430547955</v>
      </c>
      <c r="D143" s="98">
        <f t="shared" ref="D143:E143" si="7">D134</f>
        <v>106.84217106834981</v>
      </c>
      <c r="E143" s="98">
        <f t="shared" si="7"/>
        <v>108.04140746181174</v>
      </c>
      <c r="F143" s="98"/>
      <c r="G143" s="100"/>
      <c r="H143" s="108">
        <f>H134+SUM(H137:H141)</f>
        <v>1072.3350631665132</v>
      </c>
      <c r="I143" s="108">
        <f t="shared" ref="I143:J143" si="8">I134+SUM(I137:I141)</f>
        <v>130.73343027011708</v>
      </c>
      <c r="J143" s="108">
        <f t="shared" si="8"/>
        <v>110.86677509217512</v>
      </c>
      <c r="K143" s="100"/>
      <c r="L143" s="99">
        <f>(H143-C143)/C143</f>
        <v>5.5954640149404801E-2</v>
      </c>
      <c r="M143" s="100" t="s">
        <v>166</v>
      </c>
    </row>
    <row r="147" spans="1:13" ht="15.75" thickBot="1" x14ac:dyDescent="0.3"/>
    <row r="148" spans="1:13" x14ac:dyDescent="0.25">
      <c r="B148" s="179"/>
      <c r="C148" s="180"/>
      <c r="D148" s="180"/>
      <c r="E148" s="181"/>
      <c r="F148" s="181"/>
      <c r="G148" s="181"/>
      <c r="H148" s="181"/>
      <c r="I148" s="181"/>
      <c r="J148" s="181"/>
      <c r="K148" s="181"/>
      <c r="L148" s="181"/>
      <c r="M148" s="182"/>
    </row>
    <row r="149" spans="1:13" x14ac:dyDescent="0.25">
      <c r="B149" s="183"/>
      <c r="C149" s="184" t="s">
        <v>300</v>
      </c>
      <c r="D149" s="185"/>
      <c r="E149" s="186"/>
      <c r="F149" s="186"/>
      <c r="G149" s="186"/>
      <c r="H149" s="187" t="s">
        <v>302</v>
      </c>
      <c r="I149" s="186"/>
      <c r="J149" s="186"/>
      <c r="K149" s="186"/>
      <c r="L149" s="186"/>
      <c r="M149" s="188"/>
    </row>
    <row r="150" spans="1:13" x14ac:dyDescent="0.25">
      <c r="A150" s="78"/>
      <c r="B150" s="189" t="s">
        <v>168</v>
      </c>
      <c r="C150" s="184">
        <f>C143+'Residential Adj FPL'!C104+'Commercial Adj FPL '!C120</f>
        <v>31526.394608155402</v>
      </c>
      <c r="D150" s="184"/>
      <c r="E150" s="190"/>
      <c r="F150" s="190"/>
      <c r="G150" s="190"/>
      <c r="H150" s="191">
        <f>H143+'Residential Adj FPL'!I104+'Commercial Adj FPL '!I120</f>
        <v>31525.374626179557</v>
      </c>
      <c r="I150" s="186"/>
      <c r="J150" s="186"/>
      <c r="K150" s="186"/>
      <c r="L150" s="200">
        <f>(H150-C150)/C150</f>
        <v>-3.2353270601440283E-5</v>
      </c>
      <c r="M150" s="192" t="s">
        <v>165</v>
      </c>
    </row>
    <row r="151" spans="1:13" ht="15.75" thickBot="1" x14ac:dyDescent="0.3">
      <c r="B151" s="193"/>
      <c r="C151" s="194"/>
      <c r="D151" s="194"/>
      <c r="E151" s="195"/>
      <c r="F151" s="195"/>
      <c r="G151" s="195"/>
      <c r="H151" s="195"/>
      <c r="I151" s="195"/>
      <c r="J151" s="195"/>
      <c r="K151" s="195"/>
      <c r="L151" s="195"/>
      <c r="M151" s="196"/>
    </row>
  </sheetData>
  <pageMargins left="0.25" right="0.25" top="0.5" bottom="0.5" header="0.5" footer="0.5"/>
  <pageSetup paperSize="5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workbookViewId="0">
      <selection activeCell="B2" sqref="B1:B2"/>
    </sheetView>
  </sheetViews>
  <sheetFormatPr defaultRowHeight="15" x14ac:dyDescent="0.25"/>
  <cols>
    <col min="1" max="1" width="2.140625" style="109" customWidth="1"/>
    <col min="2" max="3" width="9.140625" style="109"/>
    <col min="4" max="4" width="13.5703125" style="109" customWidth="1"/>
    <col min="5" max="5" width="52" style="109" bestFit="1" customWidth="1"/>
    <col min="6" max="6" width="14.5703125" style="109" bestFit="1" customWidth="1"/>
    <col min="7" max="8" width="14.5703125" style="109" customWidth="1"/>
    <col min="9" max="16384" width="9.140625" style="109"/>
  </cols>
  <sheetData>
    <row r="1" spans="2:10" s="217" customFormat="1" x14ac:dyDescent="0.25">
      <c r="B1" s="219" t="s">
        <v>312</v>
      </c>
    </row>
    <row r="2" spans="2:10" s="217" customFormat="1" x14ac:dyDescent="0.25">
      <c r="B2" s="219" t="s">
        <v>309</v>
      </c>
    </row>
    <row r="3" spans="2:10" s="217" customFormat="1" x14ac:dyDescent="0.25"/>
    <row r="4" spans="2:10" ht="9" customHeight="1" x14ac:dyDescent="0.25"/>
    <row r="5" spans="2:10" x14ac:dyDescent="0.25">
      <c r="B5" s="214" t="s">
        <v>169</v>
      </c>
      <c r="C5" s="215"/>
      <c r="D5" s="215"/>
      <c r="E5" s="215"/>
      <c r="F5" s="215"/>
      <c r="G5" s="215"/>
      <c r="H5" s="215"/>
    </row>
    <row r="6" spans="2:10" ht="15.75" thickBot="1" x14ac:dyDescent="0.3"/>
    <row r="7" spans="2:10" x14ac:dyDescent="0.25">
      <c r="B7" s="113" t="s">
        <v>170</v>
      </c>
      <c r="C7" s="114"/>
      <c r="D7" s="114"/>
      <c r="E7" s="114"/>
      <c r="F7" s="114" t="s">
        <v>171</v>
      </c>
      <c r="G7" s="114"/>
      <c r="H7" s="114"/>
      <c r="I7" s="114"/>
      <c r="J7" s="115"/>
    </row>
    <row r="8" spans="2:10" x14ac:dyDescent="0.25">
      <c r="B8" s="116"/>
      <c r="C8" s="117"/>
      <c r="D8" s="117"/>
      <c r="E8" s="117"/>
      <c r="F8" s="117"/>
      <c r="G8" s="117"/>
      <c r="H8" s="117"/>
      <c r="I8" s="117"/>
      <c r="J8" s="118"/>
    </row>
    <row r="9" spans="2:10" x14ac:dyDescent="0.25">
      <c r="B9" s="116"/>
      <c r="C9" s="117"/>
      <c r="D9" s="117"/>
      <c r="E9" s="117"/>
      <c r="F9" s="117" t="s">
        <v>172</v>
      </c>
      <c r="G9" s="117" t="s">
        <v>173</v>
      </c>
      <c r="H9" s="119" t="s">
        <v>174</v>
      </c>
      <c r="I9" s="117"/>
      <c r="J9" s="118"/>
    </row>
    <row r="10" spans="2:10" x14ac:dyDescent="0.25">
      <c r="B10" s="116"/>
      <c r="C10" s="117"/>
      <c r="D10" s="117" t="s">
        <v>175</v>
      </c>
      <c r="E10" s="117" t="s">
        <v>176</v>
      </c>
      <c r="F10" s="117"/>
      <c r="G10" s="117"/>
      <c r="H10" s="120" t="s">
        <v>177</v>
      </c>
      <c r="I10" s="117"/>
      <c r="J10" s="118"/>
    </row>
    <row r="11" spans="2:10" x14ac:dyDescent="0.25">
      <c r="B11" s="116"/>
      <c r="C11" s="117"/>
      <c r="D11" s="117">
        <v>100</v>
      </c>
      <c r="E11" s="117" t="s">
        <v>178</v>
      </c>
      <c r="F11" s="121">
        <v>0</v>
      </c>
      <c r="G11" s="122"/>
      <c r="H11" s="122"/>
      <c r="I11" s="117"/>
      <c r="J11" s="118"/>
    </row>
    <row r="12" spans="2:10" x14ac:dyDescent="0.25">
      <c r="B12" s="116"/>
      <c r="C12" s="117"/>
      <c r="D12" s="117">
        <v>101</v>
      </c>
      <c r="E12" s="117" t="s">
        <v>1</v>
      </c>
      <c r="F12" s="121">
        <v>6.4767105865843597E-2</v>
      </c>
      <c r="G12" s="122">
        <f>F12-$F$12</f>
        <v>0</v>
      </c>
      <c r="H12" s="122"/>
      <c r="I12" s="117"/>
      <c r="J12" s="118"/>
    </row>
    <row r="13" spans="2:10" x14ac:dyDescent="0.25">
      <c r="B13" s="116"/>
      <c r="C13" s="117"/>
      <c r="D13" s="117">
        <v>102</v>
      </c>
      <c r="E13" s="117" t="s">
        <v>2</v>
      </c>
      <c r="F13" s="121">
        <v>0.11353425249550854</v>
      </c>
      <c r="G13" s="122">
        <f t="shared" ref="G13:G18" si="0">F13-$F$12</f>
        <v>4.8767146629664943E-2</v>
      </c>
      <c r="H13" s="123">
        <f>G13/F13</f>
        <v>0.42953686273306985</v>
      </c>
      <c r="I13" s="117"/>
      <c r="J13" s="118"/>
    </row>
    <row r="14" spans="2:10" x14ac:dyDescent="0.25">
      <c r="B14" s="116"/>
      <c r="C14" s="117"/>
      <c r="D14" s="117">
        <v>103</v>
      </c>
      <c r="E14" s="117" t="s">
        <v>3</v>
      </c>
      <c r="F14" s="121">
        <v>0.17964952355614636</v>
      </c>
      <c r="G14" s="122">
        <f t="shared" si="0"/>
        <v>0.11488241769030276</v>
      </c>
      <c r="H14" s="123">
        <f t="shared" ref="H14:H15" si="1">G14/F14</f>
        <v>0.63948078133587838</v>
      </c>
      <c r="I14" s="117"/>
      <c r="J14" s="118"/>
    </row>
    <row r="15" spans="2:10" x14ac:dyDescent="0.25">
      <c r="B15" s="116"/>
      <c r="C15" s="117"/>
      <c r="D15" s="117">
        <v>104</v>
      </c>
      <c r="E15" s="117" t="s">
        <v>4</v>
      </c>
      <c r="F15" s="121">
        <v>0.22934236423856458</v>
      </c>
      <c r="G15" s="122">
        <f t="shared" si="0"/>
        <v>0.16457525837272097</v>
      </c>
      <c r="H15" s="123">
        <f t="shared" si="1"/>
        <v>0.71759641494550863</v>
      </c>
      <c r="I15" s="117"/>
      <c r="J15" s="118"/>
    </row>
    <row r="16" spans="2:10" x14ac:dyDescent="0.25">
      <c r="B16" s="116"/>
      <c r="C16" s="117"/>
      <c r="D16" s="120">
        <v>105</v>
      </c>
      <c r="E16" s="120" t="s">
        <v>5</v>
      </c>
      <c r="F16" s="121">
        <v>0.203448054413922</v>
      </c>
      <c r="G16" s="122">
        <f t="shared" si="0"/>
        <v>0.13868094854807839</v>
      </c>
      <c r="H16" s="124">
        <f>G16/F16</f>
        <v>0.68165286194345842</v>
      </c>
      <c r="I16" s="117"/>
      <c r="J16" s="118"/>
    </row>
    <row r="17" spans="2:10" x14ac:dyDescent="0.25">
      <c r="B17" s="116"/>
      <c r="C17" s="117"/>
      <c r="D17" s="120">
        <v>106</v>
      </c>
      <c r="E17" s="120" t="s">
        <v>6</v>
      </c>
      <c r="F17" s="121">
        <v>0.25683918009488121</v>
      </c>
      <c r="G17" s="122">
        <f t="shared" si="0"/>
        <v>0.1920720742290376</v>
      </c>
      <c r="H17" s="124">
        <f t="shared" ref="H17:H18" si="2">G17/F17</f>
        <v>0.74783011750030726</v>
      </c>
      <c r="I17" s="117"/>
      <c r="J17" s="118"/>
    </row>
    <row r="18" spans="2:10" x14ac:dyDescent="0.25">
      <c r="B18" s="116"/>
      <c r="C18" s="117"/>
      <c r="D18" s="120">
        <v>107</v>
      </c>
      <c r="E18" s="120" t="s">
        <v>7</v>
      </c>
      <c r="F18" s="121">
        <v>0.33057041665176834</v>
      </c>
      <c r="G18" s="122">
        <f t="shared" si="0"/>
        <v>0.26580331078592473</v>
      </c>
      <c r="H18" s="124">
        <f t="shared" si="2"/>
        <v>0.8040747066181938</v>
      </c>
      <c r="I18" s="117"/>
      <c r="J18" s="118"/>
    </row>
    <row r="19" spans="2:10" x14ac:dyDescent="0.25">
      <c r="B19" s="116"/>
      <c r="C19" s="117"/>
      <c r="D19" s="117"/>
      <c r="E19" s="117"/>
      <c r="F19" s="117"/>
      <c r="G19" s="117"/>
      <c r="H19" s="117"/>
      <c r="I19" s="117"/>
      <c r="J19" s="118"/>
    </row>
    <row r="20" spans="2:10" x14ac:dyDescent="0.25">
      <c r="B20" s="116"/>
      <c r="C20" s="117"/>
      <c r="D20" s="117"/>
      <c r="E20" s="117"/>
      <c r="F20" s="117"/>
      <c r="G20" s="117"/>
      <c r="H20" s="117"/>
      <c r="I20" s="117"/>
      <c r="J20" s="118"/>
    </row>
    <row r="21" spans="2:10" x14ac:dyDescent="0.25">
      <c r="B21" s="125" t="s">
        <v>180</v>
      </c>
      <c r="C21" s="117"/>
      <c r="D21" s="117"/>
      <c r="E21" s="117"/>
      <c r="F21" s="117" t="s">
        <v>179</v>
      </c>
      <c r="G21" s="117"/>
      <c r="H21" s="117"/>
      <c r="I21" s="117"/>
      <c r="J21" s="118"/>
    </row>
    <row r="22" spans="2:10" x14ac:dyDescent="0.25">
      <c r="B22" s="116"/>
      <c r="C22" s="117"/>
      <c r="D22" s="110">
        <v>131</v>
      </c>
      <c r="E22" s="111" t="s">
        <v>5</v>
      </c>
      <c r="F22" s="112">
        <v>8.0888604901118835E-2</v>
      </c>
      <c r="G22" s="117"/>
      <c r="H22" s="117"/>
      <c r="I22" s="117"/>
      <c r="J22" s="118"/>
    </row>
    <row r="23" spans="2:10" x14ac:dyDescent="0.25">
      <c r="B23" s="116"/>
      <c r="C23" s="117"/>
      <c r="D23" s="110">
        <v>132</v>
      </c>
      <c r="E23" s="111" t="s">
        <v>6</v>
      </c>
      <c r="F23" s="112">
        <v>0.14249462103409077</v>
      </c>
      <c r="G23" s="117"/>
      <c r="H23" s="117"/>
      <c r="I23" s="117"/>
      <c r="J23" s="118"/>
    </row>
    <row r="24" spans="2:10" x14ac:dyDescent="0.25">
      <c r="B24" s="116"/>
      <c r="C24" s="117"/>
      <c r="D24" s="110">
        <v>133</v>
      </c>
      <c r="E24" s="111" t="s">
        <v>7</v>
      </c>
      <c r="F24" s="112">
        <v>0.22757032773430497</v>
      </c>
      <c r="G24" s="117"/>
      <c r="H24" s="117"/>
      <c r="I24" s="117"/>
      <c r="J24" s="118"/>
    </row>
    <row r="25" spans="2:10" ht="15.75" thickBot="1" x14ac:dyDescent="0.3">
      <c r="B25" s="126"/>
      <c r="C25" s="127"/>
      <c r="D25" s="127"/>
      <c r="E25" s="127"/>
      <c r="F25" s="127"/>
      <c r="G25" s="127"/>
      <c r="H25" s="127"/>
      <c r="I25" s="127"/>
      <c r="J25" s="128"/>
    </row>
    <row r="28" spans="2:10" x14ac:dyDescent="0.25">
      <c r="D28" s="6">
        <v>111</v>
      </c>
      <c r="E28" s="6" t="s">
        <v>9</v>
      </c>
      <c r="F28" s="23">
        <f>1-F12</f>
        <v>0.93523289413415644</v>
      </c>
    </row>
    <row r="30" spans="2:10" x14ac:dyDescent="0.25">
      <c r="D30" s="7">
        <v>137</v>
      </c>
      <c r="E30" s="7" t="s">
        <v>25</v>
      </c>
      <c r="F30" s="23">
        <f>1-F22</f>
        <v>0.91911139509888118</v>
      </c>
    </row>
  </sheetData>
  <mergeCells count="1">
    <mergeCell ref="B5:H5"/>
  </mergeCells>
  <pageMargins left="0.2" right="0.2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A2" sqref="A2"/>
    </sheetView>
  </sheetViews>
  <sheetFormatPr defaultRowHeight="15" x14ac:dyDescent="0.25"/>
  <cols>
    <col min="2" max="2" width="40.5703125" bestFit="1" customWidth="1"/>
    <col min="3" max="3" width="52.5703125" bestFit="1" customWidth="1"/>
  </cols>
  <sheetData>
    <row r="1" spans="1:5" s="60" customFormat="1" x14ac:dyDescent="0.25">
      <c r="A1" s="218" t="s">
        <v>313</v>
      </c>
    </row>
    <row r="2" spans="1:5" s="60" customFormat="1" x14ac:dyDescent="0.25">
      <c r="A2" s="218" t="s">
        <v>309</v>
      </c>
    </row>
    <row r="3" spans="1:5" s="60" customFormat="1" x14ac:dyDescent="0.25"/>
    <row r="4" spans="1:5" x14ac:dyDescent="0.25">
      <c r="A4" s="129">
        <v>320</v>
      </c>
      <c r="B4" s="130" t="s">
        <v>183</v>
      </c>
      <c r="C4" s="130" t="s">
        <v>184</v>
      </c>
      <c r="E4" s="50">
        <f>1-(11.2-10.3)/11.2</f>
        <v>0.91964285714285721</v>
      </c>
    </row>
    <row r="5" spans="1:5" x14ac:dyDescent="0.25">
      <c r="A5" s="4">
        <v>322</v>
      </c>
      <c r="B5" s="4" t="s">
        <v>95</v>
      </c>
      <c r="E5" s="50">
        <f t="shared" ref="E5:E15" si="0">1-(11.2-10.3)/11.2</f>
        <v>0.91964285714285721</v>
      </c>
    </row>
    <row r="6" spans="1:5" x14ac:dyDescent="0.25">
      <c r="A6" s="4">
        <v>323</v>
      </c>
      <c r="B6" s="4" t="s">
        <v>96</v>
      </c>
      <c r="E6" s="50">
        <f t="shared" si="0"/>
        <v>0.91964285714285721</v>
      </c>
    </row>
    <row r="7" spans="1:5" x14ac:dyDescent="0.25">
      <c r="A7" s="7">
        <v>326</v>
      </c>
      <c r="B7" s="7" t="s">
        <v>97</v>
      </c>
      <c r="E7" s="50">
        <f t="shared" si="0"/>
        <v>0.91964285714285721</v>
      </c>
    </row>
    <row r="8" spans="1:5" x14ac:dyDescent="0.25">
      <c r="A8" s="7">
        <v>327</v>
      </c>
      <c r="B8" s="7" t="s">
        <v>98</v>
      </c>
      <c r="E8" s="50">
        <f t="shared" si="0"/>
        <v>0.91964285714285721</v>
      </c>
    </row>
    <row r="9" spans="1:5" x14ac:dyDescent="0.25">
      <c r="A9" s="7">
        <v>328</v>
      </c>
      <c r="B9" s="7" t="s">
        <v>99</v>
      </c>
      <c r="E9" s="50">
        <f t="shared" si="0"/>
        <v>0.91964285714285721</v>
      </c>
    </row>
    <row r="10" spans="1:5" x14ac:dyDescent="0.25">
      <c r="A10" s="7">
        <v>329</v>
      </c>
      <c r="B10" s="7" t="s">
        <v>87</v>
      </c>
      <c r="E10" s="50">
        <f t="shared" si="0"/>
        <v>0.91964285714285721</v>
      </c>
    </row>
    <row r="11" spans="1:5" x14ac:dyDescent="0.25">
      <c r="A11" s="7">
        <v>330</v>
      </c>
      <c r="B11" s="7" t="s">
        <v>88</v>
      </c>
      <c r="E11" s="50">
        <f t="shared" si="0"/>
        <v>0.91964285714285721</v>
      </c>
    </row>
    <row r="12" spans="1:5" x14ac:dyDescent="0.25">
      <c r="A12" s="7">
        <v>332</v>
      </c>
      <c r="B12" s="7" t="s">
        <v>89</v>
      </c>
      <c r="E12" s="50">
        <f t="shared" si="0"/>
        <v>0.91964285714285721</v>
      </c>
    </row>
    <row r="13" spans="1:5" x14ac:dyDescent="0.25">
      <c r="A13" s="7">
        <v>334</v>
      </c>
      <c r="B13" s="7" t="s">
        <v>90</v>
      </c>
      <c r="E13" s="50">
        <f t="shared" si="0"/>
        <v>0.91964285714285721</v>
      </c>
    </row>
    <row r="14" spans="1:5" x14ac:dyDescent="0.25">
      <c r="A14" s="7">
        <v>335</v>
      </c>
      <c r="B14" s="7" t="s">
        <v>91</v>
      </c>
      <c r="E14" s="50">
        <f t="shared" si="0"/>
        <v>0.91964285714285721</v>
      </c>
    </row>
    <row r="15" spans="1:5" x14ac:dyDescent="0.25">
      <c r="A15" s="7">
        <v>336</v>
      </c>
      <c r="B15" s="7" t="s">
        <v>100</v>
      </c>
      <c r="E15" s="50">
        <f t="shared" si="0"/>
        <v>0.91964285714285721</v>
      </c>
    </row>
    <row r="17" spans="1:5" x14ac:dyDescent="0.25">
      <c r="A17" s="129">
        <v>340</v>
      </c>
      <c r="B17" s="130" t="s">
        <v>185</v>
      </c>
      <c r="C17" s="130" t="s">
        <v>186</v>
      </c>
      <c r="E17" s="50">
        <f>1-(11-10.3)/11</f>
        <v>0.9363636363636364</v>
      </c>
    </row>
    <row r="18" spans="1:5" x14ac:dyDescent="0.25">
      <c r="A18" s="4">
        <v>342</v>
      </c>
      <c r="B18" s="4" t="s">
        <v>96</v>
      </c>
      <c r="E18" s="50">
        <f t="shared" ref="E18:E24" si="1">1-(11-10.3)/11</f>
        <v>0.9363636363636364</v>
      </c>
    </row>
    <row r="19" spans="1:5" x14ac:dyDescent="0.25">
      <c r="A19" s="7">
        <v>344</v>
      </c>
      <c r="B19" s="7" t="s">
        <v>87</v>
      </c>
      <c r="E19" s="50">
        <f t="shared" si="1"/>
        <v>0.9363636363636364</v>
      </c>
    </row>
    <row r="20" spans="1:5" x14ac:dyDescent="0.25">
      <c r="A20" s="7">
        <v>345</v>
      </c>
      <c r="B20" s="7" t="s">
        <v>88</v>
      </c>
      <c r="E20" s="50">
        <f t="shared" si="1"/>
        <v>0.9363636363636364</v>
      </c>
    </row>
    <row r="21" spans="1:5" x14ac:dyDescent="0.25">
      <c r="A21" s="7">
        <v>347</v>
      </c>
      <c r="B21" s="7" t="s">
        <v>89</v>
      </c>
      <c r="E21" s="50">
        <f t="shared" si="1"/>
        <v>0.9363636363636364</v>
      </c>
    </row>
    <row r="22" spans="1:5" x14ac:dyDescent="0.25">
      <c r="A22" s="7">
        <v>349</v>
      </c>
      <c r="B22" s="7" t="s">
        <v>90</v>
      </c>
      <c r="E22" s="50">
        <f t="shared" si="1"/>
        <v>0.9363636363636364</v>
      </c>
    </row>
    <row r="23" spans="1:5" x14ac:dyDescent="0.25">
      <c r="A23" s="7">
        <v>350</v>
      </c>
      <c r="B23" s="7" t="s">
        <v>91</v>
      </c>
      <c r="E23" s="50">
        <f t="shared" si="1"/>
        <v>0.9363636363636364</v>
      </c>
    </row>
    <row r="24" spans="1:5" x14ac:dyDescent="0.25">
      <c r="A24" s="7">
        <v>351</v>
      </c>
      <c r="B24" s="7" t="s">
        <v>100</v>
      </c>
      <c r="E24" s="50">
        <f t="shared" si="1"/>
        <v>0.9363636363636364</v>
      </c>
    </row>
  </sheetData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2" sqref="A2"/>
    </sheetView>
  </sheetViews>
  <sheetFormatPr defaultRowHeight="15" x14ac:dyDescent="0.25"/>
  <cols>
    <col min="2" max="2" width="42.140625" bestFit="1" customWidth="1"/>
    <col min="3" max="3" width="40.5703125" bestFit="1" customWidth="1"/>
    <col min="5" max="5" width="14" customWidth="1"/>
  </cols>
  <sheetData>
    <row r="1" spans="1:6" s="60" customFormat="1" x14ac:dyDescent="0.25">
      <c r="A1" s="218" t="s">
        <v>314</v>
      </c>
    </row>
    <row r="2" spans="1:6" s="60" customFormat="1" x14ac:dyDescent="0.25">
      <c r="A2" s="218" t="s">
        <v>309</v>
      </c>
    </row>
    <row r="3" spans="1:6" s="60" customFormat="1" x14ac:dyDescent="0.25"/>
    <row r="5" spans="1:6" x14ac:dyDescent="0.25">
      <c r="A5" s="150">
        <v>720</v>
      </c>
      <c r="B5" s="151" t="s">
        <v>183</v>
      </c>
      <c r="C5" s="130" t="s">
        <v>284</v>
      </c>
      <c r="E5" s="50">
        <f>1-(11.2-10.3)/11.2</f>
        <v>0.91964285714285721</v>
      </c>
    </row>
    <row r="6" spans="1:6" x14ac:dyDescent="0.25">
      <c r="A6" s="138">
        <v>722</v>
      </c>
      <c r="B6" s="138" t="s">
        <v>95</v>
      </c>
      <c r="E6" s="50">
        <f>1-(11.2-10.3)/11.2</f>
        <v>0.91964285714285721</v>
      </c>
    </row>
    <row r="7" spans="1:6" x14ac:dyDescent="0.25">
      <c r="A7" s="144">
        <v>723</v>
      </c>
      <c r="B7" s="144" t="s">
        <v>96</v>
      </c>
    </row>
    <row r="8" spans="1:6" x14ac:dyDescent="0.25">
      <c r="A8" s="138">
        <v>724</v>
      </c>
      <c r="B8" s="138" t="s">
        <v>97</v>
      </c>
      <c r="E8" s="50">
        <f>(11.2-13)/(10.3-13)</f>
        <v>0.66666666666666707</v>
      </c>
      <c r="F8" s="152"/>
    </row>
    <row r="9" spans="1:6" x14ac:dyDescent="0.25">
      <c r="A9" s="138">
        <v>725</v>
      </c>
      <c r="B9" s="138" t="s">
        <v>98</v>
      </c>
      <c r="E9" s="50">
        <f t="shared" ref="E9:E15" si="0">1-(11.2-10.3)/11.2</f>
        <v>0.91964285714285721</v>
      </c>
    </row>
    <row r="10" spans="1:6" x14ac:dyDescent="0.25">
      <c r="A10" s="138">
        <v>726</v>
      </c>
      <c r="B10" s="138" t="s">
        <v>99</v>
      </c>
      <c r="E10" s="50">
        <f t="shared" si="0"/>
        <v>0.91964285714285721</v>
      </c>
    </row>
    <row r="11" spans="1:6" x14ac:dyDescent="0.25">
      <c r="A11" s="138">
        <v>727</v>
      </c>
      <c r="B11" s="138" t="s">
        <v>87</v>
      </c>
      <c r="E11" s="50">
        <f t="shared" si="0"/>
        <v>0.91964285714285721</v>
      </c>
    </row>
    <row r="12" spans="1:6" x14ac:dyDescent="0.25">
      <c r="A12" s="138">
        <v>728</v>
      </c>
      <c r="B12" s="138" t="s">
        <v>88</v>
      </c>
      <c r="E12" s="50">
        <f t="shared" si="0"/>
        <v>0.91964285714285721</v>
      </c>
    </row>
    <row r="13" spans="1:6" x14ac:dyDescent="0.25">
      <c r="A13" s="138">
        <v>729</v>
      </c>
      <c r="B13" s="138" t="s">
        <v>89</v>
      </c>
      <c r="E13" s="50">
        <f t="shared" si="0"/>
        <v>0.91964285714285721</v>
      </c>
    </row>
    <row r="14" spans="1:6" x14ac:dyDescent="0.25">
      <c r="A14" s="138">
        <v>730</v>
      </c>
      <c r="B14" s="138" t="s">
        <v>91</v>
      </c>
      <c r="E14" s="50">
        <f t="shared" si="0"/>
        <v>0.91964285714285721</v>
      </c>
    </row>
    <row r="15" spans="1:6" x14ac:dyDescent="0.25">
      <c r="A15" s="138">
        <v>731</v>
      </c>
      <c r="B15" s="138" t="s">
        <v>100</v>
      </c>
      <c r="E15" s="50">
        <f t="shared" si="0"/>
        <v>0.91964285714285721</v>
      </c>
    </row>
    <row r="19" spans="1:5" x14ac:dyDescent="0.25">
      <c r="B19" s="216"/>
      <c r="C19" s="216"/>
      <c r="D19" s="216"/>
      <c r="E19" s="153"/>
    </row>
    <row r="20" spans="1:5" x14ac:dyDescent="0.25">
      <c r="A20" s="154" t="s">
        <v>285</v>
      </c>
      <c r="B20" s="156"/>
      <c r="C20" s="156"/>
      <c r="D20" s="156"/>
      <c r="E20" s="156"/>
    </row>
    <row r="21" spans="1:5" x14ac:dyDescent="0.25">
      <c r="A21" s="155">
        <v>801</v>
      </c>
      <c r="B21" s="144" t="s">
        <v>67</v>
      </c>
      <c r="C21" s="159"/>
      <c r="D21" s="157"/>
      <c r="E21" s="161">
        <f>(32-28)/(34-28)</f>
        <v>0.66666666666666663</v>
      </c>
    </row>
    <row r="22" spans="1:5" x14ac:dyDescent="0.25">
      <c r="A22" s="155">
        <v>802</v>
      </c>
      <c r="B22" s="138" t="s">
        <v>75</v>
      </c>
      <c r="C22" s="159"/>
      <c r="D22" s="157"/>
      <c r="E22" s="161">
        <f>(53-18)/(75-18)</f>
        <v>0.61403508771929827</v>
      </c>
    </row>
    <row r="23" spans="1:5" x14ac:dyDescent="0.25">
      <c r="A23" s="155">
        <v>803</v>
      </c>
      <c r="B23" s="138" t="s">
        <v>74</v>
      </c>
      <c r="C23" s="159"/>
      <c r="D23" s="157"/>
      <c r="E23" s="161">
        <f>(53-18)/(75-18)</f>
        <v>0.61403508771929827</v>
      </c>
    </row>
    <row r="24" spans="1:5" x14ac:dyDescent="0.25">
      <c r="A24" s="155">
        <v>804</v>
      </c>
      <c r="B24" s="138" t="s">
        <v>77</v>
      </c>
      <c r="C24" s="159"/>
      <c r="D24" s="157"/>
      <c r="E24" s="161">
        <v>1</v>
      </c>
    </row>
    <row r="25" spans="1:5" x14ac:dyDescent="0.25">
      <c r="A25" s="158">
        <v>805</v>
      </c>
      <c r="B25" s="138" t="s">
        <v>69</v>
      </c>
      <c r="C25" s="159"/>
      <c r="E25" s="160">
        <f>32/34</f>
        <v>0.94117647058823528</v>
      </c>
    </row>
  </sheetData>
  <mergeCells count="1">
    <mergeCell ref="B19:D19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f_x002e__x0020_Reason xmlns="84bdb415-5b7f-4474-8a50-d052fab73815"/>
    <Non_x0020_Responsive xmlns="84bdb415-5b7f-4474-8a50-d052fab73815" xsi:nil="true"/>
    <BU_x0020__x002d__x0020_Consultant xmlns="0ae9974b-d534-4044-9a9d-dd330ad48fe2" xsi:nil="true"/>
    <Reviewing_x0020_Attorney xmlns="0ae9974b-d534-4044-9a9d-dd330ad48fe2">John Butler</Reviewing_x0020_Attorney>
    <Confidential xmlns="0ae9974b-d534-4044-9a9d-dd330ad48fe2"/>
    <Privileged xmlns="0ae9974b-d534-4044-9a9d-dd330ad48fe2"/>
    <Comments xmlns="0ae9974b-d534-4044-9a9d-dd330ad48fe2" xsi:nil="true"/>
    <In_x002d_house_x0020_Counsel_x0020_Approved xmlns="0ae9974b-d534-4044-9a9d-dd330ad48fe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DFFE8700D7DA4592A1E7EDEB555274" ma:contentTypeVersion="15" ma:contentTypeDescription="Create a new document." ma:contentTypeScope="" ma:versionID="4854d3f8a4d8c3e84bd4b5b95e82dc7e">
  <xsd:schema xmlns:xsd="http://www.w3.org/2001/XMLSchema" xmlns:xs="http://www.w3.org/2001/XMLSchema" xmlns:p="http://schemas.microsoft.com/office/2006/metadata/properties" xmlns:ns2="0ae9974b-d534-4044-9a9d-dd330ad48fe2" xmlns:ns3="84bdb415-5b7f-4474-8a50-d052fab73815" targetNamespace="http://schemas.microsoft.com/office/2006/metadata/properties" ma:root="true" ma:fieldsID="b0b925bab104657a45fcb0020774f975" ns2:_="" ns3:_="">
    <xsd:import namespace="0ae9974b-d534-4044-9a9d-dd330ad48fe2"/>
    <xsd:import namespace="84bdb415-5b7f-4474-8a50-d052fab73815"/>
    <xsd:element name="properties">
      <xsd:complexType>
        <xsd:sequence>
          <xsd:element name="documentManagement">
            <xsd:complexType>
              <xsd:all>
                <xsd:element ref="ns2:Confidential" minOccurs="0"/>
                <xsd:element ref="ns2:Privileged" minOccurs="0"/>
                <xsd:element ref="ns2:Comments" minOccurs="0"/>
                <xsd:element ref="ns2:BU_x0020__x002d__x0020_Consultant" minOccurs="0"/>
                <xsd:element ref="ns2:Reviewing_x0020_Attorney" minOccurs="0"/>
                <xsd:element ref="ns2:In_x002d_house_x0020_Counsel_x0020_Approved" minOccurs="0"/>
                <xsd:element ref="ns3:Conf_x002e__x0020_Reason" minOccurs="0"/>
                <xsd:element ref="ns3:Non_x0020_Responsiv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9974b-d534-4044-9a9d-dd330ad48fe2" elementFormDefault="qualified">
    <xsd:import namespace="http://schemas.microsoft.com/office/2006/documentManagement/types"/>
    <xsd:import namespace="http://schemas.microsoft.com/office/infopath/2007/PartnerControls"/>
    <xsd:element name="Confidential" ma:index="2" nillable="true" ma:displayName="Confidential?" ma:internalName="Confidential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Yes"/>
                    <xsd:enumeration value="No"/>
                  </xsd:restriction>
                </xsd:simpleType>
              </xsd:element>
            </xsd:sequence>
          </xsd:extension>
        </xsd:complexContent>
      </xsd:complexType>
    </xsd:element>
    <xsd:element name="Privileged" ma:index="3" nillable="true" ma:displayName="Privileged" ma:internalName="Privileged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Work Product"/>
                    <xsd:enumeration value="Attorney Client Communication"/>
                  </xsd:restriction>
                </xsd:simpleType>
              </xsd:element>
            </xsd:sequence>
          </xsd:extension>
        </xsd:complexContent>
      </xsd:complexType>
    </xsd:element>
    <xsd:element name="Comments" ma:index="4" nillable="true" ma:displayName="Comments" ma:internalName="Comments">
      <xsd:simpleType>
        <xsd:restriction base="dms:Note">
          <xsd:maxLength value="255"/>
        </xsd:restriction>
      </xsd:simpleType>
    </xsd:element>
    <xsd:element name="BU_x0020__x002d__x0020_Consultant" ma:index="5" nillable="true" ma:displayName="BU" ma:format="Dropdown" ma:internalName="BU_x0020__x002d__x0020_Consultant">
      <xsd:simpleType>
        <xsd:union memberTypes="dms:Text">
          <xsd:simpleType>
            <xsd:restriction base="dms:Choice">
              <xsd:enumeration value="DSM"/>
              <xsd:enumeration value="RAP"/>
              <xsd:enumeration value="Rates"/>
              <xsd:enumeration value="Load Forecasting"/>
            </xsd:restriction>
          </xsd:simpleType>
        </xsd:union>
      </xsd:simpleType>
    </xsd:element>
    <xsd:element name="Reviewing_x0020_Attorney" ma:index="6" nillable="true" ma:displayName="Reviewing Attorney" ma:format="Dropdown" ma:internalName="Reviewing_x0020_Attorney">
      <xsd:simpleType>
        <xsd:restriction base="dms:Choice">
          <xsd:enumeration value="John Butler"/>
          <xsd:enumeration value="Jessica Cano"/>
          <xsd:enumeration value="Kevin Donaldson"/>
        </xsd:restriction>
      </xsd:simpleType>
    </xsd:element>
    <xsd:element name="In_x002d_house_x0020_Counsel_x0020_Approved" ma:index="7" nillable="true" ma:displayName="Attorney Reviewed" ma:format="Dropdown" ma:internalName="In_x002d_house_x0020_Counsel_x0020_Approved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db415-5b7f-4474-8a50-d052fab73815" elementFormDefault="qualified">
    <xsd:import namespace="http://schemas.microsoft.com/office/2006/documentManagement/types"/>
    <xsd:import namespace="http://schemas.microsoft.com/office/infopath/2007/PartnerControls"/>
    <xsd:element name="Conf_x002e__x0020_Reason" ma:index="14" nillable="true" ma:displayName="Conf. Reason" ma:internalName="Conf_x002e__x0020_Reas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ustomer-specific information e.g. customer names addresses telephone numbers account numbers rates billing"/>
                    <xsd:enumeration value="Employee personnel information unrelated to compensation duties qualifications or responsibilities"/>
                    <xsd:enumeration value="Information concerning bids or other contractual data"/>
                    <xsd:enumeration value="Information relating to competitive interests"/>
                    <xsd:enumeration value="Internal auditing controls"/>
                    <xsd:enumeration value="Security measures systems or procedures"/>
                    <xsd:enumeration value="Trade secrets"/>
                  </xsd:restriction>
                </xsd:simpleType>
              </xsd:element>
            </xsd:sequence>
          </xsd:extension>
        </xsd:complexContent>
      </xsd:complexType>
    </xsd:element>
    <xsd:element name="Non_x0020_Responsive" ma:index="15" nillable="true" ma:displayName="Non Responsive" ma:format="Dropdown" ma:internalName="Non_x0020_Responsive">
      <xsd:simpleType>
        <xsd:restriction base="dms:Choice">
          <xsd:enumeration value="Yes"/>
          <xsd:enumeration value="No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79AAC-0CF2-47EE-BC67-1BAC3547ED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09BD82-F280-4E7F-BE96-4F7A80CEE8D1}">
  <ds:schemaRefs>
    <ds:schemaRef ds:uri="http://schemas.microsoft.com/office/2006/metadata/properties"/>
    <ds:schemaRef ds:uri="http://schemas.microsoft.com/office/infopath/2007/PartnerControls"/>
    <ds:schemaRef ds:uri="84bdb415-5b7f-4474-8a50-d052fab73815"/>
    <ds:schemaRef ds:uri="0ae9974b-d534-4044-9a9d-dd330ad48fe2"/>
  </ds:schemaRefs>
</ds:datastoreItem>
</file>

<file path=customXml/itemProps3.xml><?xml version="1.0" encoding="utf-8"?>
<ds:datastoreItem xmlns:ds="http://schemas.openxmlformats.org/officeDocument/2006/customXml" ds:itemID="{079FBEB7-24DA-4F7C-82EE-FE77CE0986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9974b-d534-4044-9a9d-dd330ad48fe2"/>
    <ds:schemaRef ds:uri="84bdb415-5b7f-4474-8a50-d052fab73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Residential Adj FPL</vt:lpstr>
      <vt:lpstr>Commercial Adj FPL </vt:lpstr>
      <vt:lpstr>Industrial Adj FPL</vt:lpstr>
      <vt:lpstr>Res Assumptions</vt:lpstr>
      <vt:lpstr>Commercial Assumptions</vt:lpstr>
      <vt:lpstr>Industrial Assumptions</vt:lpstr>
      <vt:lpstr>'Industrial Adj FPL'!Print_Area</vt:lpstr>
      <vt:lpstr>'Commercial Adj FPL '!Print_Titles</vt:lpstr>
      <vt:lpstr>'Industrial Adj FPL'!Print_Titles</vt:lpstr>
      <vt:lpstr>'Residential Adj FPL'!Print_Titles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axg0yzt</dc:creator>
  <cp:lastModifiedBy>FPL_User</cp:lastModifiedBy>
  <cp:lastPrinted>2014-05-29T15:59:57Z</cp:lastPrinted>
  <dcterms:created xsi:type="dcterms:W3CDTF">2013-08-14T20:34:01Z</dcterms:created>
  <dcterms:modified xsi:type="dcterms:W3CDTF">2014-05-29T16:00:01Z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0x010100E9DFFE8700D7DA4592A1E7EDEB555274</vt:lpwstr>
  </property>
</Properties>
</file>