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" yWindow="6732" windowWidth="20376" windowHeight="3408" tabRatio="971"/>
  </bookViews>
  <sheets>
    <sheet name="Summ_All_HighGas" sheetId="153" r:id="rId1"/>
    <sheet name="Summ_All_NoCO2" sheetId="152" r:id="rId2"/>
    <sheet name="Summ_All" sheetId="74" r:id="rId3"/>
    <sheet name="Sensitivities" sheetId="171" r:id="rId4"/>
    <sheet name="Self_Build_NoCO2" sheetId="146" r:id="rId5"/>
    <sheet name="Self_Build" sheetId="47" r:id="rId6"/>
    <sheet name="Self_Build_HighGas" sheetId="149" r:id="rId7"/>
    <sheet name="Self_Build_4CH_NoCO2" sheetId="147" r:id="rId8"/>
    <sheet name="Self_Build_4CH" sheetId="126" r:id="rId9"/>
    <sheet name="Self_Build_4CH_HighGas" sheetId="150" r:id="rId10"/>
    <sheet name="Self_Build_NoCh" sheetId="127" r:id="rId11"/>
    <sheet name="PPA1_NoCO2" sheetId="154" r:id="rId12"/>
    <sheet name="PPA1" sheetId="83" r:id="rId13"/>
    <sheet name="PPA1_HighGas" sheetId="155" r:id="rId14"/>
    <sheet name="ACQ_PPA_MIX1_NoCO2" sheetId="156" r:id="rId15"/>
    <sheet name="ACQ_PPA_MIX1" sheetId="120" r:id="rId16"/>
    <sheet name="ACQ_PPA_MIX1_HighGAs" sheetId="157" r:id="rId17"/>
    <sheet name="Summ_Self_Build_4Ch_HighGas" sheetId="151" r:id="rId18"/>
    <sheet name="Summ_Self_Build_4Ch_NoCO2" sheetId="148" r:id="rId19"/>
    <sheet name="Summ_Self_Build_4Ch" sheetId="129" r:id="rId20"/>
    <sheet name="Summ_Self_Build_NoCh" sheetId="128" r:id="rId21"/>
    <sheet name="Summ_PPA1_HighGas" sheetId="158" r:id="rId22"/>
    <sheet name="Summ_PPA1" sheetId="85" r:id="rId23"/>
    <sheet name="Summ_PPA1_NoCO2" sheetId="159" r:id="rId24"/>
    <sheet name="Summ_ACQ_PPA_MIX1_HighGas" sheetId="160" r:id="rId25"/>
    <sheet name="Summ_ACQ_PPA_MIX1" sheetId="122" r:id="rId26"/>
    <sheet name="Summ_ACQ_PPA_MIX1_NoCO2" sheetId="161" r:id="rId27"/>
    <sheet name="Budget_Capital" sheetId="35" r:id="rId28"/>
  </sheets>
  <definedNames>
    <definedName name="_xlnm.Print_Area" localSheetId="2">Summ_All!$B$1:$F$14</definedName>
    <definedName name="_xlnm.Print_Area" localSheetId="0">Summ_All_HighGas!$B$1:$G$14</definedName>
    <definedName name="_xlnm.Print_Area" localSheetId="1">Summ_All_NoCO2!$B$1:$G$14</definedName>
  </definedNames>
  <calcPr calcId="145621"/>
</workbook>
</file>

<file path=xl/calcChain.xml><?xml version="1.0" encoding="utf-8"?>
<calcChain xmlns="http://schemas.openxmlformats.org/spreadsheetml/2006/main">
  <c r="AH12" i="47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46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49" l="1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47" l="1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50" l="1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54" l="1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55" l="1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27" l="1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26" l="1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56" l="1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57" l="1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20" l="1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B7" i="171" l="1"/>
  <c r="B6"/>
  <c r="B5"/>
  <c r="E10" i="161" l="1"/>
  <c r="E10" i="160"/>
  <c r="B21" i="157"/>
  <c r="A21" s="1"/>
  <c r="AH20"/>
  <c r="AH15" s="1"/>
  <c r="AH10" s="1"/>
  <c r="AH11" s="1"/>
  <c r="AG20"/>
  <c r="AG15" s="1"/>
  <c r="AG10" s="1"/>
  <c r="AG11" s="1"/>
  <c r="AF20"/>
  <c r="AF15" s="1"/>
  <c r="AF10" s="1"/>
  <c r="AF11" s="1"/>
  <c r="AE20"/>
  <c r="AE15" s="1"/>
  <c r="AE10" s="1"/>
  <c r="AE11" s="1"/>
  <c r="AD20"/>
  <c r="AD15" s="1"/>
  <c r="AD10" s="1"/>
  <c r="AD11" s="1"/>
  <c r="AC20"/>
  <c r="AC15" s="1"/>
  <c r="AC10" s="1"/>
  <c r="AC11" s="1"/>
  <c r="AB20"/>
  <c r="AA20"/>
  <c r="AA15" s="1"/>
  <c r="AA10" s="1"/>
  <c r="AA11" s="1"/>
  <c r="Z20"/>
  <c r="Z15" s="1"/>
  <c r="Z10" s="1"/>
  <c r="Z11" s="1"/>
  <c r="Y20"/>
  <c r="Y15" s="1"/>
  <c r="Y10" s="1"/>
  <c r="Y11" s="1"/>
  <c r="X20"/>
  <c r="X15" s="1"/>
  <c r="X10" s="1"/>
  <c r="X11" s="1"/>
  <c r="W20"/>
  <c r="W15" s="1"/>
  <c r="W10" s="1"/>
  <c r="W11" s="1"/>
  <c r="V20"/>
  <c r="V15" s="1"/>
  <c r="V10" s="1"/>
  <c r="V11" s="1"/>
  <c r="U20"/>
  <c r="U15" s="1"/>
  <c r="U10" s="1"/>
  <c r="U11" s="1"/>
  <c r="T20"/>
  <c r="S20"/>
  <c r="R20"/>
  <c r="Q20"/>
  <c r="Q15" s="1"/>
  <c r="Q10" s="1"/>
  <c r="Q11" s="1"/>
  <c r="P20"/>
  <c r="P15" s="1"/>
  <c r="P10" s="1"/>
  <c r="P11" s="1"/>
  <c r="O20"/>
  <c r="O15" s="1"/>
  <c r="O10" s="1"/>
  <c r="O11" s="1"/>
  <c r="N20"/>
  <c r="N15" s="1"/>
  <c r="N10" s="1"/>
  <c r="N11" s="1"/>
  <c r="M20"/>
  <c r="M15" s="1"/>
  <c r="M10" s="1"/>
  <c r="M11" s="1"/>
  <c r="L20"/>
  <c r="K20"/>
  <c r="K15" s="1"/>
  <c r="K10" s="1"/>
  <c r="K11" s="1"/>
  <c r="J20"/>
  <c r="J15" s="1"/>
  <c r="J10" s="1"/>
  <c r="J11" s="1"/>
  <c r="I20"/>
  <c r="I15" s="1"/>
  <c r="I10" s="1"/>
  <c r="I11" s="1"/>
  <c r="H20"/>
  <c r="H15" s="1"/>
  <c r="H10" s="1"/>
  <c r="H11" s="1"/>
  <c r="G20"/>
  <c r="G15" s="1"/>
  <c r="G10" s="1"/>
  <c r="G11" s="1"/>
  <c r="F20"/>
  <c r="F15" s="1"/>
  <c r="F10" s="1"/>
  <c r="F11" s="1"/>
  <c r="E20"/>
  <c r="E15" s="1"/>
  <c r="E10" s="1"/>
  <c r="D20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6"/>
  <c r="A16" s="1"/>
  <c r="S15"/>
  <c r="S10" s="1"/>
  <c r="S11" s="1"/>
  <c r="R15"/>
  <c r="R10" s="1"/>
  <c r="R11" s="1"/>
  <c r="B9"/>
  <c r="A9" s="1"/>
  <c r="D9" i="160" s="1"/>
  <c r="B8" i="157"/>
  <c r="A8" s="1"/>
  <c r="D11" i="160" s="1"/>
  <c r="B7" i="157"/>
  <c r="A7" s="1"/>
  <c r="D5" i="160" s="1"/>
  <c r="B6" i="157"/>
  <c r="A6" s="1"/>
  <c r="D6" i="160" s="1"/>
  <c r="B5" i="157"/>
  <c r="A5" s="1"/>
  <c r="D7" i="160" s="1"/>
  <c r="L7" i="153" s="1"/>
  <c r="B4" i="157"/>
  <c r="A4" s="1"/>
  <c r="D8" i="160" s="1"/>
  <c r="L8" i="153" s="1"/>
  <c r="B3" i="157"/>
  <c r="A3" s="1"/>
  <c r="D12" i="160" s="1"/>
  <c r="E2" i="157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21" i="156"/>
  <c r="A21" s="1"/>
  <c r="AH20"/>
  <c r="AH15" s="1"/>
  <c r="AH10" s="1"/>
  <c r="AH11" s="1"/>
  <c r="AG20"/>
  <c r="AG15" s="1"/>
  <c r="AG10" s="1"/>
  <c r="AG11" s="1"/>
  <c r="AF20"/>
  <c r="AF15" s="1"/>
  <c r="AF10" s="1"/>
  <c r="AF11" s="1"/>
  <c r="AE20"/>
  <c r="AE15" s="1"/>
  <c r="AE10" s="1"/>
  <c r="AE11" s="1"/>
  <c r="AD20"/>
  <c r="AD15" s="1"/>
  <c r="AD10" s="1"/>
  <c r="AD11" s="1"/>
  <c r="AC20"/>
  <c r="AB20"/>
  <c r="AB15" s="1"/>
  <c r="AB10" s="1"/>
  <c r="AB11" s="1"/>
  <c r="AA20"/>
  <c r="AA15" s="1"/>
  <c r="AA10" s="1"/>
  <c r="AA11" s="1"/>
  <c r="Z20"/>
  <c r="Z15" s="1"/>
  <c r="Z10" s="1"/>
  <c r="Z11" s="1"/>
  <c r="Y20"/>
  <c r="Y15" s="1"/>
  <c r="Y10" s="1"/>
  <c r="Y11" s="1"/>
  <c r="X20"/>
  <c r="X15" s="1"/>
  <c r="X10" s="1"/>
  <c r="X11" s="1"/>
  <c r="W20"/>
  <c r="W15" s="1"/>
  <c r="W10" s="1"/>
  <c r="W11" s="1"/>
  <c r="V20"/>
  <c r="V15" s="1"/>
  <c r="V10" s="1"/>
  <c r="V11" s="1"/>
  <c r="U20"/>
  <c r="T20"/>
  <c r="S20"/>
  <c r="S15" s="1"/>
  <c r="S10" s="1"/>
  <c r="S11" s="1"/>
  <c r="R20"/>
  <c r="R15" s="1"/>
  <c r="R10" s="1"/>
  <c r="R11" s="1"/>
  <c r="Q20"/>
  <c r="Q15" s="1"/>
  <c r="Q10" s="1"/>
  <c r="Q11" s="1"/>
  <c r="P20"/>
  <c r="P15" s="1"/>
  <c r="P10" s="1"/>
  <c r="P11" s="1"/>
  <c r="O20"/>
  <c r="O15" s="1"/>
  <c r="O10" s="1"/>
  <c r="O11" s="1"/>
  <c r="N20"/>
  <c r="M20"/>
  <c r="L20"/>
  <c r="K20"/>
  <c r="K15" s="1"/>
  <c r="K10" s="1"/>
  <c r="K11" s="1"/>
  <c r="J20"/>
  <c r="I20"/>
  <c r="I15" s="1"/>
  <c r="I10" s="1"/>
  <c r="I11" s="1"/>
  <c r="H20"/>
  <c r="H15" s="1"/>
  <c r="H10" s="1"/>
  <c r="H11" s="1"/>
  <c r="G20"/>
  <c r="G15" s="1"/>
  <c r="G10" s="1"/>
  <c r="G11" s="1"/>
  <c r="F20"/>
  <c r="F15" s="1"/>
  <c r="F10" s="1"/>
  <c r="F11" s="1"/>
  <c r="E20"/>
  <c r="D20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6"/>
  <c r="A16" s="1"/>
  <c r="T15"/>
  <c r="T10" s="1"/>
  <c r="T11" s="1"/>
  <c r="N15"/>
  <c r="N10" s="1"/>
  <c r="N11" s="1"/>
  <c r="L15"/>
  <c r="L10" s="1"/>
  <c r="L11" s="1"/>
  <c r="J15"/>
  <c r="J10" s="1"/>
  <c r="J11" s="1"/>
  <c r="D15"/>
  <c r="D10" s="1"/>
  <c r="D11" s="1"/>
  <c r="B9"/>
  <c r="A9" s="1"/>
  <c r="D9" i="161" s="1"/>
  <c r="B8" i="156"/>
  <c r="A8" s="1"/>
  <c r="D11" i="161" s="1"/>
  <c r="B7" i="156"/>
  <c r="A7" s="1"/>
  <c r="D5" i="161" s="1"/>
  <c r="B6" i="156"/>
  <c r="A6" s="1"/>
  <c r="D6" i="161" s="1"/>
  <c r="L6" i="152" s="1"/>
  <c r="B5" i="156"/>
  <c r="A5" s="1"/>
  <c r="D7" i="161" s="1"/>
  <c r="L7" i="152" s="1"/>
  <c r="B4" i="156"/>
  <c r="A4" s="1"/>
  <c r="D8" i="161" s="1"/>
  <c r="L8" i="152" s="1"/>
  <c r="B3" i="156"/>
  <c r="A3"/>
  <c r="D12" i="161" s="1"/>
  <c r="L12" i="152" s="1"/>
  <c r="E2" i="156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21" i="155"/>
  <c r="A21" s="1"/>
  <c r="AH20"/>
  <c r="AH15" s="1"/>
  <c r="AH10" s="1"/>
  <c r="AH11" s="1"/>
  <c r="AG20"/>
  <c r="AG15" s="1"/>
  <c r="AG10" s="1"/>
  <c r="AG11" s="1"/>
  <c r="AF20"/>
  <c r="AF15" s="1"/>
  <c r="AF10" s="1"/>
  <c r="AF11" s="1"/>
  <c r="AE20"/>
  <c r="AE15" s="1"/>
  <c r="AE10" s="1"/>
  <c r="AE11" s="1"/>
  <c r="AD20"/>
  <c r="AD15" s="1"/>
  <c r="AD10" s="1"/>
  <c r="AD11" s="1"/>
  <c r="AC20"/>
  <c r="AC15" s="1"/>
  <c r="AC10" s="1"/>
  <c r="AC11" s="1"/>
  <c r="AB20"/>
  <c r="AB15" s="1"/>
  <c r="AB10" s="1"/>
  <c r="AB11" s="1"/>
  <c r="AA20"/>
  <c r="AA15" s="1"/>
  <c r="AA10" s="1"/>
  <c r="AA11" s="1"/>
  <c r="Z20"/>
  <c r="Z15" s="1"/>
  <c r="Z10" s="1"/>
  <c r="Z11" s="1"/>
  <c r="Y20"/>
  <c r="X20"/>
  <c r="X15" s="1"/>
  <c r="X10" s="1"/>
  <c r="X11" s="1"/>
  <c r="W20"/>
  <c r="W15" s="1"/>
  <c r="W10" s="1"/>
  <c r="W11" s="1"/>
  <c r="V20"/>
  <c r="V15" s="1"/>
  <c r="V10" s="1"/>
  <c r="V11" s="1"/>
  <c r="U20"/>
  <c r="U15" s="1"/>
  <c r="U10" s="1"/>
  <c r="U11" s="1"/>
  <c r="T20"/>
  <c r="T15" s="1"/>
  <c r="T10" s="1"/>
  <c r="T11" s="1"/>
  <c r="S20"/>
  <c r="S15" s="1"/>
  <c r="S10" s="1"/>
  <c r="S11" s="1"/>
  <c r="R20"/>
  <c r="R15" s="1"/>
  <c r="R10" s="1"/>
  <c r="R11" s="1"/>
  <c r="Q20"/>
  <c r="Q15" s="1"/>
  <c r="Q10" s="1"/>
  <c r="Q11" s="1"/>
  <c r="P20"/>
  <c r="P15" s="1"/>
  <c r="P10" s="1"/>
  <c r="P11" s="1"/>
  <c r="O20"/>
  <c r="O15" s="1"/>
  <c r="O10" s="1"/>
  <c r="O11" s="1"/>
  <c r="N20"/>
  <c r="M20"/>
  <c r="L20"/>
  <c r="K20"/>
  <c r="J20"/>
  <c r="J15" s="1"/>
  <c r="J10" s="1"/>
  <c r="J11" s="1"/>
  <c r="I20"/>
  <c r="I15" s="1"/>
  <c r="I10" s="1"/>
  <c r="I11" s="1"/>
  <c r="H20"/>
  <c r="H15" s="1"/>
  <c r="H10" s="1"/>
  <c r="H11" s="1"/>
  <c r="G20"/>
  <c r="G15" s="1"/>
  <c r="G10" s="1"/>
  <c r="G11" s="1"/>
  <c r="F20"/>
  <c r="F15" s="1"/>
  <c r="F10" s="1"/>
  <c r="F11" s="1"/>
  <c r="E20"/>
  <c r="E15" s="1"/>
  <c r="E10" s="1"/>
  <c r="D20"/>
  <c r="D15" s="1"/>
  <c r="D10" s="1"/>
  <c r="D11" s="1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6"/>
  <c r="A16" s="1"/>
  <c r="Y15"/>
  <c r="Y10" s="1"/>
  <c r="Y11" s="1"/>
  <c r="N15"/>
  <c r="N10" s="1"/>
  <c r="N11" s="1"/>
  <c r="M15"/>
  <c r="M10" s="1"/>
  <c r="M11" s="1"/>
  <c r="L15"/>
  <c r="L10" s="1"/>
  <c r="L11" s="1"/>
  <c r="K15"/>
  <c r="K10" s="1"/>
  <c r="K11" s="1"/>
  <c r="B9"/>
  <c r="A9" s="1"/>
  <c r="B8"/>
  <c r="A8" s="1"/>
  <c r="B7"/>
  <c r="A7" s="1"/>
  <c r="B6"/>
  <c r="A6" s="1"/>
  <c r="B5"/>
  <c r="A5" s="1"/>
  <c r="B4"/>
  <c r="A4" s="1"/>
  <c r="B3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21" i="154"/>
  <c r="A21" s="1"/>
  <c r="AH20"/>
  <c r="AH15" s="1"/>
  <c r="AH10" s="1"/>
  <c r="AH11" s="1"/>
  <c r="AG20"/>
  <c r="AG15" s="1"/>
  <c r="AG10" s="1"/>
  <c r="AG11" s="1"/>
  <c r="AF20"/>
  <c r="AF15" s="1"/>
  <c r="AF10" s="1"/>
  <c r="AF11" s="1"/>
  <c r="AE20"/>
  <c r="AE15" s="1"/>
  <c r="AE10" s="1"/>
  <c r="AE11" s="1"/>
  <c r="AD20"/>
  <c r="AD15" s="1"/>
  <c r="AD10" s="1"/>
  <c r="AD11" s="1"/>
  <c r="AC20"/>
  <c r="AC15" s="1"/>
  <c r="AC10" s="1"/>
  <c r="AC11" s="1"/>
  <c r="AB20"/>
  <c r="AA20"/>
  <c r="Z20"/>
  <c r="Z15" s="1"/>
  <c r="Z10" s="1"/>
  <c r="Z11" s="1"/>
  <c r="Y20"/>
  <c r="X20"/>
  <c r="X15" s="1"/>
  <c r="X10" s="1"/>
  <c r="X11" s="1"/>
  <c r="W20"/>
  <c r="W15" s="1"/>
  <c r="W10" s="1"/>
  <c r="W11" s="1"/>
  <c r="V20"/>
  <c r="V15" s="1"/>
  <c r="V10" s="1"/>
  <c r="V11" s="1"/>
  <c r="U20"/>
  <c r="U15" s="1"/>
  <c r="U10" s="1"/>
  <c r="U11" s="1"/>
  <c r="T20"/>
  <c r="S20"/>
  <c r="R20"/>
  <c r="R15" s="1"/>
  <c r="R10" s="1"/>
  <c r="R11" s="1"/>
  <c r="Q20"/>
  <c r="Q15" s="1"/>
  <c r="Q10" s="1"/>
  <c r="Q11" s="1"/>
  <c r="P20"/>
  <c r="P15" s="1"/>
  <c r="P10" s="1"/>
  <c r="P11" s="1"/>
  <c r="O20"/>
  <c r="O15" s="1"/>
  <c r="O10" s="1"/>
  <c r="O11" s="1"/>
  <c r="N20"/>
  <c r="N15" s="1"/>
  <c r="N10" s="1"/>
  <c r="N11" s="1"/>
  <c r="M20"/>
  <c r="M15" s="1"/>
  <c r="M10" s="1"/>
  <c r="M11" s="1"/>
  <c r="L20"/>
  <c r="K20"/>
  <c r="J20"/>
  <c r="J15" s="1"/>
  <c r="J10" s="1"/>
  <c r="J11" s="1"/>
  <c r="I20"/>
  <c r="I15" s="1"/>
  <c r="I10" s="1"/>
  <c r="I11" s="1"/>
  <c r="H20"/>
  <c r="H15" s="1"/>
  <c r="H10" s="1"/>
  <c r="H11" s="1"/>
  <c r="G20"/>
  <c r="G15" s="1"/>
  <c r="G10" s="1"/>
  <c r="G11" s="1"/>
  <c r="F20"/>
  <c r="F15" s="1"/>
  <c r="F10" s="1"/>
  <c r="F11" s="1"/>
  <c r="E20"/>
  <c r="E15" s="1"/>
  <c r="E10" s="1"/>
  <c r="D20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6"/>
  <c r="A16" s="1"/>
  <c r="AB15"/>
  <c r="AB10" s="1"/>
  <c r="AB11" s="1"/>
  <c r="AA15"/>
  <c r="AA10" s="1"/>
  <c r="AA11" s="1"/>
  <c r="Y15"/>
  <c r="T15"/>
  <c r="T10" s="1"/>
  <c r="T11" s="1"/>
  <c r="S15"/>
  <c r="S10" s="1"/>
  <c r="S11" s="1"/>
  <c r="L15"/>
  <c r="L10" s="1"/>
  <c r="L11" s="1"/>
  <c r="K15"/>
  <c r="K10" s="1"/>
  <c r="K11" s="1"/>
  <c r="D15"/>
  <c r="D10" s="1"/>
  <c r="D11" s="1"/>
  <c r="Y10"/>
  <c r="Y11" s="1"/>
  <c r="B9"/>
  <c r="A9" s="1"/>
  <c r="M9" i="152" s="1"/>
  <c r="B8" i="154"/>
  <c r="A8" s="1"/>
  <c r="B7"/>
  <c r="A7" s="1"/>
  <c r="B6"/>
  <c r="A6" s="1"/>
  <c r="B5"/>
  <c r="A5" s="1"/>
  <c r="M7" i="152" s="1"/>
  <c r="B4" i="154"/>
  <c r="A4" s="1"/>
  <c r="B3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20" i="155" l="1"/>
  <c r="A20" s="1"/>
  <c r="B20" i="154"/>
  <c r="A20" s="1"/>
  <c r="D6" i="158"/>
  <c r="M6" i="153"/>
  <c r="D5" i="158"/>
  <c r="M5" i="153"/>
  <c r="D7" i="159"/>
  <c r="D5"/>
  <c r="M5" i="152"/>
  <c r="D10" i="158"/>
  <c r="M11" i="153"/>
  <c r="D9" i="159"/>
  <c r="D10"/>
  <c r="M11" i="152"/>
  <c r="D9" i="158"/>
  <c r="M9" i="153"/>
  <c r="D8" i="158"/>
  <c r="M8" i="153"/>
  <c r="D7" i="158"/>
  <c r="M7" i="153"/>
  <c r="D8" i="159"/>
  <c r="M8" i="152"/>
  <c r="D6" i="159"/>
  <c r="M6" i="152"/>
  <c r="L12" i="153"/>
  <c r="L11"/>
  <c r="L9"/>
  <c r="L6"/>
  <c r="L5"/>
  <c r="L5" i="152"/>
  <c r="L9"/>
  <c r="L11"/>
  <c r="F10" i="161"/>
  <c r="F10" i="160"/>
  <c r="B17" i="154"/>
  <c r="B10" i="155"/>
  <c r="A10" s="1"/>
  <c r="E11"/>
  <c r="B15"/>
  <c r="A15" s="1"/>
  <c r="B17"/>
  <c r="B17" i="156"/>
  <c r="B18" s="1"/>
  <c r="B17" i="157"/>
  <c r="B18" s="1"/>
  <c r="E11"/>
  <c r="D15"/>
  <c r="D10" s="1"/>
  <c r="D11" s="1"/>
  <c r="L15"/>
  <c r="L10" s="1"/>
  <c r="L11" s="1"/>
  <c r="T15"/>
  <c r="T10" s="1"/>
  <c r="T11" s="1"/>
  <c r="AB15"/>
  <c r="AB10" s="1"/>
  <c r="AB11" s="1"/>
  <c r="B20"/>
  <c r="A20" s="1"/>
  <c r="B20" i="156"/>
  <c r="A20" s="1"/>
  <c r="E15"/>
  <c r="M15"/>
  <c r="M10" s="1"/>
  <c r="M11" s="1"/>
  <c r="U15"/>
  <c r="U10" s="1"/>
  <c r="U11" s="1"/>
  <c r="AC15"/>
  <c r="AC10" s="1"/>
  <c r="AC11" s="1"/>
  <c r="A3" i="155"/>
  <c r="E11" i="154"/>
  <c r="B10"/>
  <c r="A10" s="1"/>
  <c r="A3"/>
  <c r="M12" i="152" s="1"/>
  <c r="B15" i="154"/>
  <c r="A15" s="1"/>
  <c r="D11" i="158" l="1"/>
  <c r="M12" i="153"/>
  <c r="M4" i="152"/>
  <c r="D4" i="159"/>
  <c r="M4" i="153"/>
  <c r="D4" i="158"/>
  <c r="A11" i="154"/>
  <c r="D11" i="159"/>
  <c r="A11" i="155"/>
  <c r="B11"/>
  <c r="B10" i="157"/>
  <c r="B15"/>
  <c r="A15" s="1"/>
  <c r="E10" i="156"/>
  <c r="B15"/>
  <c r="A15" s="1"/>
  <c r="B11" i="154"/>
  <c r="D12" i="158" l="1"/>
  <c r="D12" i="159"/>
  <c r="A10" i="157"/>
  <c r="B11"/>
  <c r="E11" i="156"/>
  <c r="B10"/>
  <c r="A11" i="157" l="1"/>
  <c r="D4" i="160"/>
  <c r="A10" i="156"/>
  <c r="B11"/>
  <c r="E10" i="151"/>
  <c r="F10" s="1"/>
  <c r="B21" i="150"/>
  <c r="A21" s="1"/>
  <c r="AH20"/>
  <c r="AG20"/>
  <c r="AF20"/>
  <c r="AF15" s="1"/>
  <c r="AE20"/>
  <c r="AE15" s="1"/>
  <c r="AD20"/>
  <c r="AD15" s="1"/>
  <c r="AC20"/>
  <c r="AC15" s="1"/>
  <c r="AB20"/>
  <c r="AB15" s="1"/>
  <c r="AA20"/>
  <c r="AA15" s="1"/>
  <c r="Z20"/>
  <c r="Y20"/>
  <c r="Y15" s="1"/>
  <c r="X20"/>
  <c r="X15" s="1"/>
  <c r="W20"/>
  <c r="W15" s="1"/>
  <c r="V20"/>
  <c r="V15" s="1"/>
  <c r="U20"/>
  <c r="U15" s="1"/>
  <c r="T20"/>
  <c r="T15" s="1"/>
  <c r="S20"/>
  <c r="R20"/>
  <c r="R15" s="1"/>
  <c r="Q20"/>
  <c r="Q15" s="1"/>
  <c r="P20"/>
  <c r="P15" s="1"/>
  <c r="O20"/>
  <c r="O15" s="1"/>
  <c r="N20"/>
  <c r="N15" s="1"/>
  <c r="M20"/>
  <c r="M15" s="1"/>
  <c r="L20"/>
  <c r="L15" s="1"/>
  <c r="K20"/>
  <c r="J20"/>
  <c r="J15" s="1"/>
  <c r="I20"/>
  <c r="I15" s="1"/>
  <c r="H20"/>
  <c r="H15" s="1"/>
  <c r="G20"/>
  <c r="G15" s="1"/>
  <c r="F20"/>
  <c r="F15" s="1"/>
  <c r="E20"/>
  <c r="E15" s="1"/>
  <c r="D20"/>
  <c r="D15" s="1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6"/>
  <c r="A16" s="1"/>
  <c r="S15"/>
  <c r="K15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B10"/>
  <c r="A10"/>
  <c r="B9"/>
  <c r="A9" s="1"/>
  <c r="D9" i="151" s="1"/>
  <c r="B8" i="150"/>
  <c r="A8" s="1"/>
  <c r="D11" i="151" s="1"/>
  <c r="O11" i="153" s="1"/>
  <c r="B7" i="150"/>
  <c r="A7" s="1"/>
  <c r="D5" i="151" s="1"/>
  <c r="B6" i="150"/>
  <c r="A6" s="1"/>
  <c r="D6" i="151" s="1"/>
  <c r="O6" i="153" s="1"/>
  <c r="B5" i="150"/>
  <c r="A5" s="1"/>
  <c r="D7" i="151" s="1"/>
  <c r="B4" i="150"/>
  <c r="A4" s="1"/>
  <c r="D8" i="151" s="1"/>
  <c r="O8" i="153" s="1"/>
  <c r="B3" i="150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21" i="149"/>
  <c r="A21" s="1"/>
  <c r="AH20"/>
  <c r="AG20"/>
  <c r="AF20"/>
  <c r="AF15" s="1"/>
  <c r="AF10" s="1"/>
  <c r="AF11" s="1"/>
  <c r="AE20"/>
  <c r="AE15" s="1"/>
  <c r="AD20"/>
  <c r="AD15" s="1"/>
  <c r="AC20"/>
  <c r="AC15" s="1"/>
  <c r="AB20"/>
  <c r="AA20"/>
  <c r="Z20"/>
  <c r="Y20"/>
  <c r="X20"/>
  <c r="X15" s="1"/>
  <c r="W20"/>
  <c r="W15" s="1"/>
  <c r="V20"/>
  <c r="V15" s="1"/>
  <c r="V10" s="1"/>
  <c r="V11" s="1"/>
  <c r="U20"/>
  <c r="U15" s="1"/>
  <c r="U10" s="1"/>
  <c r="U11" s="1"/>
  <c r="T20"/>
  <c r="T15" s="1"/>
  <c r="S20"/>
  <c r="S15" s="1"/>
  <c r="S10" s="1"/>
  <c r="S11" s="1"/>
  <c r="R20"/>
  <c r="Q20"/>
  <c r="Q15" s="1"/>
  <c r="P20"/>
  <c r="P15" s="1"/>
  <c r="O20"/>
  <c r="O15" s="1"/>
  <c r="N20"/>
  <c r="N15" s="1"/>
  <c r="M20"/>
  <c r="M15" s="1"/>
  <c r="M10" s="1"/>
  <c r="M11" s="1"/>
  <c r="L20"/>
  <c r="L15" s="1"/>
  <c r="K20"/>
  <c r="K15" s="1"/>
  <c r="J20"/>
  <c r="I20"/>
  <c r="I15" s="1"/>
  <c r="H20"/>
  <c r="H15" s="1"/>
  <c r="H10" s="1"/>
  <c r="H11" s="1"/>
  <c r="G20"/>
  <c r="G15" s="1"/>
  <c r="F20"/>
  <c r="F15" s="1"/>
  <c r="E20"/>
  <c r="E15" s="1"/>
  <c r="E10" s="1"/>
  <c r="D20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6"/>
  <c r="A16" s="1"/>
  <c r="AA15"/>
  <c r="AA10" s="1"/>
  <c r="AA11" s="1"/>
  <c r="Z15"/>
  <c r="B9"/>
  <c r="A9" s="1"/>
  <c r="B8"/>
  <c r="A8" s="1"/>
  <c r="B7"/>
  <c r="A7" s="1"/>
  <c r="B6"/>
  <c r="A6" s="1"/>
  <c r="B5"/>
  <c r="A5" s="1"/>
  <c r="B4"/>
  <c r="A4" s="1"/>
  <c r="B3"/>
  <c r="A3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J15" l="1"/>
  <c r="J10" s="1"/>
  <c r="J11" s="1"/>
  <c r="AG15"/>
  <c r="AH15"/>
  <c r="AH10" s="1"/>
  <c r="AH11" s="1"/>
  <c r="C8" i="160"/>
  <c r="E8" s="1"/>
  <c r="C8" i="158"/>
  <c r="E8" s="1"/>
  <c r="F8" s="1"/>
  <c r="C6"/>
  <c r="E6" s="1"/>
  <c r="F6" s="1"/>
  <c r="C6" i="160"/>
  <c r="E6" s="1"/>
  <c r="J5" i="153"/>
  <c r="C5" i="158"/>
  <c r="E5" s="1"/>
  <c r="F5" s="1"/>
  <c r="C5" i="160"/>
  <c r="E5" s="1"/>
  <c r="C10" i="158"/>
  <c r="E10" s="1"/>
  <c r="F10" s="1"/>
  <c r="C11" i="160"/>
  <c r="E11" s="1"/>
  <c r="J7" i="153"/>
  <c r="C7" i="158"/>
  <c r="E7" s="1"/>
  <c r="F7" s="1"/>
  <c r="C7" i="160"/>
  <c r="E7" s="1"/>
  <c r="C7" i="151"/>
  <c r="E7" s="1"/>
  <c r="J12" i="153"/>
  <c r="C11" i="158"/>
  <c r="E11" s="1"/>
  <c r="F11" s="1"/>
  <c r="C12" i="160"/>
  <c r="E12" s="1"/>
  <c r="J9" i="153"/>
  <c r="C9" i="158"/>
  <c r="E9" s="1"/>
  <c r="F9" s="1"/>
  <c r="C9" i="160"/>
  <c r="E9" s="1"/>
  <c r="R15" i="149"/>
  <c r="R10" s="1"/>
  <c r="R11" s="1"/>
  <c r="C12" i="151"/>
  <c r="D4"/>
  <c r="O4" i="153" s="1"/>
  <c r="L4"/>
  <c r="L13" s="1"/>
  <c r="D13" i="160"/>
  <c r="AD10" i="149"/>
  <c r="AD11" s="1"/>
  <c r="F10"/>
  <c r="F11" s="1"/>
  <c r="AG10"/>
  <c r="AG11" s="1"/>
  <c r="G10"/>
  <c r="G11" s="1"/>
  <c r="O10"/>
  <c r="O11" s="1"/>
  <c r="W10"/>
  <c r="W11" s="1"/>
  <c r="AE10"/>
  <c r="AE11" s="1"/>
  <c r="X10"/>
  <c r="X11" s="1"/>
  <c r="Q10"/>
  <c r="Q11" s="1"/>
  <c r="Z10"/>
  <c r="Z11" s="1"/>
  <c r="N10"/>
  <c r="N11" s="1"/>
  <c r="K10"/>
  <c r="K11" s="1"/>
  <c r="I10"/>
  <c r="I11" s="1"/>
  <c r="P10"/>
  <c r="P11" s="1"/>
  <c r="AC10"/>
  <c r="AC11" s="1"/>
  <c r="L10"/>
  <c r="L11" s="1"/>
  <c r="T10"/>
  <c r="T11" s="1"/>
  <c r="B17" i="150"/>
  <c r="A17" s="1"/>
  <c r="A11" i="156"/>
  <c r="D4" i="161"/>
  <c r="J8" i="153"/>
  <c r="C8" i="151"/>
  <c r="E8" s="1"/>
  <c r="J6" i="153"/>
  <c r="C6" i="151"/>
  <c r="J11" i="153"/>
  <c r="C11" i="151"/>
  <c r="E11" s="1"/>
  <c r="C9"/>
  <c r="E9" s="1"/>
  <c r="C5"/>
  <c r="E5" s="1"/>
  <c r="O7" i="153"/>
  <c r="O5"/>
  <c r="O9"/>
  <c r="E6" i="151"/>
  <c r="B11" i="150"/>
  <c r="A3"/>
  <c r="B20"/>
  <c r="A20" s="1"/>
  <c r="AG15"/>
  <c r="Z15"/>
  <c r="AH15"/>
  <c r="B17" i="149"/>
  <c r="A17" s="1"/>
  <c r="Y15"/>
  <c r="B20"/>
  <c r="A20" s="1"/>
  <c r="D15"/>
  <c r="AB15"/>
  <c r="E10" i="148"/>
  <c r="F10" s="1"/>
  <c r="B21" i="147"/>
  <c r="A21" s="1"/>
  <c r="AH20"/>
  <c r="AH15" s="1"/>
  <c r="AG20"/>
  <c r="AG15" s="1"/>
  <c r="AF20"/>
  <c r="AF15" s="1"/>
  <c r="AE20"/>
  <c r="AE15" s="1"/>
  <c r="AD20"/>
  <c r="AD15" s="1"/>
  <c r="AC20"/>
  <c r="AC15" s="1"/>
  <c r="AB20"/>
  <c r="AB15" s="1"/>
  <c r="AA20"/>
  <c r="AA15" s="1"/>
  <c r="Z20"/>
  <c r="Z15" s="1"/>
  <c r="Y20"/>
  <c r="Y15" s="1"/>
  <c r="X20"/>
  <c r="X15" s="1"/>
  <c r="W20"/>
  <c r="W15" s="1"/>
  <c r="V20"/>
  <c r="V15" s="1"/>
  <c r="U20"/>
  <c r="U15" s="1"/>
  <c r="T20"/>
  <c r="T15" s="1"/>
  <c r="S20"/>
  <c r="S15" s="1"/>
  <c r="R20"/>
  <c r="R15" s="1"/>
  <c r="Q20"/>
  <c r="Q15" s="1"/>
  <c r="P20"/>
  <c r="O20"/>
  <c r="O15" s="1"/>
  <c r="N20"/>
  <c r="N15" s="1"/>
  <c r="M20"/>
  <c r="M15" s="1"/>
  <c r="L20"/>
  <c r="L15" s="1"/>
  <c r="K20"/>
  <c r="K15" s="1"/>
  <c r="J20"/>
  <c r="I20"/>
  <c r="I15" s="1"/>
  <c r="H20"/>
  <c r="G20"/>
  <c r="G15" s="1"/>
  <c r="F20"/>
  <c r="F15" s="1"/>
  <c r="E20"/>
  <c r="E15" s="1"/>
  <c r="D20"/>
  <c r="D15" s="1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6"/>
  <c r="A16" s="1"/>
  <c r="P15"/>
  <c r="H15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B10"/>
  <c r="A10" s="1"/>
  <c r="B9"/>
  <c r="A9" s="1"/>
  <c r="D9" i="148" s="1"/>
  <c r="B8" i="147"/>
  <c r="A8" s="1"/>
  <c r="D11" i="148" s="1"/>
  <c r="B7" i="147"/>
  <c r="A7" s="1"/>
  <c r="D5" i="148" s="1"/>
  <c r="B6" i="147"/>
  <c r="A6" s="1"/>
  <c r="D6" i="148" s="1"/>
  <c r="O6" i="152" s="1"/>
  <c r="B5" i="147"/>
  <c r="A5" s="1"/>
  <c r="D7" i="148" s="1"/>
  <c r="O7" i="152" s="1"/>
  <c r="B4" i="147"/>
  <c r="A4" s="1"/>
  <c r="D8" i="148" s="1"/>
  <c r="O8" i="152" s="1"/>
  <c r="B3" i="147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21" i="146"/>
  <c r="A21" s="1"/>
  <c r="AH20"/>
  <c r="AH15" s="1"/>
  <c r="AG20"/>
  <c r="AG15" s="1"/>
  <c r="AF20"/>
  <c r="AF15" s="1"/>
  <c r="AE20"/>
  <c r="AE15" s="1"/>
  <c r="AD20"/>
  <c r="AD15" s="1"/>
  <c r="AC20"/>
  <c r="AC15" s="1"/>
  <c r="AB20"/>
  <c r="AB15" s="1"/>
  <c r="AA20"/>
  <c r="Z20"/>
  <c r="Z15" s="1"/>
  <c r="Y20"/>
  <c r="Y15" s="1"/>
  <c r="X20"/>
  <c r="X15" s="1"/>
  <c r="W20"/>
  <c r="W15" s="1"/>
  <c r="V20"/>
  <c r="V15" s="1"/>
  <c r="U20"/>
  <c r="U15" s="1"/>
  <c r="T20"/>
  <c r="T15" s="1"/>
  <c r="S20"/>
  <c r="R20"/>
  <c r="R15" s="1"/>
  <c r="Q20"/>
  <c r="Q15" s="1"/>
  <c r="P20"/>
  <c r="P15" s="1"/>
  <c r="O20"/>
  <c r="O15" s="1"/>
  <c r="N20"/>
  <c r="N15" s="1"/>
  <c r="M20"/>
  <c r="M15" s="1"/>
  <c r="M10" s="1"/>
  <c r="M11" s="1"/>
  <c r="L20"/>
  <c r="L15" s="1"/>
  <c r="K20"/>
  <c r="J20"/>
  <c r="I20"/>
  <c r="H20"/>
  <c r="H15" s="1"/>
  <c r="G20"/>
  <c r="G15" s="1"/>
  <c r="F20"/>
  <c r="F15" s="1"/>
  <c r="F10" s="1"/>
  <c r="F11" s="1"/>
  <c r="E20"/>
  <c r="E15" s="1"/>
  <c r="D20"/>
  <c r="D15" s="1"/>
  <c r="D10" s="1"/>
  <c r="D11" s="1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6"/>
  <c r="A16" s="1"/>
  <c r="AA15"/>
  <c r="K15"/>
  <c r="J15"/>
  <c r="B9"/>
  <c r="A9" s="1"/>
  <c r="B8"/>
  <c r="A8"/>
  <c r="B7"/>
  <c r="A7" s="1"/>
  <c r="B6"/>
  <c r="A6" s="1"/>
  <c r="C6" i="148" s="1"/>
  <c r="B5" i="146"/>
  <c r="A5" s="1"/>
  <c r="B4"/>
  <c r="A4" s="1"/>
  <c r="B3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11" i="147" l="1"/>
  <c r="B20"/>
  <c r="A20" s="1"/>
  <c r="B15" i="150"/>
  <c r="D9" i="153"/>
  <c r="F9" i="160"/>
  <c r="E9" i="153"/>
  <c r="D6"/>
  <c r="F6" i="160"/>
  <c r="J15" i="147"/>
  <c r="D5" i="153"/>
  <c r="F5" i="160"/>
  <c r="E5" i="153"/>
  <c r="E6"/>
  <c r="E12"/>
  <c r="D7"/>
  <c r="F7" i="160"/>
  <c r="E7" i="153"/>
  <c r="D11"/>
  <c r="F11" i="160"/>
  <c r="E8" i="153"/>
  <c r="D12"/>
  <c r="F12" i="160"/>
  <c r="E11" i="153"/>
  <c r="D8"/>
  <c r="F8" i="160"/>
  <c r="J7" i="152"/>
  <c r="C7" i="161"/>
  <c r="E7" s="1"/>
  <c r="C7" i="159"/>
  <c r="E7" s="1"/>
  <c r="F7" s="1"/>
  <c r="C8" i="161"/>
  <c r="E8" s="1"/>
  <c r="C8" i="159"/>
  <c r="E8" s="1"/>
  <c r="F8" s="1"/>
  <c r="J6" i="152"/>
  <c r="C6" i="159"/>
  <c r="E6" s="1"/>
  <c r="F6" s="1"/>
  <c r="C6" i="161"/>
  <c r="E6" s="1"/>
  <c r="C5" i="159"/>
  <c r="E5" s="1"/>
  <c r="F5" s="1"/>
  <c r="C5" i="161"/>
  <c r="E5" s="1"/>
  <c r="J11" i="152"/>
  <c r="C11" i="161"/>
  <c r="E11" s="1"/>
  <c r="C10" i="159"/>
  <c r="E10" s="1"/>
  <c r="F10" s="1"/>
  <c r="S15" i="146"/>
  <c r="S10" s="1"/>
  <c r="S11" s="1"/>
  <c r="J9" i="152"/>
  <c r="C9" i="159"/>
  <c r="E9" s="1"/>
  <c r="F9" s="1"/>
  <c r="C9" i="161"/>
  <c r="E9" s="1"/>
  <c r="Y10" i="149"/>
  <c r="Y11" s="1"/>
  <c r="AB10"/>
  <c r="AB11" s="1"/>
  <c r="D10"/>
  <c r="D11" s="1"/>
  <c r="L10" i="146"/>
  <c r="L11" s="1"/>
  <c r="N10"/>
  <c r="N11" s="1"/>
  <c r="AB10"/>
  <c r="AB11" s="1"/>
  <c r="E10"/>
  <c r="E11" s="1"/>
  <c r="P10"/>
  <c r="P11" s="1"/>
  <c r="AC10"/>
  <c r="AC11" s="1"/>
  <c r="G10"/>
  <c r="G11" s="1"/>
  <c r="O10"/>
  <c r="O11" s="1"/>
  <c r="W10"/>
  <c r="W11" s="1"/>
  <c r="AE10"/>
  <c r="AE11" s="1"/>
  <c r="H10"/>
  <c r="H11" s="1"/>
  <c r="T10"/>
  <c r="T11" s="1"/>
  <c r="AF10"/>
  <c r="AF11" s="1"/>
  <c r="Q10"/>
  <c r="Q11" s="1"/>
  <c r="Y10"/>
  <c r="Y11" s="1"/>
  <c r="AG10"/>
  <c r="AG11" s="1"/>
  <c r="K10"/>
  <c r="K11" s="1"/>
  <c r="V10"/>
  <c r="V11" s="1"/>
  <c r="X10"/>
  <c r="X11" s="1"/>
  <c r="AA10"/>
  <c r="AA11" s="1"/>
  <c r="AD10"/>
  <c r="AD11" s="1"/>
  <c r="J10"/>
  <c r="J11" s="1"/>
  <c r="U10"/>
  <c r="U11" s="1"/>
  <c r="AH10"/>
  <c r="AH11" s="1"/>
  <c r="R10"/>
  <c r="R11" s="1"/>
  <c r="Z10"/>
  <c r="Z11" s="1"/>
  <c r="L4" i="152"/>
  <c r="L13" s="1"/>
  <c r="D13" i="161"/>
  <c r="J8" i="152"/>
  <c r="C8" i="148"/>
  <c r="E8" s="1"/>
  <c r="J5" i="152"/>
  <c r="C5" i="148"/>
  <c r="E5" s="1"/>
  <c r="C7"/>
  <c r="E7" s="1"/>
  <c r="C9"/>
  <c r="E9" s="1"/>
  <c r="C11"/>
  <c r="E11" s="1"/>
  <c r="F9" i="151"/>
  <c r="G9" i="153"/>
  <c r="F11" i="151"/>
  <c r="G11" i="153"/>
  <c r="A11" i="150"/>
  <c r="D12" i="151"/>
  <c r="F5"/>
  <c r="G5" i="153"/>
  <c r="F7" i="151"/>
  <c r="G7" i="153"/>
  <c r="F8" i="151"/>
  <c r="G8" i="153"/>
  <c r="F6" i="151"/>
  <c r="G6" i="153"/>
  <c r="O5" i="152"/>
  <c r="O9"/>
  <c r="O11"/>
  <c r="D4" i="148"/>
  <c r="A3" i="147"/>
  <c r="A15" i="150"/>
  <c r="B15" i="149"/>
  <c r="A15" s="1"/>
  <c r="E11"/>
  <c r="E6" i="148"/>
  <c r="B17" i="147"/>
  <c r="A17" s="1"/>
  <c r="B20" i="146"/>
  <c r="A20" s="1"/>
  <c r="I15"/>
  <c r="I10" s="1"/>
  <c r="B17"/>
  <c r="A17" s="1"/>
  <c r="A3"/>
  <c r="B15" i="147" l="1"/>
  <c r="A15" s="1"/>
  <c r="B10" i="149"/>
  <c r="A10" s="1"/>
  <c r="D8" i="152"/>
  <c r="F8" i="161"/>
  <c r="C12"/>
  <c r="E12" s="1"/>
  <c r="C11" i="159"/>
  <c r="E11" s="1"/>
  <c r="F11" s="1"/>
  <c r="D6" i="152"/>
  <c r="F6" i="161"/>
  <c r="D9" i="152"/>
  <c r="F9" i="161"/>
  <c r="D5" i="152"/>
  <c r="F5" i="161"/>
  <c r="E9" i="152"/>
  <c r="E5"/>
  <c r="E8"/>
  <c r="E11"/>
  <c r="E7"/>
  <c r="E6"/>
  <c r="D11"/>
  <c r="F11" i="161"/>
  <c r="D7" i="152"/>
  <c r="F7" i="161"/>
  <c r="J12" i="152"/>
  <c r="C12" i="148"/>
  <c r="O12" i="153"/>
  <c r="E12" i="151"/>
  <c r="D13"/>
  <c r="F11" i="148"/>
  <c r="G11" i="152"/>
  <c r="F9" i="148"/>
  <c r="G9" i="152"/>
  <c r="F8" i="148"/>
  <c r="G8" i="152"/>
  <c r="O4"/>
  <c r="F5" i="148"/>
  <c r="G5" i="152"/>
  <c r="A11" i="147"/>
  <c r="D12" i="148"/>
  <c r="D13" s="1"/>
  <c r="F7"/>
  <c r="G7" i="152"/>
  <c r="F6" i="148"/>
  <c r="G6" i="152"/>
  <c r="B15" i="146"/>
  <c r="A15" s="1"/>
  <c r="B11" i="149" l="1"/>
  <c r="E12" i="152"/>
  <c r="D12"/>
  <c r="F12" i="161"/>
  <c r="C4" i="158"/>
  <c r="C4" i="160"/>
  <c r="A11" i="149"/>
  <c r="J4" i="153"/>
  <c r="C4" i="151"/>
  <c r="F12"/>
  <c r="G12" i="153"/>
  <c r="O13"/>
  <c r="O12" i="152"/>
  <c r="E12" i="148"/>
  <c r="I11" i="146"/>
  <c r="B10"/>
  <c r="C12" i="158" l="1"/>
  <c r="E4"/>
  <c r="F4" s="1"/>
  <c r="C13" i="160"/>
  <c r="E4"/>
  <c r="E4" i="151"/>
  <c r="C13"/>
  <c r="J13" i="153"/>
  <c r="O13" i="152"/>
  <c r="F12" i="148"/>
  <c r="G12" i="152"/>
  <c r="A10" i="146"/>
  <c r="B11"/>
  <c r="D4" i="153" l="1"/>
  <c r="E13" i="160"/>
  <c r="F4"/>
  <c r="E4" i="153"/>
  <c r="E13" s="1"/>
  <c r="E6" i="171" s="1"/>
  <c r="E12" i="158"/>
  <c r="F12" s="1"/>
  <c r="J4" i="152"/>
  <c r="J13" s="1"/>
  <c r="C4" i="161"/>
  <c r="C4" i="159"/>
  <c r="G4" i="153"/>
  <c r="F4" i="151"/>
  <c r="E13"/>
  <c r="F13" s="1"/>
  <c r="A11" i="146"/>
  <c r="C4" i="148"/>
  <c r="F13" i="160" l="1"/>
  <c r="D13" i="153"/>
  <c r="E7" i="171" s="1"/>
  <c r="C12" i="159"/>
  <c r="E4"/>
  <c r="F4" s="1"/>
  <c r="C13" i="161"/>
  <c r="E4"/>
  <c r="G13" i="153"/>
  <c r="E5" i="171" s="1"/>
  <c r="E4" i="148"/>
  <c r="G4" i="152" s="1"/>
  <c r="C13" i="148"/>
  <c r="F4" i="161" l="1"/>
  <c r="D4" i="152"/>
  <c r="E13" i="161"/>
  <c r="E4" i="152"/>
  <c r="E12" i="159"/>
  <c r="F12" s="1"/>
  <c r="G13" i="152"/>
  <c r="C5" i="171" s="1"/>
  <c r="F4" i="148"/>
  <c r="E13"/>
  <c r="F13" s="1"/>
  <c r="E13" i="152" l="1"/>
  <c r="C6" i="171" s="1"/>
  <c r="D13" i="152"/>
  <c r="C7" i="171" s="1"/>
  <c r="F13" i="161"/>
  <c r="D17" i="120" l="1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K10" i="153" l="1"/>
  <c r="K10" i="152"/>
  <c r="B9" i="83" l="1"/>
  <c r="B8"/>
  <c r="B7"/>
  <c r="B6"/>
  <c r="B5"/>
  <c r="B4"/>
  <c r="B3"/>
  <c r="B9" i="120"/>
  <c r="B8"/>
  <c r="B7"/>
  <c r="B6"/>
  <c r="B5"/>
  <c r="B4"/>
  <c r="B3"/>
  <c r="D17" i="127" l="1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B4" l="1"/>
  <c r="B5"/>
  <c r="B6"/>
  <c r="B7"/>
  <c r="B8"/>
  <c r="B9"/>
  <c r="B3"/>
  <c r="B3" i="126"/>
  <c r="B9" i="47"/>
  <c r="B8"/>
  <c r="B7"/>
  <c r="B6"/>
  <c r="B5"/>
  <c r="B4"/>
  <c r="B3"/>
  <c r="B9" i="126"/>
  <c r="B8"/>
  <c r="B7"/>
  <c r="B6"/>
  <c r="B5"/>
  <c r="B4"/>
  <c r="E10" i="129" l="1"/>
  <c r="F10" s="1"/>
  <c r="E10" i="128"/>
  <c r="F10" s="1"/>
  <c r="B21" i="127"/>
  <c r="A21" s="1"/>
  <c r="AH20"/>
  <c r="AG20"/>
  <c r="AG15" s="1"/>
  <c r="AG11" s="1"/>
  <c r="AF20"/>
  <c r="AE20"/>
  <c r="AD20"/>
  <c r="AD15" s="1"/>
  <c r="AD11" s="1"/>
  <c r="AC20"/>
  <c r="AB20"/>
  <c r="AB15" s="1"/>
  <c r="AB11" s="1"/>
  <c r="AA20"/>
  <c r="AA15" s="1"/>
  <c r="AA11" s="1"/>
  <c r="Z20"/>
  <c r="Z15" s="1"/>
  <c r="Z11" s="1"/>
  <c r="Y20"/>
  <c r="Y15" s="1"/>
  <c r="Y11" s="1"/>
  <c r="X20"/>
  <c r="X15" s="1"/>
  <c r="X11" s="1"/>
  <c r="W20"/>
  <c r="V20"/>
  <c r="V15" s="1"/>
  <c r="V11" s="1"/>
  <c r="U20"/>
  <c r="T20"/>
  <c r="T15" s="1"/>
  <c r="T11" s="1"/>
  <c r="S20"/>
  <c r="R20"/>
  <c r="R15" s="1"/>
  <c r="R11" s="1"/>
  <c r="Q20"/>
  <c r="Q15" s="1"/>
  <c r="Q11" s="1"/>
  <c r="P20"/>
  <c r="P15" s="1"/>
  <c r="P11" s="1"/>
  <c r="O20"/>
  <c r="N20"/>
  <c r="N15" s="1"/>
  <c r="N11" s="1"/>
  <c r="M20"/>
  <c r="L20"/>
  <c r="L15" s="1"/>
  <c r="L11" s="1"/>
  <c r="K20"/>
  <c r="K15" s="1"/>
  <c r="K11" s="1"/>
  <c r="J20"/>
  <c r="J15" s="1"/>
  <c r="J11" s="1"/>
  <c r="I20"/>
  <c r="I15" s="1"/>
  <c r="I11" s="1"/>
  <c r="H20"/>
  <c r="H15" s="1"/>
  <c r="H11" s="1"/>
  <c r="G20"/>
  <c r="F20"/>
  <c r="F15" s="1"/>
  <c r="F11" s="1"/>
  <c r="E20"/>
  <c r="D20"/>
  <c r="D15" s="1"/>
  <c r="D11" s="1"/>
  <c r="B16"/>
  <c r="A16" s="1"/>
  <c r="AH15"/>
  <c r="AH11" s="1"/>
  <c r="AF15"/>
  <c r="AF11" s="1"/>
  <c r="A9"/>
  <c r="D9" i="128" s="1"/>
  <c r="A8" i="127"/>
  <c r="D11" i="128" s="1"/>
  <c r="A7" i="127"/>
  <c r="D5" i="128" s="1"/>
  <c r="A6" i="127"/>
  <c r="D6" i="128" s="1"/>
  <c r="A5" i="127"/>
  <c r="D7" i="128" s="1"/>
  <c r="A4" i="127"/>
  <c r="D8" i="128" s="1"/>
  <c r="A3" i="127"/>
  <c r="D12" i="128" s="1"/>
  <c r="E2" i="127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21" i="126"/>
  <c r="A21" s="1"/>
  <c r="AH20"/>
  <c r="AH15" s="1"/>
  <c r="AH11" s="1"/>
  <c r="AG20"/>
  <c r="AF20"/>
  <c r="AF15" s="1"/>
  <c r="AE20"/>
  <c r="AE15" s="1"/>
  <c r="AD20"/>
  <c r="AD15" s="1"/>
  <c r="AC20"/>
  <c r="AB20"/>
  <c r="AB15" s="1"/>
  <c r="AA20"/>
  <c r="AA15" s="1"/>
  <c r="Z20"/>
  <c r="Z15" s="1"/>
  <c r="Y20"/>
  <c r="Y15" s="1"/>
  <c r="X20"/>
  <c r="W20"/>
  <c r="W15" s="1"/>
  <c r="V20"/>
  <c r="V15" s="1"/>
  <c r="U20"/>
  <c r="T20"/>
  <c r="S20"/>
  <c r="S15" s="1"/>
  <c r="R20"/>
  <c r="R15" s="1"/>
  <c r="Q20"/>
  <c r="P20"/>
  <c r="P15" s="1"/>
  <c r="O20"/>
  <c r="O15" s="1"/>
  <c r="N20"/>
  <c r="N15" s="1"/>
  <c r="M20"/>
  <c r="L20"/>
  <c r="L15" s="1"/>
  <c r="K20"/>
  <c r="K15" s="1"/>
  <c r="J20"/>
  <c r="J15" s="1"/>
  <c r="I20"/>
  <c r="H20"/>
  <c r="G20"/>
  <c r="G15" s="1"/>
  <c r="F20"/>
  <c r="F15" s="1"/>
  <c r="E20"/>
  <c r="D20"/>
  <c r="D15" s="1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6"/>
  <c r="A16" s="1"/>
  <c r="X15"/>
  <c r="T15"/>
  <c r="H15"/>
  <c r="H11" s="1"/>
  <c r="AE11"/>
  <c r="W11"/>
  <c r="A9"/>
  <c r="D9" i="129" s="1"/>
  <c r="M9" i="74" s="1"/>
  <c r="A8" i="126"/>
  <c r="D11" i="129" s="1"/>
  <c r="M11" i="74" s="1"/>
  <c r="A7" i="126"/>
  <c r="D5" i="129" s="1"/>
  <c r="M5" i="74" s="1"/>
  <c r="A6" i="126"/>
  <c r="D6" i="129" s="1"/>
  <c r="M6" i="74" s="1"/>
  <c r="A5" i="126"/>
  <c r="D7" i="129" s="1"/>
  <c r="M7" i="74" s="1"/>
  <c r="A4" i="126"/>
  <c r="D8" i="129" s="1"/>
  <c r="M8" i="74" s="1"/>
  <c r="E2" i="126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D17" i="4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B20" i="127" l="1"/>
  <c r="A20" s="1"/>
  <c r="L11" i="74"/>
  <c r="N11" i="152"/>
  <c r="N11" i="153"/>
  <c r="L7" i="74"/>
  <c r="N7" i="153"/>
  <c r="N7" i="152"/>
  <c r="L6" i="74"/>
  <c r="N6" i="152"/>
  <c r="N6" i="153"/>
  <c r="L5" i="74"/>
  <c r="N5" i="153"/>
  <c r="N5" i="152"/>
  <c r="L12" i="74"/>
  <c r="N12" i="153"/>
  <c r="N12" i="152"/>
  <c r="L9" i="74"/>
  <c r="N9" i="153"/>
  <c r="N9" i="152"/>
  <c r="L8" i="74"/>
  <c r="N8" i="152"/>
  <c r="N8" i="153"/>
  <c r="N11" i="126"/>
  <c r="AB11"/>
  <c r="P11"/>
  <c r="AD11"/>
  <c r="J11"/>
  <c r="R11"/>
  <c r="Z11"/>
  <c r="S11"/>
  <c r="AF11"/>
  <c r="T11"/>
  <c r="X11"/>
  <c r="F11"/>
  <c r="K11"/>
  <c r="Y11"/>
  <c r="G11"/>
  <c r="O11"/>
  <c r="V11"/>
  <c r="L11"/>
  <c r="AA11"/>
  <c r="B17" i="127"/>
  <c r="A17" s="1"/>
  <c r="S15"/>
  <c r="S11" s="1"/>
  <c r="G15"/>
  <c r="G11" s="1"/>
  <c r="O15"/>
  <c r="O11" s="1"/>
  <c r="W15"/>
  <c r="W11" s="1"/>
  <c r="E15"/>
  <c r="M15"/>
  <c r="M11" s="1"/>
  <c r="U15"/>
  <c r="AC15"/>
  <c r="AC11" s="1"/>
  <c r="AE15"/>
  <c r="AE11" s="1"/>
  <c r="Q15" i="126"/>
  <c r="A3"/>
  <c r="D12" i="129" s="1"/>
  <c r="M12" i="74" s="1"/>
  <c r="B20" i="126"/>
  <c r="A20" s="1"/>
  <c r="AG15"/>
  <c r="I15"/>
  <c r="B17"/>
  <c r="A17" s="1"/>
  <c r="E15"/>
  <c r="M15"/>
  <c r="U15"/>
  <c r="AC15"/>
  <c r="E10" i="122"/>
  <c r="F10" s="1"/>
  <c r="Q11" i="126" l="1"/>
  <c r="I11"/>
  <c r="M11"/>
  <c r="AG11"/>
  <c r="AC11"/>
  <c r="U11"/>
  <c r="B15" i="127"/>
  <c r="A15" s="1"/>
  <c r="B15" i="126"/>
  <c r="A15" s="1"/>
  <c r="U11" i="127"/>
  <c r="D11" i="126"/>
  <c r="B10" i="127" l="1"/>
  <c r="E11" i="126"/>
  <c r="B10"/>
  <c r="A10" s="1"/>
  <c r="E11" i="127"/>
  <c r="B11" i="126" l="1"/>
  <c r="A11"/>
  <c r="D4" i="129"/>
  <c r="M4" i="74" s="1"/>
  <c r="M13" s="1"/>
  <c r="A10" i="127"/>
  <c r="B11"/>
  <c r="A11" l="1"/>
  <c r="D4" i="128"/>
  <c r="D13" i="129"/>
  <c r="L4" i="74" l="1"/>
  <c r="L13" s="1"/>
  <c r="N4" i="152"/>
  <c r="N13" s="1"/>
  <c r="N4" i="153"/>
  <c r="N13" s="1"/>
  <c r="D13" i="128"/>
  <c r="B21" i="120" l="1"/>
  <c r="A21" s="1"/>
  <c r="AH20"/>
  <c r="AG20"/>
  <c r="AG15" s="1"/>
  <c r="AG10" s="1"/>
  <c r="AF20"/>
  <c r="AF15" s="1"/>
  <c r="AF10" s="1"/>
  <c r="AE20"/>
  <c r="AE15" s="1"/>
  <c r="AE10" s="1"/>
  <c r="AD20"/>
  <c r="AD15" s="1"/>
  <c r="AD10" s="1"/>
  <c r="AC20"/>
  <c r="AC15" s="1"/>
  <c r="AB20"/>
  <c r="AB15" s="1"/>
  <c r="AB10" s="1"/>
  <c r="AA20"/>
  <c r="AA15" s="1"/>
  <c r="Z20"/>
  <c r="Y20"/>
  <c r="Y15" s="1"/>
  <c r="Y10" s="1"/>
  <c r="X20"/>
  <c r="X15" s="1"/>
  <c r="X10" s="1"/>
  <c r="W20"/>
  <c r="W15" s="1"/>
  <c r="W10" s="1"/>
  <c r="V20"/>
  <c r="U20"/>
  <c r="U15" s="1"/>
  <c r="U10" s="1"/>
  <c r="T20"/>
  <c r="T15" s="1"/>
  <c r="T10" s="1"/>
  <c r="S20"/>
  <c r="S15" s="1"/>
  <c r="R20"/>
  <c r="Q20"/>
  <c r="Q15" s="1"/>
  <c r="P20"/>
  <c r="P15" s="1"/>
  <c r="P10" s="1"/>
  <c r="O20"/>
  <c r="O15" s="1"/>
  <c r="O10" s="1"/>
  <c r="N20"/>
  <c r="N15" s="1"/>
  <c r="N10" s="1"/>
  <c r="M20"/>
  <c r="M15" s="1"/>
  <c r="M10" s="1"/>
  <c r="L20"/>
  <c r="L15" s="1"/>
  <c r="L10" s="1"/>
  <c r="K20"/>
  <c r="K15" s="1"/>
  <c r="K10" s="1"/>
  <c r="J20"/>
  <c r="I20"/>
  <c r="I15" s="1"/>
  <c r="H20"/>
  <c r="H15" s="1"/>
  <c r="G20"/>
  <c r="G15" s="1"/>
  <c r="G10" s="1"/>
  <c r="F20"/>
  <c r="E20"/>
  <c r="E15" s="1"/>
  <c r="D20"/>
  <c r="D15" s="1"/>
  <c r="D10" s="1"/>
  <c r="B16"/>
  <c r="A16" s="1"/>
  <c r="AH15"/>
  <c r="AH10" s="1"/>
  <c r="Z15"/>
  <c r="V15"/>
  <c r="V10" s="1"/>
  <c r="R15"/>
  <c r="J15"/>
  <c r="J10" s="1"/>
  <c r="F15"/>
  <c r="F10" s="1"/>
  <c r="A9"/>
  <c r="D9" i="122" s="1"/>
  <c r="J9" i="74" s="1"/>
  <c r="A8" i="120"/>
  <c r="D11" i="122" s="1"/>
  <c r="J11" i="74" s="1"/>
  <c r="A7" i="120"/>
  <c r="D5" i="122" s="1"/>
  <c r="J5" i="74" s="1"/>
  <c r="A6" i="120"/>
  <c r="D6" i="122" s="1"/>
  <c r="J6" i="74" s="1"/>
  <c r="A5" i="120"/>
  <c r="D7" i="122" s="1"/>
  <c r="J7" i="74" s="1"/>
  <c r="A4" i="120"/>
  <c r="D8" i="122" s="1"/>
  <c r="J8" i="74" s="1"/>
  <c r="A3" i="120"/>
  <c r="D12" i="122" s="1"/>
  <c r="J12" i="74" s="1"/>
  <c r="E2" i="120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E10" l="1"/>
  <c r="B15"/>
  <c r="A15" s="1"/>
  <c r="Q10"/>
  <c r="AC10"/>
  <c r="AA10"/>
  <c r="H10"/>
  <c r="R10"/>
  <c r="S10"/>
  <c r="I10"/>
  <c r="Z10"/>
  <c r="J11"/>
  <c r="T11"/>
  <c r="K11"/>
  <c r="B17"/>
  <c r="B18" s="1"/>
  <c r="O11"/>
  <c r="L11"/>
  <c r="X11"/>
  <c r="AF11"/>
  <c r="AH11"/>
  <c r="V11"/>
  <c r="M11"/>
  <c r="W11"/>
  <c r="AE11"/>
  <c r="N11"/>
  <c r="AG11"/>
  <c r="F11"/>
  <c r="AB11"/>
  <c r="P11"/>
  <c r="U11"/>
  <c r="D11"/>
  <c r="G11"/>
  <c r="Y11"/>
  <c r="AD11"/>
  <c r="B20"/>
  <c r="A20" s="1"/>
  <c r="Q11" l="1"/>
  <c r="E11"/>
  <c r="R11"/>
  <c r="H11"/>
  <c r="AA11"/>
  <c r="I11"/>
  <c r="AC11"/>
  <c r="Z11"/>
  <c r="B10"/>
  <c r="A10" s="1"/>
  <c r="A11" s="1"/>
  <c r="S11"/>
  <c r="B11" l="1"/>
  <c r="D4" i="122"/>
  <c r="J4" i="74" l="1"/>
  <c r="J13" s="1"/>
  <c r="D13" i="122"/>
  <c r="K7" i="153" l="1"/>
  <c r="K7" i="152"/>
  <c r="K5" i="153"/>
  <c r="K5" i="152"/>
  <c r="K11"/>
  <c r="K11" i="153"/>
  <c r="K9"/>
  <c r="K9" i="152"/>
  <c r="K6"/>
  <c r="K6" i="153"/>
  <c r="K8"/>
  <c r="K8" i="152"/>
  <c r="K12" i="153" l="1"/>
  <c r="K12" i="152"/>
  <c r="C12" i="35"/>
  <c r="K4" i="153" l="1"/>
  <c r="K13" s="1"/>
  <c r="K4" i="152"/>
  <c r="K13" s="1"/>
  <c r="D17" i="83" l="1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B21" l="1"/>
  <c r="A21" s="1"/>
  <c r="AH20"/>
  <c r="AG20"/>
  <c r="AF20"/>
  <c r="AE20"/>
  <c r="AD20"/>
  <c r="AD15" s="1"/>
  <c r="AD10" s="1"/>
  <c r="AC20"/>
  <c r="AC15" s="1"/>
  <c r="AC10" s="1"/>
  <c r="AB20"/>
  <c r="AB15" s="1"/>
  <c r="AB10" s="1"/>
  <c r="AA20"/>
  <c r="AA15" s="1"/>
  <c r="AA10" s="1"/>
  <c r="Z20"/>
  <c r="Z15" s="1"/>
  <c r="Z10" s="1"/>
  <c r="Y20"/>
  <c r="Y15" s="1"/>
  <c r="Y10" s="1"/>
  <c r="X20"/>
  <c r="W20"/>
  <c r="V20"/>
  <c r="V15" s="1"/>
  <c r="V10" s="1"/>
  <c r="U20"/>
  <c r="U15" s="1"/>
  <c r="U10" s="1"/>
  <c r="T20"/>
  <c r="T15" s="1"/>
  <c r="T10" s="1"/>
  <c r="S20"/>
  <c r="S15" s="1"/>
  <c r="S10" s="1"/>
  <c r="R20"/>
  <c r="R15" s="1"/>
  <c r="R10" s="1"/>
  <c r="Q20"/>
  <c r="Q15" s="1"/>
  <c r="Q10" s="1"/>
  <c r="P20"/>
  <c r="O20"/>
  <c r="O15" s="1"/>
  <c r="O10" s="1"/>
  <c r="N20"/>
  <c r="N15" s="1"/>
  <c r="N10" s="1"/>
  <c r="M20"/>
  <c r="M15" s="1"/>
  <c r="M10" s="1"/>
  <c r="L20"/>
  <c r="L15" s="1"/>
  <c r="L10" s="1"/>
  <c r="K20"/>
  <c r="K15" s="1"/>
  <c r="K10" s="1"/>
  <c r="J20"/>
  <c r="J15" s="1"/>
  <c r="J10" s="1"/>
  <c r="I20"/>
  <c r="I15" s="1"/>
  <c r="H20"/>
  <c r="G20"/>
  <c r="F20"/>
  <c r="F15" s="1"/>
  <c r="E20"/>
  <c r="E15" s="1"/>
  <c r="D20"/>
  <c r="D15" s="1"/>
  <c r="B16"/>
  <c r="A16" s="1"/>
  <c r="AG15"/>
  <c r="AG10" s="1"/>
  <c r="AE15"/>
  <c r="AE10" s="1"/>
  <c r="W15"/>
  <c r="W10" s="1"/>
  <c r="G15"/>
  <c r="A9"/>
  <c r="A8"/>
  <c r="A7"/>
  <c r="A6"/>
  <c r="A5"/>
  <c r="A4"/>
  <c r="A3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Z11" l="1"/>
  <c r="O11"/>
  <c r="T11"/>
  <c r="AB11"/>
  <c r="W11"/>
  <c r="M11"/>
  <c r="U11"/>
  <c r="AC11"/>
  <c r="J11"/>
  <c r="V11"/>
  <c r="AD11"/>
  <c r="R11"/>
  <c r="K11"/>
  <c r="N11"/>
  <c r="AE11"/>
  <c r="L11"/>
  <c r="S11"/>
  <c r="AA11"/>
  <c r="AG11"/>
  <c r="Q11"/>
  <c r="Y11"/>
  <c r="D10"/>
  <c r="G10"/>
  <c r="F10"/>
  <c r="AH15"/>
  <c r="AH10" s="1"/>
  <c r="I10"/>
  <c r="E10"/>
  <c r="B20"/>
  <c r="A20" s="1"/>
  <c r="D7" i="85"/>
  <c r="K7" i="74"/>
  <c r="K6"/>
  <c r="D6" i="85"/>
  <c r="D5"/>
  <c r="K5" i="74"/>
  <c r="K11"/>
  <c r="D10" i="85"/>
  <c r="K9" i="74"/>
  <c r="D9" i="85"/>
  <c r="K12" i="74"/>
  <c r="D11" i="85"/>
  <c r="D8"/>
  <c r="K8" i="74"/>
  <c r="B17" i="83"/>
  <c r="H15"/>
  <c r="P15"/>
  <c r="P10" s="1"/>
  <c r="X15"/>
  <c r="X10" s="1"/>
  <c r="AF15"/>
  <c r="AF10" s="1"/>
  <c r="B21" i="47"/>
  <c r="A21" s="1"/>
  <c r="M13" i="153" l="1"/>
  <c r="M13" i="152"/>
  <c r="I11" i="83"/>
  <c r="AH11"/>
  <c r="X11"/>
  <c r="G11"/>
  <c r="AF11"/>
  <c r="D11"/>
  <c r="F11"/>
  <c r="P11"/>
  <c r="B15"/>
  <c r="A15" s="1"/>
  <c r="E11"/>
  <c r="H10"/>
  <c r="AH20" i="47"/>
  <c r="AG20"/>
  <c r="AF20"/>
  <c r="AE20"/>
  <c r="AD20"/>
  <c r="AC20"/>
  <c r="AB20"/>
  <c r="AA20"/>
  <c r="Z20"/>
  <c r="Y20"/>
  <c r="X20"/>
  <c r="W20"/>
  <c r="V20"/>
  <c r="U20"/>
  <c r="U15" s="1"/>
  <c r="U10" s="1"/>
  <c r="T20"/>
  <c r="T15" s="1"/>
  <c r="T10" s="1"/>
  <c r="S20"/>
  <c r="S15" s="1"/>
  <c r="S10" s="1"/>
  <c r="R20"/>
  <c r="R15" s="1"/>
  <c r="R10" s="1"/>
  <c r="Q20"/>
  <c r="Q15" s="1"/>
  <c r="Q10" s="1"/>
  <c r="P20"/>
  <c r="P15" s="1"/>
  <c r="P10" s="1"/>
  <c r="O20"/>
  <c r="O15" s="1"/>
  <c r="O10" s="1"/>
  <c r="N20"/>
  <c r="N15" s="1"/>
  <c r="N10" s="1"/>
  <c r="M20"/>
  <c r="M15" s="1"/>
  <c r="M10" s="1"/>
  <c r="L20"/>
  <c r="L15" s="1"/>
  <c r="L10" s="1"/>
  <c r="K20"/>
  <c r="K15" s="1"/>
  <c r="K10" s="1"/>
  <c r="J20"/>
  <c r="J15" s="1"/>
  <c r="J10" s="1"/>
  <c r="I20"/>
  <c r="I15" s="1"/>
  <c r="I10" s="1"/>
  <c r="H20"/>
  <c r="H15" s="1"/>
  <c r="H10" s="1"/>
  <c r="G20"/>
  <c r="G15" s="1"/>
  <c r="G10" s="1"/>
  <c r="F20"/>
  <c r="F15" s="1"/>
  <c r="F10" s="1"/>
  <c r="E20"/>
  <c r="E15" s="1"/>
  <c r="E10" s="1"/>
  <c r="D20"/>
  <c r="B10" i="83" l="1"/>
  <c r="AE15" i="47"/>
  <c r="AE10" s="1"/>
  <c r="AF15"/>
  <c r="AF10" s="1"/>
  <c r="Y15"/>
  <c r="Y10" s="1"/>
  <c r="AC15"/>
  <c r="AC10" s="1"/>
  <c r="V15"/>
  <c r="V10" s="1"/>
  <c r="AD15"/>
  <c r="AD10" s="1"/>
  <c r="Z15"/>
  <c r="Z10" s="1"/>
  <c r="B20"/>
  <c r="D15"/>
  <c r="D10" s="1"/>
  <c r="W15"/>
  <c r="W10" s="1"/>
  <c r="AH15"/>
  <c r="AH10" s="1"/>
  <c r="AA15"/>
  <c r="AA10" s="1"/>
  <c r="X15"/>
  <c r="X10" s="1"/>
  <c r="AG15"/>
  <c r="AG10" s="1"/>
  <c r="AB15"/>
  <c r="AB10" s="1"/>
  <c r="H11" i="83"/>
  <c r="B16" i="47"/>
  <c r="A16" s="1"/>
  <c r="B15" l="1"/>
  <c r="A10" i="83"/>
  <c r="B11"/>
  <c r="B17" i="47"/>
  <c r="A17" s="1"/>
  <c r="A20"/>
  <c r="K4" i="74" l="1"/>
  <c r="K13" s="1"/>
  <c r="A11" i="83"/>
  <c r="B10" i="47" l="1"/>
  <c r="C18" i="35" l="1"/>
  <c r="A15" i="47" l="1"/>
  <c r="AH11" l="1"/>
  <c r="AG11" l="1"/>
  <c r="AF11"/>
  <c r="AE11"/>
  <c r="AD11"/>
  <c r="AC11"/>
  <c r="AB11"/>
  <c r="AA11"/>
  <c r="Z11"/>
  <c r="Y11"/>
  <c r="X11"/>
  <c r="A10"/>
  <c r="A9"/>
  <c r="A8"/>
  <c r="A7"/>
  <c r="A6"/>
  <c r="A5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A4"/>
  <c r="A3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C9" i="128" l="1"/>
  <c r="E9" s="1"/>
  <c r="C9" i="129"/>
  <c r="E9" s="1"/>
  <c r="F9" i="74" s="1"/>
  <c r="C9" i="122"/>
  <c r="E9" s="1"/>
  <c r="C9" i="74" s="1"/>
  <c r="C7" i="129"/>
  <c r="E7" s="1"/>
  <c r="F7" i="74" s="1"/>
  <c r="C7" i="128"/>
  <c r="E7" s="1"/>
  <c r="C7" i="122"/>
  <c r="E7" s="1"/>
  <c r="C7" i="74" s="1"/>
  <c r="C6" i="129"/>
  <c r="E6" s="1"/>
  <c r="F6" i="74" s="1"/>
  <c r="C6" i="128"/>
  <c r="E6" s="1"/>
  <c r="C6" i="122"/>
  <c r="E6" s="1"/>
  <c r="C6" i="74" s="1"/>
  <c r="C12" i="129"/>
  <c r="E12" s="1"/>
  <c r="F12" i="74" s="1"/>
  <c r="C12" i="128"/>
  <c r="E12" s="1"/>
  <c r="C12" i="122"/>
  <c r="E12" s="1"/>
  <c r="C12" i="74" s="1"/>
  <c r="C5" i="128"/>
  <c r="E5" s="1"/>
  <c r="C5" i="129"/>
  <c r="E5" s="1"/>
  <c r="F5" i="74" s="1"/>
  <c r="C5" i="122"/>
  <c r="E5" s="1"/>
  <c r="C5" i="74" s="1"/>
  <c r="C8" i="128"/>
  <c r="E8" s="1"/>
  <c r="C8" i="129"/>
  <c r="E8" s="1"/>
  <c r="F8" i="74" s="1"/>
  <c r="C8" i="122"/>
  <c r="E8" s="1"/>
  <c r="C8" i="74" s="1"/>
  <c r="C11" i="128"/>
  <c r="E11" s="1"/>
  <c r="C11" i="129"/>
  <c r="E11" s="1"/>
  <c r="F11" i="74" s="1"/>
  <c r="C11" i="122"/>
  <c r="E11" s="1"/>
  <c r="C11" i="74" s="1"/>
  <c r="C4" i="128"/>
  <c r="C4" i="129"/>
  <c r="C4" i="122"/>
  <c r="C7" i="85"/>
  <c r="E7" s="1"/>
  <c r="F7" s="1"/>
  <c r="C5"/>
  <c r="E5" s="1"/>
  <c r="F5" s="1"/>
  <c r="C6"/>
  <c r="E6" s="1"/>
  <c r="F6" s="1"/>
  <c r="C11"/>
  <c r="E11" s="1"/>
  <c r="F11" s="1"/>
  <c r="I8" i="74"/>
  <c r="C8" i="85"/>
  <c r="E8" s="1"/>
  <c r="F8" s="1"/>
  <c r="C10"/>
  <c r="E10" s="1"/>
  <c r="F10" s="1"/>
  <c r="C9"/>
  <c r="E9" s="1"/>
  <c r="F9" s="1"/>
  <c r="I4" i="74"/>
  <c r="I6"/>
  <c r="I12"/>
  <c r="I5"/>
  <c r="I11"/>
  <c r="I9"/>
  <c r="I7"/>
  <c r="A11" i="47"/>
  <c r="B11"/>
  <c r="B12" i="35"/>
  <c r="E11" i="74" l="1"/>
  <c r="F11" i="153"/>
  <c r="F11" i="152"/>
  <c r="E9" i="74"/>
  <c r="F9" i="153"/>
  <c r="F9" i="152"/>
  <c r="E6" i="74"/>
  <c r="F6" i="152"/>
  <c r="F6" i="153"/>
  <c r="E12" i="74"/>
  <c r="F12" i="152"/>
  <c r="F12" i="153"/>
  <c r="E7" i="74"/>
  <c r="F7" i="152"/>
  <c r="F7" i="153"/>
  <c r="E5" i="74"/>
  <c r="F5" i="152"/>
  <c r="F5" i="153"/>
  <c r="E8" i="74"/>
  <c r="F8" i="152"/>
  <c r="F8" i="153"/>
  <c r="F11" i="122"/>
  <c r="F7"/>
  <c r="F12"/>
  <c r="F8"/>
  <c r="F9"/>
  <c r="F11" i="129"/>
  <c r="F8"/>
  <c r="F5"/>
  <c r="F12" i="128"/>
  <c r="F6"/>
  <c r="F7"/>
  <c r="F9" i="129"/>
  <c r="F5" i="122"/>
  <c r="F6"/>
  <c r="F11" i="128"/>
  <c r="F8"/>
  <c r="F5"/>
  <c r="F12" i="129"/>
  <c r="F6"/>
  <c r="F7"/>
  <c r="F9" i="128"/>
  <c r="C13" i="129"/>
  <c r="E4"/>
  <c r="E4" i="128"/>
  <c r="C13"/>
  <c r="E4" i="122"/>
  <c r="C4" i="74" s="1"/>
  <c r="C13" i="122"/>
  <c r="C4" i="85"/>
  <c r="C12" s="1"/>
  <c r="D4"/>
  <c r="D12" s="1"/>
  <c r="D6" i="74"/>
  <c r="D7"/>
  <c r="D8"/>
  <c r="D9"/>
  <c r="D5"/>
  <c r="D11"/>
  <c r="D12"/>
  <c r="I13"/>
  <c r="C9" i="152" l="1"/>
  <c r="C9" i="153"/>
  <c r="C8"/>
  <c r="C8" i="152"/>
  <c r="C11" i="153"/>
  <c r="C11" i="152"/>
  <c r="C6"/>
  <c r="C6" i="153"/>
  <c r="C7" i="152"/>
  <c r="C7" i="153"/>
  <c r="C5" i="152"/>
  <c r="C5" i="153"/>
  <c r="C12" i="152"/>
  <c r="C12" i="153"/>
  <c r="F4"/>
  <c r="F4" i="152"/>
  <c r="C4"/>
  <c r="C4" i="153"/>
  <c r="C13" i="74"/>
  <c r="D7" i="171" s="1"/>
  <c r="F4" i="129"/>
  <c r="F4" i="74"/>
  <c r="F4" i="128"/>
  <c r="E4" i="74"/>
  <c r="E13" i="128"/>
  <c r="E13" i="129"/>
  <c r="F4" i="122"/>
  <c r="E13"/>
  <c r="E4" i="85"/>
  <c r="D4" i="74" l="1"/>
  <c r="D13" s="1"/>
  <c r="D6" i="171" s="1"/>
  <c r="F4" i="85"/>
  <c r="C13" i="153"/>
  <c r="F13" i="152"/>
  <c r="C13"/>
  <c r="F13" i="153"/>
  <c r="E13" i="74"/>
  <c r="F13"/>
  <c r="D5" i="171" s="1"/>
  <c r="F13" i="129"/>
  <c r="F13" i="128"/>
  <c r="F13" i="122"/>
  <c r="E12" i="85"/>
  <c r="F12" s="1"/>
</calcChain>
</file>

<file path=xl/sharedStrings.xml><?xml version="1.0" encoding="utf-8"?>
<sst xmlns="http://schemas.openxmlformats.org/spreadsheetml/2006/main" count="532" uniqueCount="74">
  <si>
    <t>Capital Costs</t>
  </si>
  <si>
    <t>Fuel</t>
  </si>
  <si>
    <t>Emissions</t>
  </si>
  <si>
    <t>Fixed Costs</t>
  </si>
  <si>
    <t>Variable Costs</t>
  </si>
  <si>
    <t>PPAs</t>
  </si>
  <si>
    <t>Cogens</t>
  </si>
  <si>
    <t>Emergency Energy</t>
  </si>
  <si>
    <t>Difference</t>
  </si>
  <si>
    <t>$M 2013</t>
  </si>
  <si>
    <t>EMERGENCY COST</t>
  </si>
  <si>
    <t>THERMAL FIXED O AND M COST</t>
  </si>
  <si>
    <t>THERMAL VARIABLE O AND M COST</t>
  </si>
  <si>
    <t>TOTAL EMISSIONS COST</t>
  </si>
  <si>
    <t>TOTAL FUEL COST</t>
  </si>
  <si>
    <t>TRANSACTION PURCHASE COST</t>
  </si>
  <si>
    <t>UNIT PURCH COST</t>
  </si>
  <si>
    <t>FIXED CHARGES</t>
  </si>
  <si>
    <t>Total</t>
  </si>
  <si>
    <t>Annual Budget</t>
  </si>
  <si>
    <t>O&amp;M</t>
  </si>
  <si>
    <t>CR1</t>
  </si>
  <si>
    <t>Capital</t>
  </si>
  <si>
    <t>CRS Alternate Coal</t>
  </si>
  <si>
    <t>Alternate Coal</t>
  </si>
  <si>
    <t>Hybrid</t>
  </si>
  <si>
    <t>Self Build</t>
  </si>
  <si>
    <t>Data Item</t>
  </si>
  <si>
    <t>Base Revenue Dollars  ($000)</t>
  </si>
  <si>
    <t>Cumulative PV Revenue Requirements Comparison Acquisition Options vs Self Build</t>
  </si>
  <si>
    <t>EPM Self Build</t>
  </si>
  <si>
    <t>Strategist Self Build</t>
  </si>
  <si>
    <t>CRS Capital Expenses</t>
  </si>
  <si>
    <t>Adjustments</t>
  </si>
  <si>
    <t>316 Capital Investments</t>
  </si>
  <si>
    <t>Positive: Acquisition or PPA Savings</t>
  </si>
  <si>
    <t>Includes Suwannee Retirement Transmmission</t>
  </si>
  <si>
    <t>TOTAL EMISSIONS COST-EPM-Self Build</t>
  </si>
  <si>
    <t>TOTAL FUEL COST - EPM - Self Build</t>
  </si>
  <si>
    <t>Osprey 25YR PPA</t>
  </si>
  <si>
    <t>Imputed Debt</t>
  </si>
  <si>
    <t xml:space="preserve">Cumulative PV Revenue Requirements Comparison Self Build with Hines 2-4 Chillers vs No Chillers </t>
  </si>
  <si>
    <t>No Chillers</t>
  </si>
  <si>
    <t xml:space="preserve">Cumulative PV Revenue Requirements Comparison Self Build with Hines 2-4 Chillers vs 1-4 Chillers </t>
  </si>
  <si>
    <t>EPM Self Build No Chillers</t>
  </si>
  <si>
    <t>Strategist Self Build Chillers</t>
  </si>
  <si>
    <t>Self Build No Hines Chillers</t>
  </si>
  <si>
    <t>Self Build plus Hines 1 Chillers</t>
  </si>
  <si>
    <t>$M 2014</t>
  </si>
  <si>
    <t>EMERGENCY COST - EPM</t>
  </si>
  <si>
    <t>THERMAL FIXED O AND M COST - EPM</t>
  </si>
  <si>
    <t>THERMAL VARIABLE O AND M COST - EPM</t>
  </si>
  <si>
    <t>TOTAL EMISSIONS COST - EPM</t>
  </si>
  <si>
    <t>TOTAL FUEL COST - EPM</t>
  </si>
  <si>
    <t>TRANSACTION PURCHASE COST - EPM</t>
  </si>
  <si>
    <t>UNIT PURCH COST - EPM</t>
  </si>
  <si>
    <t>FIXED CHARGES - EPM</t>
  </si>
  <si>
    <t>FIXED CHARGES - STRATEGIST</t>
  </si>
  <si>
    <t>Hybrid - High Gas</t>
  </si>
  <si>
    <t>Hybrid - No CO2</t>
  </si>
  <si>
    <t>No CO2</t>
  </si>
  <si>
    <t>Mid Fuel</t>
  </si>
  <si>
    <t>High  Fuel</t>
  </si>
  <si>
    <t>With CO2</t>
  </si>
  <si>
    <t xml:space="preserve">CPVRR Differential vs Self Build </t>
  </si>
  <si>
    <t>ACQ PPA MIX1</t>
  </si>
  <si>
    <t>PPA1</t>
  </si>
  <si>
    <t>Cumulative PV Revenue Requirements Comparison Self Build vs ACQ PPA MIX1</t>
  </si>
  <si>
    <t>Cumulative PV Revenue Requirements Comparison Self Build vs PPA1</t>
  </si>
  <si>
    <t>EPM PPA1</t>
  </si>
  <si>
    <t>Strategist  PPA1</t>
  </si>
  <si>
    <t>Strategist PPA1</t>
  </si>
  <si>
    <t>EPM ACQ PPA MIX1</t>
  </si>
  <si>
    <t>Strategist ACQ PPA MIX1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</si>
</sst>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_);[Red]\(&quot;$&quot;#,##0.0\)"/>
    <numFmt numFmtId="166" formatCode="0.000000%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 val="singleAccounting"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5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3" fillId="0" borderId="9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0" fillId="0" borderId="12" xfId="0" applyNumberFormat="1" applyBorder="1"/>
    <xf numFmtId="164" fontId="0" fillId="0" borderId="0" xfId="2" applyNumberFormat="1" applyFont="1"/>
    <xf numFmtId="0" fontId="4" fillId="0" borderId="18" xfId="0" applyFont="1" applyBorder="1" applyAlignment="1">
      <alignment wrapText="1"/>
    </xf>
    <xf numFmtId="0" fontId="4" fillId="0" borderId="18" xfId="0" applyFont="1" applyBorder="1" applyAlignment="1">
      <alignment horizontal="center"/>
    </xf>
    <xf numFmtId="0" fontId="5" fillId="0" borderId="18" xfId="0" applyFont="1" applyBorder="1"/>
    <xf numFmtId="0" fontId="6" fillId="0" borderId="18" xfId="0" applyFont="1" applyBorder="1"/>
    <xf numFmtId="0" fontId="5" fillId="0" borderId="19" xfId="0" applyFont="1" applyBorder="1"/>
    <xf numFmtId="0" fontId="7" fillId="0" borderId="0" xfId="0" applyFont="1"/>
    <xf numFmtId="0" fontId="0" fillId="0" borderId="0" xfId="0" applyFont="1"/>
    <xf numFmtId="0" fontId="0" fillId="0" borderId="0" xfId="0" applyFont="1" applyBorder="1" applyAlignment="1">
      <alignment wrapText="1"/>
    </xf>
    <xf numFmtId="43" fontId="8" fillId="0" borderId="0" xfId="2" applyFont="1" applyFill="1" applyBorder="1" applyAlignment="1">
      <alignment horizontal="center"/>
    </xf>
    <xf numFmtId="43" fontId="8" fillId="0" borderId="21" xfId="2" applyFont="1" applyFill="1" applyBorder="1" applyAlignment="1">
      <alignment horizontal="center"/>
    </xf>
    <xf numFmtId="43" fontId="9" fillId="0" borderId="0" xfId="2" applyFont="1" applyFill="1" applyBorder="1" applyAlignment="1">
      <alignment horizontal="center"/>
    </xf>
    <xf numFmtId="43" fontId="8" fillId="2" borderId="0" xfId="2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0" fontId="0" fillId="0" borderId="0" xfId="0" applyFont="1" applyBorder="1"/>
    <xf numFmtId="0" fontId="0" fillId="0" borderId="1" xfId="0" applyFont="1" applyBorder="1" applyAlignment="1">
      <alignment wrapText="1"/>
    </xf>
    <xf numFmtId="43" fontId="8" fillId="0" borderId="1" xfId="2" applyFont="1" applyFill="1" applyBorder="1" applyAlignment="1">
      <alignment horizontal="center"/>
    </xf>
    <xf numFmtId="8" fontId="0" fillId="0" borderId="0" xfId="0" applyNumberFormat="1" applyFont="1" applyBorder="1" applyAlignment="1">
      <alignment wrapText="1"/>
    </xf>
    <xf numFmtId="8" fontId="8" fillId="3" borderId="0" xfId="2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43" fontId="0" fillId="0" borderId="0" xfId="0" applyNumberFormat="1" applyFont="1"/>
    <xf numFmtId="43" fontId="9" fillId="0" borderId="21" xfId="2" applyFont="1" applyFill="1" applyBorder="1" applyAlignment="1">
      <alignment horizontal="center"/>
    </xf>
    <xf numFmtId="43" fontId="9" fillId="0" borderId="1" xfId="2" applyFont="1" applyFill="1" applyBorder="1" applyAlignment="1">
      <alignment horizontal="center"/>
    </xf>
    <xf numFmtId="43" fontId="9" fillId="0" borderId="23" xfId="2" applyFont="1" applyFill="1" applyBorder="1" applyAlignment="1">
      <alignment horizontal="center"/>
    </xf>
    <xf numFmtId="10" fontId="0" fillId="0" borderId="0" xfId="0" applyNumberFormat="1" applyFont="1" applyBorder="1" applyAlignment="1">
      <alignment wrapText="1"/>
    </xf>
    <xf numFmtId="43" fontId="8" fillId="2" borderId="1" xfId="2" applyFont="1" applyFill="1" applyBorder="1" applyAlignment="1">
      <alignment horizontal="center"/>
    </xf>
    <xf numFmtId="43" fontId="8" fillId="2" borderId="23" xfId="2" applyFont="1" applyFill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left" wrapText="1"/>
    </xf>
    <xf numFmtId="0" fontId="11" fillId="0" borderId="0" xfId="1" applyFont="1"/>
    <xf numFmtId="43" fontId="11" fillId="0" borderId="0" xfId="2" applyFont="1" applyBorder="1"/>
    <xf numFmtId="0" fontId="8" fillId="0" borderId="0" xfId="1" applyFont="1" applyBorder="1" applyAlignment="1">
      <alignment horizontal="left" wrapText="1"/>
    </xf>
    <xf numFmtId="0" fontId="8" fillId="0" borderId="0" xfId="1" applyFont="1" applyBorder="1" applyAlignment="1">
      <alignment horizontal="left"/>
    </xf>
    <xf numFmtId="165" fontId="11" fillId="0" borderId="0" xfId="1" applyNumberFormat="1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center"/>
    </xf>
    <xf numFmtId="43" fontId="11" fillId="0" borderId="0" xfId="2" applyFont="1"/>
    <xf numFmtId="165" fontId="3" fillId="0" borderId="0" xfId="1" applyNumberFormat="1" applyFont="1" applyBorder="1" applyAlignment="1">
      <alignment horizontal="center"/>
    </xf>
    <xf numFmtId="0" fontId="0" fillId="0" borderId="17" xfId="0" applyFont="1" applyBorder="1" applyAlignment="1">
      <alignment wrapText="1"/>
    </xf>
    <xf numFmtId="0" fontId="0" fillId="0" borderId="20" xfId="0" applyFont="1" applyBorder="1" applyAlignment="1">
      <alignment wrapText="1"/>
    </xf>
    <xf numFmtId="10" fontId="0" fillId="0" borderId="20" xfId="0" applyNumberFormat="1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12" fillId="0" borderId="0" xfId="1" applyFont="1" applyBorder="1" applyAlignment="1">
      <alignment wrapText="1"/>
    </xf>
    <xf numFmtId="8" fontId="0" fillId="0" borderId="0" xfId="0" applyNumberFormat="1" applyFont="1"/>
    <xf numFmtId="164" fontId="3" fillId="0" borderId="0" xfId="2" applyNumberFormat="1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164" fontId="11" fillId="0" borderId="0" xfId="2" applyNumberFormat="1" applyFont="1"/>
    <xf numFmtId="164" fontId="11" fillId="0" borderId="0" xfId="2" applyNumberFormat="1" applyFont="1" applyBorder="1"/>
    <xf numFmtId="164" fontId="3" fillId="0" borderId="25" xfId="0" applyNumberFormat="1" applyFont="1" applyBorder="1"/>
    <xf numFmtId="0" fontId="3" fillId="0" borderId="14" xfId="0" quotePrefix="1" applyFont="1" applyBorder="1" applyAlignment="1">
      <alignment horizontal="center"/>
    </xf>
    <xf numFmtId="0" fontId="3" fillId="0" borderId="14" xfId="0" applyFont="1" applyBorder="1"/>
    <xf numFmtId="164" fontId="3" fillId="0" borderId="15" xfId="0" applyNumberFormat="1" applyFont="1" applyBorder="1"/>
    <xf numFmtId="0" fontId="3" fillId="0" borderId="29" xfId="0" applyFont="1" applyBorder="1"/>
    <xf numFmtId="164" fontId="3" fillId="0" borderId="30" xfId="0" applyNumberFormat="1" applyFont="1" applyBorder="1"/>
    <xf numFmtId="164" fontId="13" fillId="0" borderId="0" xfId="2" applyNumberFormat="1" applyFont="1"/>
    <xf numFmtId="10" fontId="13" fillId="0" borderId="0" xfId="0" applyNumberFormat="1" applyFont="1"/>
    <xf numFmtId="0" fontId="13" fillId="0" borderId="0" xfId="0" applyFont="1"/>
    <xf numFmtId="0" fontId="13" fillId="0" borderId="0" xfId="0" applyNumberFormat="1" applyFont="1"/>
    <xf numFmtId="43" fontId="13" fillId="0" borderId="0" xfId="2" applyFont="1" applyBorder="1"/>
    <xf numFmtId="164" fontId="13" fillId="0" borderId="0" xfId="2" applyNumberFormat="1" applyFont="1" applyFill="1"/>
    <xf numFmtId="0" fontId="13" fillId="0" borderId="0" xfId="0" applyFont="1" applyFill="1"/>
    <xf numFmtId="164" fontId="13" fillId="0" borderId="1" xfId="2" applyNumberFormat="1" applyFont="1" applyBorder="1"/>
    <xf numFmtId="43" fontId="13" fillId="0" borderId="1" xfId="2" applyFont="1" applyBorder="1"/>
    <xf numFmtId="0" fontId="13" fillId="0" borderId="1" xfId="0" applyFont="1" applyBorder="1"/>
    <xf numFmtId="43" fontId="13" fillId="0" borderId="0" xfId="2" applyFont="1"/>
    <xf numFmtId="43" fontId="13" fillId="0" borderId="0" xfId="0" applyNumberFormat="1" applyFont="1"/>
    <xf numFmtId="0" fontId="13" fillId="0" borderId="0" xfId="0" applyFont="1" applyFill="1" applyBorder="1"/>
    <xf numFmtId="164" fontId="13" fillId="0" borderId="0" xfId="0" applyNumberFormat="1" applyFont="1"/>
    <xf numFmtId="164" fontId="13" fillId="0" borderId="0" xfId="0" applyNumberFormat="1" applyFont="1" applyFill="1"/>
    <xf numFmtId="43" fontId="13" fillId="0" borderId="0" xfId="0" applyNumberFormat="1" applyFont="1" applyFill="1"/>
    <xf numFmtId="43" fontId="13" fillId="0" borderId="0" xfId="2" applyFont="1" applyFill="1"/>
    <xf numFmtId="164" fontId="14" fillId="0" borderId="0" xfId="2" applyNumberFormat="1" applyFont="1" applyFill="1"/>
    <xf numFmtId="10" fontId="13" fillId="0" borderId="0" xfId="4" applyNumberFormat="1" applyFont="1"/>
    <xf numFmtId="164" fontId="2" fillId="0" borderId="25" xfId="2" applyNumberFormat="1" applyFont="1" applyBorder="1"/>
    <xf numFmtId="164" fontId="2" fillId="0" borderId="15" xfId="2" applyNumberFormat="1" applyFont="1" applyBorder="1"/>
    <xf numFmtId="164" fontId="2" fillId="0" borderId="30" xfId="2" applyNumberFormat="1" applyFont="1" applyBorder="1"/>
    <xf numFmtId="164" fontId="2" fillId="0" borderId="16" xfId="2" applyNumberFormat="1" applyFont="1" applyBorder="1"/>
    <xf numFmtId="164" fontId="13" fillId="0" borderId="1" xfId="0" applyNumberFormat="1" applyFont="1" applyFill="1" applyBorder="1"/>
    <xf numFmtId="164" fontId="13" fillId="0" borderId="0" xfId="2" applyNumberFormat="1" applyFont="1" applyBorder="1"/>
    <xf numFmtId="164" fontId="13" fillId="0" borderId="0" xfId="0" applyNumberFormat="1" applyFont="1" applyFill="1" applyBorder="1"/>
    <xf numFmtId="43" fontId="13" fillId="0" borderId="0" xfId="2" applyNumberFormat="1" applyFont="1" applyFill="1"/>
    <xf numFmtId="43" fontId="13" fillId="0" borderId="1" xfId="2" applyNumberFormat="1" applyFont="1" applyFill="1" applyBorder="1"/>
    <xf numFmtId="164" fontId="19" fillId="0" borderId="0" xfId="2" applyNumberFormat="1" applyFont="1"/>
    <xf numFmtId="10" fontId="19" fillId="0" borderId="0" xfId="0" applyNumberFormat="1" applyFont="1"/>
    <xf numFmtId="0" fontId="19" fillId="0" borderId="0" xfId="0" applyNumberFormat="1" applyFont="1"/>
    <xf numFmtId="0" fontId="19" fillId="0" borderId="0" xfId="0" applyFont="1"/>
    <xf numFmtId="164" fontId="13" fillId="0" borderId="0" xfId="2" applyNumberFormat="1" applyFont="1" applyFill="1" applyBorder="1"/>
    <xf numFmtId="0" fontId="20" fillId="0" borderId="0" xfId="0" applyFont="1"/>
    <xf numFmtId="164" fontId="13" fillId="4" borderId="1" xfId="2" applyNumberFormat="1" applyFont="1" applyFill="1" applyBorder="1"/>
    <xf numFmtId="0" fontId="3" fillId="0" borderId="11" xfId="0" applyFont="1" applyBorder="1" applyAlignment="1">
      <alignment horizontal="center"/>
    </xf>
    <xf numFmtId="0" fontId="3" fillId="0" borderId="25" xfId="0" quotePrefix="1" applyFont="1" applyBorder="1" applyAlignment="1">
      <alignment horizontal="center"/>
    </xf>
    <xf numFmtId="164" fontId="21" fillId="0" borderId="0" xfId="2" applyNumberFormat="1" applyFont="1"/>
    <xf numFmtId="0" fontId="0" fillId="3" borderId="20" xfId="0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43" fontId="9" fillId="3" borderId="0" xfId="2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3" fillId="0" borderId="0" xfId="0" applyNumberFormat="1" applyFont="1" applyBorder="1"/>
    <xf numFmtId="0" fontId="3" fillId="0" borderId="25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43" fontId="19" fillId="0" borderId="0" xfId="2" applyFont="1"/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0" fillId="0" borderId="0" xfId="0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/>
    </xf>
    <xf numFmtId="164" fontId="19" fillId="0" borderId="0" xfId="2" applyNumberFormat="1" applyFont="1" applyFill="1" applyBorder="1"/>
    <xf numFmtId="164" fontId="19" fillId="0" borderId="0" xfId="0" applyNumberFormat="1" applyFont="1" applyFill="1" applyBorder="1"/>
    <xf numFmtId="0" fontId="17" fillId="0" borderId="0" xfId="0" applyFont="1" applyFill="1" applyBorder="1" applyAlignment="1">
      <alignment horizontal="right"/>
    </xf>
    <xf numFmtId="164" fontId="15" fillId="0" borderId="0" xfId="0" applyNumberFormat="1" applyFont="1" applyBorder="1"/>
    <xf numFmtId="10" fontId="13" fillId="0" borderId="0" xfId="0" applyNumberFormat="1" applyFont="1" applyBorder="1"/>
    <xf numFmtId="0" fontId="19" fillId="0" borderId="0" xfId="0" applyNumberFormat="1" applyFont="1" applyBorder="1"/>
    <xf numFmtId="10" fontId="13" fillId="0" borderId="0" xfId="0" applyNumberFormat="1" applyFont="1" applyBorder="1" applyAlignment="1">
      <alignment horizontal="right"/>
    </xf>
    <xf numFmtId="10" fontId="19" fillId="0" borderId="0" xfId="0" applyNumberFormat="1" applyFont="1" applyBorder="1" applyAlignment="1">
      <alignment horizontal="right"/>
    </xf>
    <xf numFmtId="0" fontId="13" fillId="0" borderId="0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5" borderId="25" xfId="0" applyFont="1" applyFill="1" applyBorder="1" applyAlignment="1">
      <alignment horizontal="center" wrapText="1"/>
    </xf>
    <xf numFmtId="0" fontId="3" fillId="6" borderId="25" xfId="0" applyFont="1" applyFill="1" applyBorder="1" applyAlignment="1">
      <alignment horizontal="center" wrapText="1"/>
    </xf>
    <xf numFmtId="0" fontId="3" fillId="6" borderId="14" xfId="0" applyFont="1" applyFill="1" applyBorder="1"/>
    <xf numFmtId="164" fontId="2" fillId="6" borderId="25" xfId="2" applyNumberFormat="1" applyFont="1" applyFill="1" applyBorder="1"/>
    <xf numFmtId="164" fontId="2" fillId="6" borderId="15" xfId="2" applyNumberFormat="1" applyFont="1" applyFill="1" applyBorder="1"/>
    <xf numFmtId="164" fontId="2" fillId="6" borderId="30" xfId="2" applyNumberFormat="1" applyFont="1" applyFill="1" applyBorder="1"/>
    <xf numFmtId="0" fontId="0" fillId="0" borderId="25" xfId="0" applyBorder="1"/>
    <xf numFmtId="164" fontId="0" fillId="0" borderId="25" xfId="2" applyNumberFormat="1" applyFont="1" applyBorder="1"/>
    <xf numFmtId="0" fontId="3" fillId="0" borderId="25" xfId="0" applyFont="1" applyBorder="1"/>
    <xf numFmtId="0" fontId="18" fillId="0" borderId="0" xfId="0" applyNumberFormat="1" applyFont="1" applyFill="1" applyBorder="1"/>
    <xf numFmtId="0" fontId="18" fillId="0" borderId="0" xfId="0" applyNumberFormat="1" applyFont="1" applyBorder="1"/>
    <xf numFmtId="43" fontId="13" fillId="0" borderId="0" xfId="0" applyNumberFormat="1" applyFont="1" applyFill="1" applyBorder="1"/>
    <xf numFmtId="166" fontId="13" fillId="0" borderId="0" xfId="4" applyNumberFormat="1" applyFont="1" applyFill="1" applyBorder="1"/>
    <xf numFmtId="0" fontId="16" fillId="0" borderId="0" xfId="0" applyFont="1" applyFill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</cellXfs>
  <cellStyles count="5">
    <cellStyle name="_x0013_ 2" xfId="1"/>
    <cellStyle name="Comma" xfId="2" builtinId="3"/>
    <cellStyle name="Normal" xfId="0" builtinId="0"/>
    <cellStyle name="Normal 3" xfId="3"/>
    <cellStyle name="Percent" xfId="4" builtinId="5"/>
  </cellStyles>
  <dxfs count="148">
    <dxf>
      <font>
        <b/>
        <i val="0"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O14"/>
  <sheetViews>
    <sheetView tabSelected="1" zoomScaleNormal="100" workbookViewId="0">
      <selection activeCell="A32" sqref="A32:XFD32"/>
    </sheetView>
  </sheetViews>
  <sheetFormatPr defaultRowHeight="14.4"/>
  <cols>
    <col min="1" max="1" width="5.109375" customWidth="1"/>
    <col min="2" max="2" width="33.33203125" customWidth="1"/>
    <col min="3" max="3" width="11.109375" hidden="1" customWidth="1"/>
    <col min="4" max="5" width="11.109375" customWidth="1"/>
    <col min="6" max="6" width="13.88671875" hidden="1" customWidth="1"/>
    <col min="7" max="7" width="15.6640625" customWidth="1"/>
    <col min="8" max="8" width="4.33203125" customWidth="1"/>
    <col min="9" max="9" width="17.44140625" bestFit="1" customWidth="1"/>
    <col min="10" max="10" width="11.88671875" customWidth="1"/>
    <col min="11" max="11" width="12.33203125" hidden="1" customWidth="1"/>
    <col min="12" max="13" width="12.33203125" customWidth="1"/>
    <col min="14" max="14" width="13.33203125" hidden="1" customWidth="1"/>
    <col min="15" max="15" width="16.5546875" bestFit="1" customWidth="1"/>
  </cols>
  <sheetData>
    <row r="1" spans="1:15">
      <c r="B1" s="141" t="s">
        <v>58</v>
      </c>
      <c r="C1" s="142"/>
      <c r="D1" s="142"/>
      <c r="E1" s="142"/>
      <c r="F1" s="142"/>
      <c r="G1" s="143"/>
      <c r="I1" s="141" t="s">
        <v>58</v>
      </c>
      <c r="J1" s="142"/>
      <c r="K1" s="142"/>
      <c r="L1" s="142"/>
      <c r="M1" s="142"/>
      <c r="N1" s="142"/>
      <c r="O1" s="143"/>
    </row>
    <row r="2" spans="1:15" ht="15" customHeight="1">
      <c r="B2" s="144" t="s">
        <v>29</v>
      </c>
      <c r="C2" s="145"/>
      <c r="D2" s="145"/>
      <c r="E2" s="145"/>
      <c r="F2" s="145"/>
      <c r="G2" s="146"/>
      <c r="I2" s="144" t="s">
        <v>29</v>
      </c>
      <c r="J2" s="145"/>
      <c r="K2" s="145"/>
      <c r="L2" s="145"/>
      <c r="M2" s="145"/>
      <c r="N2" s="145"/>
      <c r="O2" s="146"/>
    </row>
    <row r="3" spans="1:15" ht="36.75" customHeight="1">
      <c r="B3" s="59" t="s">
        <v>48</v>
      </c>
      <c r="C3" s="127" t="s">
        <v>39</v>
      </c>
      <c r="D3" s="107" t="s">
        <v>65</v>
      </c>
      <c r="E3" s="100" t="s">
        <v>66</v>
      </c>
      <c r="F3" s="127" t="s">
        <v>46</v>
      </c>
      <c r="G3" s="111" t="s">
        <v>47</v>
      </c>
      <c r="I3" s="59" t="s">
        <v>48</v>
      </c>
      <c r="J3" s="100" t="s">
        <v>26</v>
      </c>
      <c r="K3" s="127" t="s">
        <v>39</v>
      </c>
      <c r="L3" s="107" t="s">
        <v>65</v>
      </c>
      <c r="M3" s="100" t="s">
        <v>66</v>
      </c>
      <c r="N3" s="127" t="s">
        <v>46</v>
      </c>
      <c r="O3" s="111" t="s">
        <v>47</v>
      </c>
    </row>
    <row r="4" spans="1:15">
      <c r="B4" s="60" t="s">
        <v>0</v>
      </c>
      <c r="C4" s="58" t="e">
        <f>#REF!</f>
        <v>#REF!</v>
      </c>
      <c r="D4" s="58">
        <f>Summ_ACQ_PPA_MIX1_HighGas!E4</f>
        <v>87.687261440725706</v>
      </c>
      <c r="E4" s="58">
        <f>Summ_PPA1_HighGas!E4</f>
        <v>82.533785042892305</v>
      </c>
      <c r="F4" s="58">
        <f>Summ_Self_Build_NoCh!E4</f>
        <v>51.60973749409095</v>
      </c>
      <c r="G4" s="61">
        <f>Summ_Self_Build_4Ch_HighGas!E4</f>
        <v>-32.623023097617079</v>
      </c>
      <c r="I4" s="60" t="s">
        <v>0</v>
      </c>
      <c r="J4" s="83">
        <f>Self_Build_HighGas!$A$10</f>
        <v>5176.4531232436866</v>
      </c>
      <c r="K4" s="130" t="e">
        <f>#REF!</f>
        <v>#REF!</v>
      </c>
      <c r="L4" s="83">
        <f>Summ_ACQ_PPA_MIX1_HighGas!D4</f>
        <v>5088.7658618029609</v>
      </c>
      <c r="M4" s="83">
        <f>PPA1_HighGas!$A$10</f>
        <v>5093.9193382007943</v>
      </c>
      <c r="N4" s="130">
        <f>Summ_Self_Build_NoCh!D4</f>
        <v>5124.8433857495957</v>
      </c>
      <c r="O4" s="84">
        <f>Summ_Self_Build_4Ch_HighGas!D4</f>
        <v>5209.0761463413037</v>
      </c>
    </row>
    <row r="5" spans="1:15">
      <c r="B5" s="60" t="s">
        <v>1</v>
      </c>
      <c r="C5" s="58" t="e">
        <f>#REF!</f>
        <v>#REF!</v>
      </c>
      <c r="D5" s="58">
        <f>Summ_ACQ_PPA_MIX1_HighGas!E5</f>
        <v>34.785085201045149</v>
      </c>
      <c r="E5" s="58">
        <f>Summ_PPA1_HighGas!E5</f>
        <v>267.22364632695826</v>
      </c>
      <c r="F5" s="58">
        <f>Summ_Self_Build_NoCh!E5</f>
        <v>-59.840045692850254</v>
      </c>
      <c r="G5" s="61">
        <f>Summ_Self_Build_4Ch_HighGas!E5</f>
        <v>53.081697341513063</v>
      </c>
      <c r="I5" s="129" t="s">
        <v>1</v>
      </c>
      <c r="J5" s="130">
        <f>Self_Build_HighGas!$A$7</f>
        <v>39794.117941992889</v>
      </c>
      <c r="K5" s="130" t="e">
        <f>#REF!</f>
        <v>#REF!</v>
      </c>
      <c r="L5" s="130">
        <f>Summ_ACQ_PPA_MIX1_HighGas!D5</f>
        <v>39759.332856791843</v>
      </c>
      <c r="M5" s="130">
        <f>PPA1_HighGas!$A$7</f>
        <v>39526.89429566593</v>
      </c>
      <c r="N5" s="130">
        <f>Summ_Self_Build_NoCh!D5</f>
        <v>34381.868157470024</v>
      </c>
      <c r="O5" s="131">
        <f>Summ_Self_Build_4Ch_HighGas!D5</f>
        <v>39741.036244651375</v>
      </c>
    </row>
    <row r="6" spans="1:15">
      <c r="B6" s="60" t="s">
        <v>2</v>
      </c>
      <c r="C6" s="58" t="e">
        <f>#REF!</f>
        <v>#REF!</v>
      </c>
      <c r="D6" s="58">
        <f>Summ_ACQ_PPA_MIX1_HighGas!E6</f>
        <v>14.857953909251592</v>
      </c>
      <c r="E6" s="58">
        <f>Summ_PPA1_HighGas!E6</f>
        <v>29.33261834107725</v>
      </c>
      <c r="F6" s="58">
        <f>Summ_Self_Build_NoCh!E6</f>
        <v>-27.481807189862593</v>
      </c>
      <c r="G6" s="61">
        <f>Summ_Self_Build_4Ch_HighGas!E6</f>
        <v>20.569899177742627</v>
      </c>
      <c r="I6" s="60" t="s">
        <v>2</v>
      </c>
      <c r="J6" s="83">
        <f>Self_Build_HighGas!$A$6</f>
        <v>8619.2283138243183</v>
      </c>
      <c r="K6" s="130" t="e">
        <f>#REF!</f>
        <v>#REF!</v>
      </c>
      <c r="L6" s="83">
        <f>Summ_ACQ_PPA_MIX1_HighGas!D6</f>
        <v>8604.3703599150667</v>
      </c>
      <c r="M6" s="83">
        <f>PPA1_HighGas!$A$6</f>
        <v>8589.8956954832411</v>
      </c>
      <c r="N6" s="130">
        <f>Summ_Self_Build_NoCh!D6</f>
        <v>8688.518619644894</v>
      </c>
      <c r="O6" s="84">
        <f>Summ_Self_Build_4Ch_HighGas!D6</f>
        <v>8598.6584146465757</v>
      </c>
    </row>
    <row r="7" spans="1:15">
      <c r="B7" s="60" t="s">
        <v>4</v>
      </c>
      <c r="C7" s="58" t="e">
        <f>#REF!</f>
        <v>#REF!</v>
      </c>
      <c r="D7" s="58">
        <f>Summ_ACQ_PPA_MIX1_HighGas!E7</f>
        <v>-10.282103748932514</v>
      </c>
      <c r="E7" s="58">
        <f>Summ_PPA1_HighGas!E7</f>
        <v>1.6637733938996462</v>
      </c>
      <c r="F7" s="58">
        <f>Summ_Self_Build_NoCh!E7</f>
        <v>13.393080037420987</v>
      </c>
      <c r="G7" s="61">
        <f>Summ_Self_Build_4Ch_HighGas!E7</f>
        <v>-3.5490607002061552</v>
      </c>
      <c r="I7" s="60" t="s">
        <v>4</v>
      </c>
      <c r="J7" s="83">
        <f>Self_Build_HighGas!$A$5</f>
        <v>2216.6824608519264</v>
      </c>
      <c r="K7" s="130" t="e">
        <f>#REF!</f>
        <v>#REF!</v>
      </c>
      <c r="L7" s="83">
        <f>Summ_ACQ_PPA_MIX1_HighGas!D7</f>
        <v>2226.9645646008589</v>
      </c>
      <c r="M7" s="83">
        <f>PPA1_HighGas!$A$5</f>
        <v>2215.0186874580268</v>
      </c>
      <c r="N7" s="130">
        <f>Summ_Self_Build_NoCh!D7</f>
        <v>2186.0281821975218</v>
      </c>
      <c r="O7" s="84">
        <f>Summ_Self_Build_4Ch_HighGas!D7</f>
        <v>2220.2315215521326</v>
      </c>
    </row>
    <row r="8" spans="1:15">
      <c r="B8" s="60" t="s">
        <v>3</v>
      </c>
      <c r="C8" s="58" t="e">
        <f>#REF!</f>
        <v>#REF!</v>
      </c>
      <c r="D8" s="58">
        <f>Summ_ACQ_PPA_MIX1_HighGas!E8</f>
        <v>-140.9653980954954</v>
      </c>
      <c r="E8" s="58">
        <f>Summ_PPA1_HighGas!E8</f>
        <v>-128.63302305233083</v>
      </c>
      <c r="F8" s="58">
        <f>Summ_Self_Build_NoCh!E8</f>
        <v>-6.7504502366191446</v>
      </c>
      <c r="G8" s="61">
        <f>Summ_Self_Build_4Ch_HighGas!E8</f>
        <v>4.5800361093261017</v>
      </c>
      <c r="I8" s="60" t="s">
        <v>3</v>
      </c>
      <c r="J8" s="83">
        <f>Self_Build_HighGas!$A$4</f>
        <v>8902.215791726976</v>
      </c>
      <c r="K8" s="130" t="e">
        <f>#REF!</f>
        <v>#REF!</v>
      </c>
      <c r="L8" s="83">
        <f>Summ_ACQ_PPA_MIX1_HighGas!D8</f>
        <v>9043.1811898224714</v>
      </c>
      <c r="M8" s="83">
        <f>PPA1_HighGas!$A$4</f>
        <v>9030.8488147793068</v>
      </c>
      <c r="N8" s="130">
        <f>Summ_Self_Build_NoCh!D8</f>
        <v>8908.9662419635952</v>
      </c>
      <c r="O8" s="84">
        <f>Summ_Self_Build_4Ch_HighGas!D8</f>
        <v>8897.6357556176499</v>
      </c>
    </row>
    <row r="9" spans="1:15">
      <c r="B9" s="60" t="s">
        <v>5</v>
      </c>
      <c r="C9" s="58" t="e">
        <f>#REF!</f>
        <v>#REF!</v>
      </c>
      <c r="D9" s="58">
        <f>Summ_ACQ_PPA_MIX1_HighGas!E9</f>
        <v>-123.29457776366803</v>
      </c>
      <c r="E9" s="58">
        <f>Summ_PPA1_HighGas!E9</f>
        <v>-364.30213411701561</v>
      </c>
      <c r="F9" s="58">
        <f>Summ_Self_Build_NoCh!E9</f>
        <v>0.29693619887484601</v>
      </c>
      <c r="G9" s="61">
        <f>Summ_Self_Build_4Ch_HighGas!E9</f>
        <v>-1.0218432099675283</v>
      </c>
      <c r="I9" s="60" t="s">
        <v>5</v>
      </c>
      <c r="J9" s="83">
        <f>Self_Build_HighGas!$A$9</f>
        <v>1687.6033673387183</v>
      </c>
      <c r="K9" s="130" t="e">
        <f>#REF!</f>
        <v>#REF!</v>
      </c>
      <c r="L9" s="83">
        <f>Summ_ACQ_PPA_MIX1_HighGas!D9</f>
        <v>1810.8979451023863</v>
      </c>
      <c r="M9" s="83">
        <f>PPA1_HighGas!$A$9</f>
        <v>2051.9055014557339</v>
      </c>
      <c r="N9" s="130">
        <f>Summ_Self_Build_NoCh!D9</f>
        <v>1558.6262369053923</v>
      </c>
      <c r="O9" s="84">
        <f>Summ_Self_Build_4Ch_HighGas!D9</f>
        <v>1688.6252105486858</v>
      </c>
    </row>
    <row r="10" spans="1:15" hidden="1">
      <c r="B10" s="60" t="s">
        <v>40</v>
      </c>
      <c r="C10" s="58">
        <v>0</v>
      </c>
      <c r="D10" s="58"/>
      <c r="E10" s="58"/>
      <c r="F10" s="58"/>
      <c r="G10" s="61"/>
      <c r="I10" s="60" t="s">
        <v>40</v>
      </c>
      <c r="J10" s="83"/>
      <c r="K10" s="130" t="e">
        <f>#REF!</f>
        <v>#REF!</v>
      </c>
      <c r="L10" s="83"/>
      <c r="M10" s="83"/>
      <c r="N10" s="130"/>
      <c r="O10" s="84"/>
    </row>
    <row r="11" spans="1:15">
      <c r="B11" s="60" t="s">
        <v>6</v>
      </c>
      <c r="C11" s="58" t="e">
        <f>#REF!</f>
        <v>#REF!</v>
      </c>
      <c r="D11" s="58">
        <f>Summ_ACQ_PPA_MIX1_HighGas!E11</f>
        <v>0.63507152727834182</v>
      </c>
      <c r="E11" s="58">
        <f>Summ_PPA1_HighGas!E10</f>
        <v>3.2577052203796484</v>
      </c>
      <c r="F11" s="58">
        <f>Summ_Self_Build_NoCh!E11</f>
        <v>-0.23990220501946169</v>
      </c>
      <c r="G11" s="61">
        <f>Summ_Self_Build_4Ch_HighGas!E11</f>
        <v>-0.84636081558255682</v>
      </c>
      <c r="I11" s="60" t="s">
        <v>6</v>
      </c>
      <c r="J11" s="83">
        <f>Self_Build_HighGas!$A$8</f>
        <v>4814.78478256986</v>
      </c>
      <c r="K11" s="130" t="e">
        <f>#REF!</f>
        <v>#REF!</v>
      </c>
      <c r="L11" s="83">
        <f>Summ_ACQ_PPA_MIX1_HighGas!D11</f>
        <v>4814.1497110425817</v>
      </c>
      <c r="M11" s="83">
        <f>PPA1_HighGas!$A$8</f>
        <v>4811.5270773494804</v>
      </c>
      <c r="N11" s="130">
        <f>Summ_Self_Build_NoCh!D11</f>
        <v>4675.4273197148905</v>
      </c>
      <c r="O11" s="84">
        <f>Summ_Self_Build_4Ch_HighGas!D11</f>
        <v>4815.6311433854426</v>
      </c>
    </row>
    <row r="12" spans="1:15">
      <c r="B12" s="60" t="s">
        <v>7</v>
      </c>
      <c r="C12" s="58" t="e">
        <f>#REF!</f>
        <v>#REF!</v>
      </c>
      <c r="D12" s="58">
        <f>Summ_ACQ_PPA_MIX1_HighGas!E12</f>
        <v>-0.98605781624756883</v>
      </c>
      <c r="E12" s="58">
        <f>Summ_PPA1_HighGas!E11</f>
        <v>-0.95617166847348667</v>
      </c>
      <c r="F12" s="58">
        <f>Summ_Self_Build_NoCh!E12</f>
        <v>2.6636042914605635</v>
      </c>
      <c r="G12" s="61">
        <f>Summ_Self_Build_4Ch_HighGas!E12</f>
        <v>1.0257009148776364</v>
      </c>
      <c r="I12" s="60" t="s">
        <v>7</v>
      </c>
      <c r="J12" s="83">
        <f>Self_Build_HighGas!$A$3</f>
        <v>7.932622472208938</v>
      </c>
      <c r="K12" s="130" t="e">
        <f>#REF!</f>
        <v>#REF!</v>
      </c>
      <c r="L12" s="83">
        <f>Summ_ACQ_PPA_MIX1_HighGas!D12</f>
        <v>8.9186802884565068</v>
      </c>
      <c r="M12" s="83">
        <f>PPA1_HighGas!$A$3</f>
        <v>8.8887941406824247</v>
      </c>
      <c r="N12" s="130">
        <f>Summ_Self_Build_NoCh!D12</f>
        <v>5.2690181807483745</v>
      </c>
      <c r="O12" s="84">
        <f>Summ_Self_Build_4Ch_HighGas!D12</f>
        <v>6.9069215573313016</v>
      </c>
    </row>
    <row r="13" spans="1:15" ht="15" thickBot="1">
      <c r="B13" s="62" t="s">
        <v>18</v>
      </c>
      <c r="C13" s="63" t="e">
        <f>SUM(C4:C12)</f>
        <v>#REF!</v>
      </c>
      <c r="D13" s="63">
        <f>SUM(D4:D12)</f>
        <v>-137.56276534604274</v>
      </c>
      <c r="E13" s="63">
        <f>SUM(E4:E12)</f>
        <v>-109.87980051261282</v>
      </c>
      <c r="F13" s="63">
        <f>SUM(F4:F12)</f>
        <v>-26.348847302504105</v>
      </c>
      <c r="G13" s="63">
        <f>SUM(G4:G12)</f>
        <v>41.217045720086112</v>
      </c>
      <c r="I13" s="62" t="s">
        <v>18</v>
      </c>
      <c r="J13" s="85">
        <f t="shared" ref="J13:O13" si="0">SUM(J4:J12)</f>
        <v>71219.018404020564</v>
      </c>
      <c r="K13" s="132" t="e">
        <f t="shared" si="0"/>
        <v>#REF!</v>
      </c>
      <c r="L13" s="85">
        <f t="shared" si="0"/>
        <v>71356.581169366618</v>
      </c>
      <c r="M13" s="85">
        <f>SUM(M4:M12)</f>
        <v>71328.898204533209</v>
      </c>
      <c r="N13" s="132">
        <f t="shared" si="0"/>
        <v>65529.547161826667</v>
      </c>
      <c r="O13" s="86">
        <f t="shared" si="0"/>
        <v>71177.801358300494</v>
      </c>
    </row>
    <row r="14" spans="1:15">
      <c r="A14" s="112"/>
      <c r="B14" s="112" t="s">
        <v>35</v>
      </c>
      <c r="C14" s="112"/>
      <c r="D14" s="112">
        <v>3</v>
      </c>
      <c r="E14" s="112">
        <v>2</v>
      </c>
      <c r="F14" s="112"/>
      <c r="G14" s="112">
        <v>1</v>
      </c>
    </row>
  </sheetData>
  <mergeCells count="4">
    <mergeCell ref="B1:G1"/>
    <mergeCell ref="I1:O1"/>
    <mergeCell ref="B2:G2"/>
    <mergeCell ref="I2:O2"/>
  </mergeCells>
  <conditionalFormatting sqref="C4:E13">
    <cfRule type="cellIs" dxfId="147" priority="53" operator="greaterThan">
      <formula>0</formula>
    </cfRule>
  </conditionalFormatting>
  <conditionalFormatting sqref="C4:D13">
    <cfRule type="containsText" dxfId="146" priority="52" operator="containsText" text="Savings">
      <formula>NOT(ISERROR(SEARCH("Savings",C4)))</formula>
    </cfRule>
  </conditionalFormatting>
  <conditionalFormatting sqref="D4:D13">
    <cfRule type="containsText" dxfId="145" priority="51" operator="containsText" text="Savings">
      <formula>NOT(ISERROR(SEARCH("Savings",D4)))</formula>
    </cfRule>
  </conditionalFormatting>
  <conditionalFormatting sqref="D4:D13">
    <cfRule type="containsText" dxfId="144" priority="50" operator="containsText" text="Savings">
      <formula>NOT(ISERROR(SEARCH("Savings",D4)))</formula>
    </cfRule>
  </conditionalFormatting>
  <conditionalFormatting sqref="D4:D13">
    <cfRule type="containsText" dxfId="143" priority="49" operator="containsText" text="Savings">
      <formula>NOT(ISERROR(SEARCH("Savings",D4)))</formula>
    </cfRule>
  </conditionalFormatting>
  <conditionalFormatting sqref="D4:D13">
    <cfRule type="cellIs" dxfId="142" priority="48" operator="greaterThan">
      <formula>0</formula>
    </cfRule>
  </conditionalFormatting>
  <conditionalFormatting sqref="D4:D13">
    <cfRule type="cellIs" dxfId="141" priority="47" operator="greaterThan">
      <formula>0</formula>
    </cfRule>
  </conditionalFormatting>
  <conditionalFormatting sqref="F4:F12">
    <cfRule type="containsText" dxfId="140" priority="32" operator="containsText" text="Savings">
      <formula>NOT(ISERROR(SEARCH("Savings",F4)))</formula>
    </cfRule>
  </conditionalFormatting>
  <conditionalFormatting sqref="F4:F12">
    <cfRule type="cellIs" dxfId="139" priority="31" operator="greaterThan">
      <formula>0</formula>
    </cfRule>
  </conditionalFormatting>
  <conditionalFormatting sqref="F4:F12">
    <cfRule type="cellIs" dxfId="138" priority="30" operator="greaterThan">
      <formula>0</formula>
    </cfRule>
  </conditionalFormatting>
  <conditionalFormatting sqref="F4:F12">
    <cfRule type="cellIs" dxfId="137" priority="36" operator="greaterThan">
      <formula>0</formula>
    </cfRule>
  </conditionalFormatting>
  <conditionalFormatting sqref="F4:F12">
    <cfRule type="containsText" dxfId="136" priority="35" operator="containsText" text="Savings">
      <formula>NOT(ISERROR(SEARCH("Savings",F4)))</formula>
    </cfRule>
  </conditionalFormatting>
  <conditionalFormatting sqref="F4:F12">
    <cfRule type="containsText" dxfId="135" priority="34" operator="containsText" text="Savings">
      <formula>NOT(ISERROR(SEARCH("Savings",F4)))</formula>
    </cfRule>
  </conditionalFormatting>
  <conditionalFormatting sqref="F4:F12">
    <cfRule type="containsText" dxfId="134" priority="33" operator="containsText" text="Savings">
      <formula>NOT(ISERROR(SEARCH("Savings",F4)))</formula>
    </cfRule>
  </conditionalFormatting>
  <conditionalFormatting sqref="G4:G12">
    <cfRule type="cellIs" dxfId="133" priority="25" operator="greaterThan">
      <formula>0</formula>
    </cfRule>
  </conditionalFormatting>
  <conditionalFormatting sqref="G4:G12">
    <cfRule type="containsText" dxfId="132" priority="24" operator="containsText" text="Savings">
      <formula>NOT(ISERROR(SEARCH("Savings",G4)))</formula>
    </cfRule>
  </conditionalFormatting>
  <conditionalFormatting sqref="G4:G12">
    <cfRule type="containsText" dxfId="131" priority="23" operator="containsText" text="Savings">
      <formula>NOT(ISERROR(SEARCH("Savings",G4)))</formula>
    </cfRule>
  </conditionalFormatting>
  <conditionalFormatting sqref="G4:G12">
    <cfRule type="containsText" dxfId="130" priority="22" operator="containsText" text="Savings">
      <formula>NOT(ISERROR(SEARCH("Savings",G4)))</formula>
    </cfRule>
  </conditionalFormatting>
  <conditionalFormatting sqref="G4:G12">
    <cfRule type="containsText" dxfId="129" priority="21" operator="containsText" text="Savings">
      <formula>NOT(ISERROR(SEARCH("Savings",G4)))</formula>
    </cfRule>
  </conditionalFormatting>
  <conditionalFormatting sqref="G4:G12">
    <cfRule type="cellIs" dxfId="128" priority="20" operator="greaterThan">
      <formula>0</formula>
    </cfRule>
  </conditionalFormatting>
  <conditionalFormatting sqref="G4:G12">
    <cfRule type="cellIs" dxfId="127" priority="19" operator="greaterThan">
      <formula>0</formula>
    </cfRule>
  </conditionalFormatting>
  <conditionalFormatting sqref="F13">
    <cfRule type="cellIs" dxfId="126" priority="2" operator="greaterThan">
      <formula>0</formula>
    </cfRule>
  </conditionalFormatting>
  <conditionalFormatting sqref="G13">
    <cfRule type="cellIs" dxfId="125" priority="1" operator="greaterThan">
      <formula>0</formula>
    </cfRule>
  </conditionalFormatting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W159"/>
  <sheetViews>
    <sheetView tabSelected="1" workbookViewId="0">
      <selection activeCell="A32" sqref="A32:XFD32"/>
    </sheetView>
  </sheetViews>
  <sheetFormatPr defaultColWidth="8.88671875" defaultRowHeight="10.199999999999999"/>
  <cols>
    <col min="1" max="1" width="8.6640625" style="64" bestFit="1" customWidth="1"/>
    <col min="2" max="2" width="14.109375" style="66" bestFit="1" customWidth="1"/>
    <col min="3" max="3" width="26.33203125" style="66" bestFit="1" customWidth="1"/>
    <col min="4" max="34" width="11.33203125" style="66" bestFit="1" customWidth="1"/>
    <col min="35" max="16384" width="8.88671875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30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6.9069215573313016</v>
      </c>
      <c r="B3" s="74">
        <f t="shared" ref="B3:B10" si="1">NPV($B$1,E3:AH3)*(1+$B$1)</f>
        <v>6906.9215573313013</v>
      </c>
      <c r="C3" s="66" t="s">
        <v>10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0</v>
      </c>
      <c r="P3" s="64">
        <v>4370.03</v>
      </c>
      <c r="Q3" s="64">
        <v>4054.52</v>
      </c>
      <c r="R3" s="64">
        <v>0</v>
      </c>
      <c r="S3" s="64">
        <v>0</v>
      </c>
      <c r="T3" s="64">
        <v>0</v>
      </c>
      <c r="U3" s="64">
        <v>79.66</v>
      </c>
      <c r="V3" s="64">
        <v>113.17</v>
      </c>
      <c r="W3" s="64">
        <v>0</v>
      </c>
      <c r="X3" s="64">
        <v>65.61</v>
      </c>
      <c r="Y3" s="64">
        <v>427.81</v>
      </c>
      <c r="Z3" s="64">
        <v>0</v>
      </c>
      <c r="AA3" s="64">
        <v>0</v>
      </c>
      <c r="AB3" s="64">
        <v>2272.67</v>
      </c>
      <c r="AC3" s="64">
        <v>419.45</v>
      </c>
      <c r="AD3" s="64">
        <v>0</v>
      </c>
      <c r="AE3" s="64">
        <v>3456.9</v>
      </c>
      <c r="AF3" s="64">
        <v>4.67</v>
      </c>
      <c r="AG3" s="64">
        <v>3196.99</v>
      </c>
      <c r="AH3" s="64">
        <v>4465.96</v>
      </c>
    </row>
    <row r="4" spans="1:257">
      <c r="A4" s="64">
        <f t="shared" ref="A4:A10" si="2">B4/1000</f>
        <v>8897.6357556176499</v>
      </c>
      <c r="B4" s="74">
        <f t="shared" si="1"/>
        <v>8897635.7556176502</v>
      </c>
      <c r="C4" s="66" t="s">
        <v>11</v>
      </c>
      <c r="D4" s="64">
        <v>282729.81</v>
      </c>
      <c r="E4" s="64">
        <v>302550.06</v>
      </c>
      <c r="F4" s="64">
        <v>321047.94</v>
      </c>
      <c r="G4" s="64">
        <v>315452.13</v>
      </c>
      <c r="H4" s="64">
        <v>356277.08999999997</v>
      </c>
      <c r="I4" s="64">
        <v>533379.31999999995</v>
      </c>
      <c r="J4" s="64">
        <v>617766.82999999996</v>
      </c>
      <c r="K4" s="64">
        <v>618228.31000000006</v>
      </c>
      <c r="L4" s="64">
        <v>652123.45000000007</v>
      </c>
      <c r="M4" s="64">
        <v>675062.63</v>
      </c>
      <c r="N4" s="64">
        <v>675608.1</v>
      </c>
      <c r="O4" s="64">
        <v>708018.58</v>
      </c>
      <c r="P4" s="64">
        <v>731226.61</v>
      </c>
      <c r="Q4" s="64">
        <v>739749.76</v>
      </c>
      <c r="R4" s="64">
        <v>780641.67999999993</v>
      </c>
      <c r="S4" s="64">
        <v>806110.46</v>
      </c>
      <c r="T4" s="64">
        <v>814834.15</v>
      </c>
      <c r="U4" s="64">
        <v>829561.32</v>
      </c>
      <c r="V4" s="64">
        <v>836416.71</v>
      </c>
      <c r="W4" s="64">
        <v>845498.84000000008</v>
      </c>
      <c r="X4" s="64">
        <v>852340.13</v>
      </c>
      <c r="Y4" s="64">
        <v>861414.71</v>
      </c>
      <c r="Z4" s="64">
        <v>868461.85000000009</v>
      </c>
      <c r="AA4" s="64">
        <v>902153.65</v>
      </c>
      <c r="AB4" s="64">
        <v>926330.14</v>
      </c>
      <c r="AC4" s="64">
        <v>927669.7</v>
      </c>
      <c r="AD4" s="64">
        <v>929042.76</v>
      </c>
      <c r="AE4" s="64">
        <v>930606.87</v>
      </c>
      <c r="AF4" s="64">
        <v>931892.72</v>
      </c>
      <c r="AG4" s="64">
        <v>933371.34</v>
      </c>
      <c r="AH4" s="64">
        <v>934886.95000000007</v>
      </c>
    </row>
    <row r="5" spans="1:257">
      <c r="A5" s="64">
        <f t="shared" si="2"/>
        <v>2220.2315215521326</v>
      </c>
      <c r="B5" s="74">
        <f t="shared" si="1"/>
        <v>2220231.5215521324</v>
      </c>
      <c r="C5" s="66" t="s">
        <v>12</v>
      </c>
      <c r="D5" s="64">
        <v>73862.86</v>
      </c>
      <c r="E5" s="64">
        <v>75175.62</v>
      </c>
      <c r="F5" s="64">
        <v>69504.34</v>
      </c>
      <c r="G5" s="64">
        <v>72368.540000000008</v>
      </c>
      <c r="H5" s="64">
        <v>75106.19</v>
      </c>
      <c r="I5" s="64">
        <v>80941.87</v>
      </c>
      <c r="J5" s="64">
        <v>84954.75</v>
      </c>
      <c r="K5" s="64">
        <v>97497.34</v>
      </c>
      <c r="L5" s="64">
        <v>115212.98999999999</v>
      </c>
      <c r="M5" s="64">
        <v>130643.19000000002</v>
      </c>
      <c r="N5" s="64">
        <v>135067.31</v>
      </c>
      <c r="O5" s="64">
        <v>156958.71</v>
      </c>
      <c r="P5" s="64">
        <v>171050.92</v>
      </c>
      <c r="Q5" s="64">
        <v>179438.32</v>
      </c>
      <c r="R5" s="64">
        <v>196645.17</v>
      </c>
      <c r="S5" s="64">
        <v>213832.11000000002</v>
      </c>
      <c r="T5" s="64">
        <v>220472.16</v>
      </c>
      <c r="U5" s="64">
        <v>228876.34</v>
      </c>
      <c r="V5" s="64">
        <v>235323.89999999997</v>
      </c>
      <c r="W5" s="64">
        <v>246230.89</v>
      </c>
      <c r="X5" s="64">
        <v>253871.16</v>
      </c>
      <c r="Y5" s="64">
        <v>263439.90000000002</v>
      </c>
      <c r="Z5" s="64">
        <v>271447.76999999996</v>
      </c>
      <c r="AA5" s="64">
        <v>293571.3</v>
      </c>
      <c r="AB5" s="64">
        <v>312271.18999999994</v>
      </c>
      <c r="AC5" s="64">
        <v>321042.29000000004</v>
      </c>
      <c r="AD5" s="64">
        <v>328450.33</v>
      </c>
      <c r="AE5" s="64">
        <v>343536.89</v>
      </c>
      <c r="AF5" s="64">
        <v>352708.9</v>
      </c>
      <c r="AG5" s="64">
        <v>364297.78</v>
      </c>
      <c r="AH5" s="64">
        <v>374755.82</v>
      </c>
    </row>
    <row r="6" spans="1:257">
      <c r="A6" s="64">
        <f t="shared" si="2"/>
        <v>8598.6584146465757</v>
      </c>
      <c r="B6" s="74">
        <f t="shared" si="1"/>
        <v>8598658.4146465752</v>
      </c>
      <c r="C6" s="66" t="s">
        <v>37</v>
      </c>
      <c r="D6" s="64">
        <v>17161.5</v>
      </c>
      <c r="E6" s="64">
        <v>25405.54</v>
      </c>
      <c r="F6" s="64">
        <v>34149.93</v>
      </c>
      <c r="G6" s="64">
        <v>34585.270000000004</v>
      </c>
      <c r="H6" s="64">
        <v>38798.799999999996</v>
      </c>
      <c r="I6" s="64">
        <v>39254.030000000006</v>
      </c>
      <c r="J6" s="64">
        <v>38773.730000000003</v>
      </c>
      <c r="K6" s="64">
        <v>407271.86000000004</v>
      </c>
      <c r="L6" s="64">
        <v>451084.61</v>
      </c>
      <c r="M6" s="64">
        <v>489139.87000000005</v>
      </c>
      <c r="N6" s="64">
        <v>548783.18000000005</v>
      </c>
      <c r="O6" s="64">
        <v>601691.78000000014</v>
      </c>
      <c r="P6" s="64">
        <v>633111.98999999987</v>
      </c>
      <c r="Q6" s="64">
        <v>696457.71000000031</v>
      </c>
      <c r="R6" s="64">
        <v>745521.29</v>
      </c>
      <c r="S6" s="64">
        <v>798164.24000000011</v>
      </c>
      <c r="T6" s="64">
        <v>870572.62999999989</v>
      </c>
      <c r="U6" s="64">
        <v>945433.22</v>
      </c>
      <c r="V6" s="64">
        <v>1045716.4200000002</v>
      </c>
      <c r="W6" s="64">
        <v>1142087.27</v>
      </c>
      <c r="X6" s="64">
        <v>1235651.0999999999</v>
      </c>
      <c r="Y6" s="64">
        <v>1328557.2300000002</v>
      </c>
      <c r="Z6" s="64">
        <v>1430047.62</v>
      </c>
      <c r="AA6" s="64">
        <v>1504064.6400000001</v>
      </c>
      <c r="AB6" s="64">
        <v>1583159.76</v>
      </c>
      <c r="AC6" s="64">
        <v>1698740.2100000002</v>
      </c>
      <c r="AD6" s="64">
        <v>1820299.3199999998</v>
      </c>
      <c r="AE6" s="64">
        <v>1937378.5099999998</v>
      </c>
      <c r="AF6" s="64">
        <v>2085684.9300000002</v>
      </c>
      <c r="AG6" s="64">
        <v>2234881.7999999998</v>
      </c>
      <c r="AH6" s="64">
        <v>2395010.5800000005</v>
      </c>
    </row>
    <row r="7" spans="1:257">
      <c r="A7" s="64">
        <f t="shared" si="2"/>
        <v>39741.036244651375</v>
      </c>
      <c r="B7" s="74">
        <f t="shared" si="1"/>
        <v>39741036.244651377</v>
      </c>
      <c r="C7" s="70" t="s">
        <v>38</v>
      </c>
      <c r="D7" s="64">
        <v>1344235.6599999997</v>
      </c>
      <c r="E7" s="64">
        <v>1438358.94</v>
      </c>
      <c r="F7" s="64">
        <v>1519264.61</v>
      </c>
      <c r="G7" s="64">
        <v>1563411.73</v>
      </c>
      <c r="H7" s="64">
        <v>1752732.7000000002</v>
      </c>
      <c r="I7" s="64">
        <v>1890323.7999999998</v>
      </c>
      <c r="J7" s="64">
        <v>1999675.8900000001</v>
      </c>
      <c r="K7" s="64">
        <v>2206869.3199999998</v>
      </c>
      <c r="L7" s="64">
        <v>2385946.7699999996</v>
      </c>
      <c r="M7" s="64">
        <v>2544132.62</v>
      </c>
      <c r="N7" s="64">
        <v>2664919.7199999997</v>
      </c>
      <c r="O7" s="64">
        <v>2832913.2199999997</v>
      </c>
      <c r="P7" s="64">
        <v>2943688.2199999997</v>
      </c>
      <c r="Q7" s="64">
        <v>3119137.0300000007</v>
      </c>
      <c r="R7" s="64">
        <v>3238228.9699999997</v>
      </c>
      <c r="S7" s="64">
        <v>3373987.83</v>
      </c>
      <c r="T7" s="64">
        <v>3506015.98</v>
      </c>
      <c r="U7" s="64">
        <v>3648159.8699999996</v>
      </c>
      <c r="V7" s="64">
        <v>3829220.2</v>
      </c>
      <c r="W7" s="64">
        <v>4025135.77</v>
      </c>
      <c r="X7" s="64">
        <v>4200428.99</v>
      </c>
      <c r="Y7" s="64">
        <v>4403839.83</v>
      </c>
      <c r="Z7" s="64">
        <v>4558622.8</v>
      </c>
      <c r="AA7" s="64">
        <v>4717383.8999999994</v>
      </c>
      <c r="AB7" s="64">
        <v>4886266.78</v>
      </c>
      <c r="AC7" s="64">
        <v>5036717.03</v>
      </c>
      <c r="AD7" s="64">
        <v>5198119.25</v>
      </c>
      <c r="AE7" s="64">
        <v>5408333.3099999996</v>
      </c>
      <c r="AF7" s="64">
        <v>5574694.5899999999</v>
      </c>
      <c r="AG7" s="64">
        <v>5762511.1400000006</v>
      </c>
      <c r="AH7" s="64">
        <v>5934971.1600000001</v>
      </c>
    </row>
    <row r="8" spans="1:257">
      <c r="A8" s="64">
        <f t="shared" si="2"/>
        <v>4815.6311433854426</v>
      </c>
      <c r="B8" s="74">
        <f t="shared" si="1"/>
        <v>4815631.1433854429</v>
      </c>
      <c r="C8" s="66" t="s">
        <v>15</v>
      </c>
      <c r="D8" s="64">
        <v>463334.14</v>
      </c>
      <c r="E8" s="64">
        <v>390892.29000000004</v>
      </c>
      <c r="F8" s="64">
        <v>400589</v>
      </c>
      <c r="G8" s="64">
        <v>440544.61</v>
      </c>
      <c r="H8" s="64">
        <v>456647.13</v>
      </c>
      <c r="I8" s="64">
        <v>476380.58999999997</v>
      </c>
      <c r="J8" s="64">
        <v>488790.66000000003</v>
      </c>
      <c r="K8" s="64">
        <v>536077.91999999993</v>
      </c>
      <c r="L8" s="64">
        <v>558534.89</v>
      </c>
      <c r="M8" s="64">
        <v>583068.04</v>
      </c>
      <c r="N8" s="64">
        <v>609832.44999999995</v>
      </c>
      <c r="O8" s="64">
        <v>384411.64</v>
      </c>
      <c r="P8" s="64">
        <v>243077.83000000002</v>
      </c>
      <c r="Q8" s="64">
        <v>137882.11000000002</v>
      </c>
      <c r="R8" s="64">
        <v>140754.34</v>
      </c>
      <c r="S8" s="64">
        <v>147575.62999999998</v>
      </c>
      <c r="T8" s="64">
        <v>153724.16999999998</v>
      </c>
      <c r="U8" s="64">
        <v>160775.40000000002</v>
      </c>
      <c r="V8" s="64">
        <v>165669.35999999999</v>
      </c>
      <c r="W8" s="64">
        <v>173838.82</v>
      </c>
      <c r="X8" s="64">
        <v>176382.37</v>
      </c>
      <c r="Y8" s="64">
        <v>127592.41</v>
      </c>
      <c r="Z8" s="64">
        <v>133459.79</v>
      </c>
      <c r="AA8" s="64">
        <v>135376.37</v>
      </c>
      <c r="AB8" s="64">
        <v>139531.1</v>
      </c>
      <c r="AC8" s="64">
        <v>144496.73000000001</v>
      </c>
      <c r="AD8" s="64">
        <v>150503.5</v>
      </c>
      <c r="AE8" s="64">
        <v>157424.34000000003</v>
      </c>
      <c r="AF8" s="64">
        <v>163205.84</v>
      </c>
      <c r="AG8" s="64">
        <v>169211.81</v>
      </c>
      <c r="AH8" s="64">
        <v>176607.90000000002</v>
      </c>
    </row>
    <row r="9" spans="1:257">
      <c r="A9" s="64">
        <f t="shared" si="2"/>
        <v>1688.6252105486858</v>
      </c>
      <c r="B9" s="74">
        <f t="shared" si="1"/>
        <v>1688625.2105486859</v>
      </c>
      <c r="C9" s="66" t="s">
        <v>16</v>
      </c>
      <c r="D9" s="64">
        <v>217282.50000000003</v>
      </c>
      <c r="E9" s="64">
        <v>229052.27</v>
      </c>
      <c r="F9" s="64">
        <v>246460.04000000004</v>
      </c>
      <c r="G9" s="64">
        <v>258772.53</v>
      </c>
      <c r="H9" s="64">
        <v>236774.53</v>
      </c>
      <c r="I9" s="64">
        <v>229776.11000000002</v>
      </c>
      <c r="J9" s="64">
        <v>230539.42000000004</v>
      </c>
      <c r="K9" s="64">
        <v>280368.26999999996</v>
      </c>
      <c r="L9" s="64">
        <v>156741.27999999997</v>
      </c>
      <c r="M9" s="64">
        <v>73095.23000000001</v>
      </c>
      <c r="N9" s="64">
        <v>75988.19</v>
      </c>
      <c r="O9" s="64">
        <v>51857.369999999995</v>
      </c>
      <c r="P9" s="64">
        <v>42361.899999999994</v>
      </c>
      <c r="Q9" s="64">
        <v>42303.47</v>
      </c>
      <c r="R9" s="64">
        <v>13641.470000000001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</row>
    <row r="10" spans="1:257">
      <c r="A10" s="71">
        <f t="shared" si="2"/>
        <v>5209.0761463413037</v>
      </c>
      <c r="B10" s="72">
        <f t="shared" si="1"/>
        <v>5209076.1463413034</v>
      </c>
      <c r="C10" s="73" t="s">
        <v>17</v>
      </c>
      <c r="D10" s="71">
        <v>3562.17157</v>
      </c>
      <c r="E10" s="71">
        <v>2837.2640017499998</v>
      </c>
      <c r="F10" s="71">
        <v>7460.830720125</v>
      </c>
      <c r="G10" s="71">
        <v>32740.851872571875</v>
      </c>
      <c r="H10" s="71">
        <v>62336.730854405672</v>
      </c>
      <c r="I10" s="71">
        <v>166949.44074510617</v>
      </c>
      <c r="J10" s="71">
        <v>274385.44298426702</v>
      </c>
      <c r="K10" s="71">
        <v>266245.625</v>
      </c>
      <c r="L10" s="71">
        <v>361481.125</v>
      </c>
      <c r="M10" s="71">
        <v>422890.0625</v>
      </c>
      <c r="N10" s="71">
        <v>409633.625</v>
      </c>
      <c r="O10" s="71">
        <v>469896.03125</v>
      </c>
      <c r="P10" s="71">
        <v>506523.3125</v>
      </c>
      <c r="Q10" s="71">
        <v>502631.21875</v>
      </c>
      <c r="R10" s="71">
        <v>615313.75</v>
      </c>
      <c r="S10" s="71">
        <v>679954.6875</v>
      </c>
      <c r="T10" s="71">
        <v>670858.1875</v>
      </c>
      <c r="U10" s="71">
        <v>671145.6875</v>
      </c>
      <c r="V10" s="71">
        <v>658136.3125</v>
      </c>
      <c r="W10" s="71">
        <v>649981.625</v>
      </c>
      <c r="X10" s="71">
        <v>637657.8125</v>
      </c>
      <c r="Y10" s="71">
        <v>630064.9375</v>
      </c>
      <c r="Z10" s="71">
        <v>617853.375</v>
      </c>
      <c r="AA10" s="71">
        <v>693316.5625</v>
      </c>
      <c r="AB10" s="71">
        <v>736581.6875</v>
      </c>
      <c r="AC10" s="71">
        <v>709626</v>
      </c>
      <c r="AD10" s="71">
        <v>684225.3125</v>
      </c>
      <c r="AE10" s="71">
        <v>659674.0625</v>
      </c>
      <c r="AF10" s="71">
        <v>635888.6875</v>
      </c>
      <c r="AG10" s="71">
        <v>613397.3125</v>
      </c>
      <c r="AH10" s="71">
        <v>591621.5</v>
      </c>
    </row>
    <row r="11" spans="1:257">
      <c r="A11" s="64">
        <f>SUM(A3:A10)</f>
        <v>71177.801358300509</v>
      </c>
      <c r="B11" s="74">
        <f>SUM(B3:B10)</f>
        <v>71177801.358300492</v>
      </c>
      <c r="C11" s="75"/>
      <c r="D11" s="64">
        <f>SUM(D3:D10)</f>
        <v>2402228.1215699995</v>
      </c>
      <c r="E11" s="64">
        <f t="shared" ref="E11:AH11" si="3">SUM(E3:E10)</f>
        <v>2464271.9840017501</v>
      </c>
      <c r="F11" s="64">
        <f t="shared" si="3"/>
        <v>2598476.6907201256</v>
      </c>
      <c r="G11" s="64">
        <f t="shared" si="3"/>
        <v>2717875.6618725713</v>
      </c>
      <c r="H11" s="64">
        <f t="shared" si="3"/>
        <v>2978673.1708544055</v>
      </c>
      <c r="I11" s="64">
        <f t="shared" si="3"/>
        <v>3417005.1607451052</v>
      </c>
      <c r="J11" s="64">
        <f t="shared" si="3"/>
        <v>3734886.7229842674</v>
      </c>
      <c r="K11" s="64">
        <f t="shared" si="3"/>
        <v>4412558.6449999996</v>
      </c>
      <c r="L11" s="64">
        <f t="shared" si="3"/>
        <v>4681125.1149999993</v>
      </c>
      <c r="M11" s="64">
        <f t="shared" si="3"/>
        <v>4918031.642500001</v>
      </c>
      <c r="N11" s="64">
        <f t="shared" si="3"/>
        <v>5119832.5750000002</v>
      </c>
      <c r="O11" s="64">
        <f t="shared" si="3"/>
        <v>5205747.3312499998</v>
      </c>
      <c r="P11" s="64">
        <f t="shared" si="3"/>
        <v>5275410.8125</v>
      </c>
      <c r="Q11" s="64">
        <f t="shared" si="3"/>
        <v>5421654.1387500018</v>
      </c>
      <c r="R11" s="64">
        <f t="shared" si="3"/>
        <v>5730746.669999999</v>
      </c>
      <c r="S11" s="64">
        <f t="shared" si="3"/>
        <v>6019624.9575000005</v>
      </c>
      <c r="T11" s="64">
        <f t="shared" si="3"/>
        <v>6236477.2774999999</v>
      </c>
      <c r="U11" s="64">
        <f t="shared" si="3"/>
        <v>6484031.4975000005</v>
      </c>
      <c r="V11" s="64">
        <f t="shared" si="3"/>
        <v>6770596.0725000007</v>
      </c>
      <c r="W11" s="64">
        <f t="shared" si="3"/>
        <v>7082773.2149999999</v>
      </c>
      <c r="X11" s="64">
        <f t="shared" si="3"/>
        <v>7356397.1725000003</v>
      </c>
      <c r="Y11" s="64">
        <f t="shared" si="3"/>
        <v>7615336.8275000006</v>
      </c>
      <c r="Z11" s="64">
        <f t="shared" si="3"/>
        <v>7879893.2050000001</v>
      </c>
      <c r="AA11" s="64">
        <f t="shared" si="3"/>
        <v>8245866.4224999994</v>
      </c>
      <c r="AB11" s="64">
        <f t="shared" si="3"/>
        <v>8586413.3275000006</v>
      </c>
      <c r="AC11" s="64">
        <f t="shared" si="3"/>
        <v>8838711.4100000001</v>
      </c>
      <c r="AD11" s="64">
        <f t="shared" si="3"/>
        <v>9110640.4725000001</v>
      </c>
      <c r="AE11" s="64">
        <f t="shared" si="3"/>
        <v>9440410.8825000003</v>
      </c>
      <c r="AF11" s="64">
        <f t="shared" si="3"/>
        <v>9744080.3375000004</v>
      </c>
      <c r="AG11" s="64">
        <f t="shared" si="3"/>
        <v>10080868.172500001</v>
      </c>
      <c r="AH11" s="64">
        <f t="shared" si="3"/>
        <v>10412319.870000001</v>
      </c>
    </row>
    <row r="12" spans="1:257">
      <c r="D12" s="77">
        <f>D11-D10</f>
        <v>2398665.9499999997</v>
      </c>
      <c r="E12" s="77">
        <f t="shared" ref="E12:AH12" si="4">E11-E10</f>
        <v>2461434.7200000002</v>
      </c>
      <c r="F12" s="77">
        <f t="shared" si="4"/>
        <v>2591015.8600000003</v>
      </c>
      <c r="G12" s="77">
        <f t="shared" si="4"/>
        <v>2685134.8099999996</v>
      </c>
      <c r="H12" s="77">
        <f t="shared" si="4"/>
        <v>2916336.44</v>
      </c>
      <c r="I12" s="77">
        <f t="shared" si="4"/>
        <v>3250055.7199999993</v>
      </c>
      <c r="J12" s="77">
        <f t="shared" si="4"/>
        <v>3460501.2800000003</v>
      </c>
      <c r="K12" s="77">
        <f t="shared" si="4"/>
        <v>4146313.0199999996</v>
      </c>
      <c r="L12" s="77">
        <f t="shared" si="4"/>
        <v>4319643.9899999993</v>
      </c>
      <c r="M12" s="77">
        <f t="shared" si="4"/>
        <v>4495141.580000001</v>
      </c>
      <c r="N12" s="77">
        <f t="shared" si="4"/>
        <v>4710198.95</v>
      </c>
      <c r="O12" s="77">
        <f t="shared" si="4"/>
        <v>4735851.3</v>
      </c>
      <c r="P12" s="77">
        <f t="shared" si="4"/>
        <v>4768887.5</v>
      </c>
      <c r="Q12" s="77">
        <f t="shared" si="4"/>
        <v>4919022.9200000018</v>
      </c>
      <c r="R12" s="77">
        <f t="shared" si="4"/>
        <v>5115432.919999999</v>
      </c>
      <c r="S12" s="77">
        <f t="shared" si="4"/>
        <v>5339670.2700000005</v>
      </c>
      <c r="T12" s="77">
        <f t="shared" si="4"/>
        <v>5565619.0899999999</v>
      </c>
      <c r="U12" s="77">
        <f t="shared" si="4"/>
        <v>5812885.8100000005</v>
      </c>
      <c r="V12" s="77">
        <f t="shared" si="4"/>
        <v>6112459.7600000007</v>
      </c>
      <c r="W12" s="77">
        <f t="shared" si="4"/>
        <v>6432791.5899999999</v>
      </c>
      <c r="X12" s="77">
        <f t="shared" si="4"/>
        <v>6718739.3600000003</v>
      </c>
      <c r="Y12" s="77">
        <f t="shared" si="4"/>
        <v>6985271.8900000006</v>
      </c>
      <c r="Z12" s="77">
        <f t="shared" si="4"/>
        <v>7262039.8300000001</v>
      </c>
      <c r="AA12" s="77">
        <f t="shared" si="4"/>
        <v>7552549.8599999994</v>
      </c>
      <c r="AB12" s="77">
        <f t="shared" si="4"/>
        <v>7849831.6400000006</v>
      </c>
      <c r="AC12" s="77">
        <f t="shared" si="4"/>
        <v>8129085.4100000001</v>
      </c>
      <c r="AD12" s="77">
        <f t="shared" si="4"/>
        <v>8426415.1600000001</v>
      </c>
      <c r="AE12" s="77">
        <f t="shared" si="4"/>
        <v>8780736.8200000003</v>
      </c>
      <c r="AF12" s="77">
        <f t="shared" si="4"/>
        <v>9108191.6500000004</v>
      </c>
      <c r="AG12" s="77">
        <f t="shared" si="4"/>
        <v>9467470.8600000013</v>
      </c>
      <c r="AH12" s="77">
        <f t="shared" si="4"/>
        <v>9820698.370000001</v>
      </c>
    </row>
    <row r="13" spans="1:257">
      <c r="A13" s="75"/>
      <c r="B13" s="7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</row>
    <row r="14" spans="1:257" s="95" customFormat="1" ht="12">
      <c r="A14" s="92"/>
      <c r="B14" s="93" t="s">
        <v>31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5">B15/1000</f>
        <v>5219.0171608915844</v>
      </c>
      <c r="B15" s="72">
        <f t="shared" ref="B15" si="6">NPV($B$1,E15:AH15)*(1+$B$1)</f>
        <v>5219017.1608915841</v>
      </c>
      <c r="C15" s="71" t="s">
        <v>17</v>
      </c>
      <c r="D15" s="87">
        <f t="shared" ref="D15:AH15" si="7">D16+D20+D21</f>
        <v>3562.17157</v>
      </c>
      <c r="E15" s="87">
        <f t="shared" si="7"/>
        <v>2837.2640017499998</v>
      </c>
      <c r="F15" s="87">
        <f t="shared" si="7"/>
        <v>7460.830720125</v>
      </c>
      <c r="G15" s="87">
        <f t="shared" si="7"/>
        <v>32740.851872571875</v>
      </c>
      <c r="H15" s="87">
        <f t="shared" si="7"/>
        <v>63340.637104405672</v>
      </c>
      <c r="I15" s="87">
        <f t="shared" si="7"/>
        <v>168114.40949510617</v>
      </c>
      <c r="J15" s="87">
        <f t="shared" si="7"/>
        <v>275515.84923426702</v>
      </c>
      <c r="K15" s="87">
        <f t="shared" si="7"/>
        <v>267342.46875</v>
      </c>
      <c r="L15" s="87">
        <f t="shared" si="7"/>
        <v>362545.34375</v>
      </c>
      <c r="M15" s="87">
        <f t="shared" si="7"/>
        <v>423922.46875</v>
      </c>
      <c r="N15" s="87">
        <f t="shared" si="7"/>
        <v>410635.03125</v>
      </c>
      <c r="O15" s="87">
        <f t="shared" si="7"/>
        <v>470867.1875</v>
      </c>
      <c r="P15" s="87">
        <f t="shared" si="7"/>
        <v>507464.625</v>
      </c>
      <c r="Q15" s="87">
        <f t="shared" si="7"/>
        <v>503542.75</v>
      </c>
      <c r="R15" s="87">
        <f t="shared" si="7"/>
        <v>616195.5</v>
      </c>
      <c r="S15" s="87">
        <f t="shared" si="7"/>
        <v>680806.625</v>
      </c>
      <c r="T15" s="87">
        <f t="shared" si="7"/>
        <v>671680.3125</v>
      </c>
      <c r="U15" s="87">
        <f t="shared" si="7"/>
        <v>671938.0625</v>
      </c>
      <c r="V15" s="87">
        <f t="shared" si="7"/>
        <v>658898.875</v>
      </c>
      <c r="W15" s="87">
        <f t="shared" si="7"/>
        <v>650714.4375</v>
      </c>
      <c r="X15" s="87">
        <f t="shared" si="7"/>
        <v>638360.8125</v>
      </c>
      <c r="Y15" s="87">
        <f t="shared" si="7"/>
        <v>630738.125</v>
      </c>
      <c r="Z15" s="87">
        <f t="shared" si="7"/>
        <v>618496.8125</v>
      </c>
      <c r="AA15" s="87">
        <f t="shared" si="7"/>
        <v>693930.1875</v>
      </c>
      <c r="AB15" s="87">
        <f t="shared" si="7"/>
        <v>737167.6875</v>
      </c>
      <c r="AC15" s="87">
        <f t="shared" si="7"/>
        <v>710188.6875</v>
      </c>
      <c r="AD15" s="87">
        <f t="shared" si="7"/>
        <v>684766.75</v>
      </c>
      <c r="AE15" s="87">
        <f t="shared" si="7"/>
        <v>660194.375</v>
      </c>
      <c r="AF15" s="87">
        <f t="shared" si="7"/>
        <v>636387.75</v>
      </c>
      <c r="AG15" s="87">
        <f t="shared" si="7"/>
        <v>613875.1875</v>
      </c>
      <c r="AH15" s="87">
        <f t="shared" si="7"/>
        <v>592078.1875</v>
      </c>
    </row>
    <row r="16" spans="1:257">
      <c r="A16" s="91">
        <f t="shared" ref="A16:A17" si="8">B16/1000</f>
        <v>4881.0733711453495</v>
      </c>
      <c r="B16" s="72">
        <f t="shared" ref="B16" si="9">NPV($B$1,D16:AH16)*(1+$B$1)</f>
        <v>4881073.3711453499</v>
      </c>
      <c r="C16" s="71" t="s">
        <v>17</v>
      </c>
      <c r="D16" s="98">
        <v>0</v>
      </c>
      <c r="E16" s="98">
        <v>0</v>
      </c>
      <c r="F16" s="98">
        <v>0</v>
      </c>
      <c r="G16" s="98">
        <v>25098.94140625</v>
      </c>
      <c r="H16" s="98">
        <v>59187.70703125</v>
      </c>
      <c r="I16" s="98">
        <v>165431.40625</v>
      </c>
      <c r="J16" s="98">
        <v>275076.8125</v>
      </c>
      <c r="K16" s="98">
        <v>267342.46875</v>
      </c>
      <c r="L16" s="98">
        <v>362545.34375</v>
      </c>
      <c r="M16" s="98">
        <v>423922.46875</v>
      </c>
      <c r="N16" s="98">
        <v>410635.03125</v>
      </c>
      <c r="O16" s="98">
        <v>470867.1875</v>
      </c>
      <c r="P16" s="98">
        <v>507464.625</v>
      </c>
      <c r="Q16" s="98">
        <v>503542.75</v>
      </c>
      <c r="R16" s="98">
        <v>616195.5</v>
      </c>
      <c r="S16" s="98">
        <v>680806.625</v>
      </c>
      <c r="T16" s="98">
        <v>671680.3125</v>
      </c>
      <c r="U16" s="98">
        <v>671938.0625</v>
      </c>
      <c r="V16" s="98">
        <v>658898.875</v>
      </c>
      <c r="W16" s="98">
        <v>650714.4375</v>
      </c>
      <c r="X16" s="98">
        <v>638360.8125</v>
      </c>
      <c r="Y16" s="98">
        <v>630738.125</v>
      </c>
      <c r="Z16" s="98">
        <v>618496.8125</v>
      </c>
      <c r="AA16" s="98">
        <v>693930.1875</v>
      </c>
      <c r="AB16" s="98">
        <v>737167.6875</v>
      </c>
      <c r="AC16" s="98">
        <v>710188.6875</v>
      </c>
      <c r="AD16" s="98">
        <v>684766.75</v>
      </c>
      <c r="AE16" s="98">
        <v>660194.375</v>
      </c>
      <c r="AF16" s="98">
        <v>636387.75</v>
      </c>
      <c r="AG16" s="98">
        <v>613875.1875</v>
      </c>
      <c r="AH16" s="98">
        <v>592078.1875</v>
      </c>
    </row>
    <row r="17" spans="1:34">
      <c r="A17" s="64">
        <f t="shared" si="8"/>
        <v>4881.0733711453495</v>
      </c>
      <c r="B17" s="79">
        <f>SUM(B16:B16)</f>
        <v>4881073.3711453499</v>
      </c>
      <c r="C17" s="88"/>
      <c r="D17" s="96">
        <f t="shared" ref="D17:AH17" si="10">SUM(D16:D16)</f>
        <v>0</v>
      </c>
      <c r="E17" s="96">
        <f t="shared" si="10"/>
        <v>0</v>
      </c>
      <c r="F17" s="96">
        <f t="shared" si="10"/>
        <v>0</v>
      </c>
      <c r="G17" s="96">
        <f t="shared" si="10"/>
        <v>25098.94140625</v>
      </c>
      <c r="H17" s="96">
        <f t="shared" si="10"/>
        <v>59187.70703125</v>
      </c>
      <c r="I17" s="96">
        <f t="shared" si="10"/>
        <v>165431.40625</v>
      </c>
      <c r="J17" s="96">
        <f t="shared" si="10"/>
        <v>275076.8125</v>
      </c>
      <c r="K17" s="96">
        <f t="shared" si="10"/>
        <v>267342.46875</v>
      </c>
      <c r="L17" s="96">
        <f t="shared" si="10"/>
        <v>362545.34375</v>
      </c>
      <c r="M17" s="96">
        <f t="shared" si="10"/>
        <v>423922.46875</v>
      </c>
      <c r="N17" s="96">
        <f t="shared" si="10"/>
        <v>410635.03125</v>
      </c>
      <c r="O17" s="96">
        <f t="shared" si="10"/>
        <v>470867.1875</v>
      </c>
      <c r="P17" s="96">
        <f t="shared" si="10"/>
        <v>507464.625</v>
      </c>
      <c r="Q17" s="96">
        <f t="shared" si="10"/>
        <v>503542.75</v>
      </c>
      <c r="R17" s="96">
        <f t="shared" si="10"/>
        <v>616195.5</v>
      </c>
      <c r="S17" s="96">
        <f t="shared" si="10"/>
        <v>680806.625</v>
      </c>
      <c r="T17" s="96">
        <f t="shared" si="10"/>
        <v>671680.3125</v>
      </c>
      <c r="U17" s="96">
        <f t="shared" si="10"/>
        <v>671938.0625</v>
      </c>
      <c r="V17" s="96">
        <f t="shared" si="10"/>
        <v>658898.875</v>
      </c>
      <c r="W17" s="96">
        <f t="shared" si="10"/>
        <v>650714.4375</v>
      </c>
      <c r="X17" s="96">
        <f t="shared" si="10"/>
        <v>638360.8125</v>
      </c>
      <c r="Y17" s="96">
        <f t="shared" si="10"/>
        <v>630738.125</v>
      </c>
      <c r="Z17" s="96">
        <f t="shared" si="10"/>
        <v>618496.8125</v>
      </c>
      <c r="AA17" s="96">
        <f t="shared" si="10"/>
        <v>693930.1875</v>
      </c>
      <c r="AB17" s="96">
        <f t="shared" si="10"/>
        <v>737167.6875</v>
      </c>
      <c r="AC17" s="96">
        <f t="shared" si="10"/>
        <v>710188.6875</v>
      </c>
      <c r="AD17" s="96">
        <f t="shared" si="10"/>
        <v>684766.75</v>
      </c>
      <c r="AE17" s="96">
        <f t="shared" si="10"/>
        <v>660194.375</v>
      </c>
      <c r="AF17" s="96">
        <f t="shared" si="10"/>
        <v>636387.75</v>
      </c>
      <c r="AG17" s="96">
        <f t="shared" si="10"/>
        <v>613875.1875</v>
      </c>
      <c r="AH17" s="96">
        <f t="shared" si="10"/>
        <v>592078.1875</v>
      </c>
    </row>
    <row r="18" spans="1:34"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</row>
    <row r="19" spans="1:34">
      <c r="B19" s="97" t="s">
        <v>33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</row>
    <row r="20" spans="1:34">
      <c r="A20" s="90">
        <f>B20/1000</f>
        <v>20.283438905687444</v>
      </c>
      <c r="B20" s="68">
        <f>NPV($B$1,D20:AH20)*(1+$B$1)</f>
        <v>20283.438905687442</v>
      </c>
      <c r="C20" s="66" t="s">
        <v>32</v>
      </c>
      <c r="D20" s="64">
        <f>Budget_Capital!D9</f>
        <v>3162.17157</v>
      </c>
      <c r="E20" s="64">
        <f>Budget_Capital!E9</f>
        <v>2307.2640017499998</v>
      </c>
      <c r="F20" s="64">
        <f>Budget_Capital!F9</f>
        <v>7190.830720125</v>
      </c>
      <c r="G20" s="64">
        <f>Budget_Capital!G9</f>
        <v>5871.9104663218741</v>
      </c>
      <c r="H20" s="64">
        <f>Budget_Capital!H9</f>
        <v>2822.9300731556714</v>
      </c>
      <c r="I20" s="64">
        <f>Budget_Capital!I9</f>
        <v>1703.0032451061593</v>
      </c>
      <c r="J20" s="64">
        <f>Budget_Capital!J9</f>
        <v>439.03673426703597</v>
      </c>
      <c r="K20" s="64">
        <f>Budget_Capital!K9</f>
        <v>0</v>
      </c>
      <c r="L20" s="64">
        <f>Budget_Capital!L9</f>
        <v>0</v>
      </c>
      <c r="M20" s="64">
        <f>Budget_Capital!M9</f>
        <v>0</v>
      </c>
      <c r="N20" s="64">
        <f>Budget_Capital!N9</f>
        <v>0</v>
      </c>
      <c r="O20" s="64">
        <f>Budget_Capital!O9</f>
        <v>0</v>
      </c>
      <c r="P20" s="64">
        <f>Budget_Capital!P9</f>
        <v>0</v>
      </c>
      <c r="Q20" s="64">
        <f>Budget_Capital!Q9</f>
        <v>0</v>
      </c>
      <c r="R20" s="64">
        <f>Budget_Capital!R9</f>
        <v>0</v>
      </c>
      <c r="S20" s="64">
        <f>Budget_Capital!S9</f>
        <v>0</v>
      </c>
      <c r="T20" s="64">
        <f>Budget_Capital!T9</f>
        <v>0</v>
      </c>
      <c r="U20" s="64">
        <f>Budget_Capital!U9</f>
        <v>0</v>
      </c>
      <c r="V20" s="64">
        <f>Budget_Capital!V9</f>
        <v>0</v>
      </c>
      <c r="W20" s="64">
        <f>Budget_Capital!W9</f>
        <v>0</v>
      </c>
      <c r="X20" s="64">
        <f>Budget_Capital!X9</f>
        <v>0</v>
      </c>
      <c r="Y20" s="64">
        <f>Budget_Capital!Y9</f>
        <v>0</v>
      </c>
      <c r="Z20" s="64">
        <f>Budget_Capital!Z9</f>
        <v>0</v>
      </c>
      <c r="AA20" s="64">
        <f>Budget_Capital!AA9</f>
        <v>0</v>
      </c>
      <c r="AB20" s="64">
        <f>Budget_Capital!AB9</f>
        <v>0</v>
      </c>
      <c r="AC20" s="64">
        <f>Budget_Capital!AC9</f>
        <v>0</v>
      </c>
      <c r="AD20" s="64">
        <f>Budget_Capital!AD9</f>
        <v>0</v>
      </c>
      <c r="AE20" s="64">
        <f>Budget_Capital!AE9</f>
        <v>0</v>
      </c>
      <c r="AF20" s="64">
        <f>Budget_Capital!AF9</f>
        <v>0</v>
      </c>
      <c r="AG20" s="64">
        <f>Budget_Capital!AG9</f>
        <v>0</v>
      </c>
      <c r="AH20" s="64">
        <f>Budget_Capital!AH9</f>
        <v>0</v>
      </c>
    </row>
    <row r="21" spans="1:34">
      <c r="A21" s="90">
        <f>B21/1000</f>
        <v>4.3545593167581496</v>
      </c>
      <c r="B21" s="68">
        <f>NPV($B$1,D21:AH21)*(1+$B$1)</f>
        <v>4354.5593167581492</v>
      </c>
      <c r="C21" s="66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</row>
    <row r="22" spans="1:34">
      <c r="C22" s="82">
        <v>6.4638580000000001E-2</v>
      </c>
    </row>
    <row r="24" spans="1:34" s="76" customFormat="1">
      <c r="A24" s="96"/>
      <c r="C24" s="114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</row>
    <row r="25" spans="1:34" s="76" customFormat="1">
      <c r="A25" s="96"/>
      <c r="B25" s="68"/>
      <c r="C25" s="114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</row>
    <row r="26" spans="1:34" s="76" customFormat="1">
      <c r="A26" s="96"/>
      <c r="C26" s="113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</row>
    <row r="27" spans="1:34" s="76" customFormat="1">
      <c r="A27" s="96"/>
      <c r="B27" s="138"/>
      <c r="C27" s="11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</row>
    <row r="28" spans="1:34" s="76" customFormat="1" ht="12">
      <c r="A28" s="96"/>
      <c r="B28" s="139"/>
      <c r="C28" s="114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</row>
    <row r="29" spans="1:34" s="76" customFormat="1">
      <c r="A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</row>
    <row r="30" spans="1:34" s="76" customFormat="1">
      <c r="A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</row>
    <row r="31" spans="1:34" s="76" customFormat="1">
      <c r="A31" s="96"/>
      <c r="B31" s="140"/>
      <c r="C31" s="11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</row>
    <row r="32" spans="1:34" s="76" customFormat="1" ht="12">
      <c r="A32" s="96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</row>
    <row r="33" spans="1:34" s="76" customFormat="1">
      <c r="A33" s="96"/>
      <c r="C33" s="11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</row>
    <row r="34" spans="1:34" s="76" customFormat="1">
      <c r="A34" s="96"/>
      <c r="C34" s="117"/>
    </row>
    <row r="35" spans="1:34" s="76" customFormat="1">
      <c r="A35" s="96"/>
      <c r="C35" s="114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</row>
    <row r="36" spans="1:34" s="76" customFormat="1">
      <c r="A36" s="96"/>
      <c r="C36" s="114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</row>
    <row r="37" spans="1:34" s="76" customFormat="1">
      <c r="A37" s="96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  <c r="C43" s="11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s="113" customFormat="1">
      <c r="A44" s="88"/>
      <c r="C44" s="119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s="113" customFormat="1">
      <c r="A45" s="8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s="113" customFormat="1">
      <c r="A46" s="88"/>
    </row>
    <row r="47" spans="1:34" s="113" customFormat="1">
      <c r="A47" s="88"/>
    </row>
    <row r="48" spans="1:34" s="113" customFormat="1">
      <c r="A48" s="88"/>
    </row>
    <row r="49" spans="1:34" s="113" customFormat="1">
      <c r="A49" s="88"/>
    </row>
    <row r="50" spans="1:34" s="113" customFormat="1">
      <c r="A50" s="88"/>
    </row>
    <row r="51" spans="1:34" s="113" customFormat="1">
      <c r="A51" s="88"/>
    </row>
    <row r="52" spans="1:34" s="113" customFormat="1" ht="12">
      <c r="A52" s="88"/>
      <c r="C52" s="76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</row>
    <row r="53" spans="1:34" s="113" customFormat="1">
      <c r="A53" s="88"/>
      <c r="C53" s="121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</row>
    <row r="54" spans="1:34" s="113" customFormat="1" ht="12">
      <c r="A54" s="88"/>
      <c r="C54" s="122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</row>
    <row r="55" spans="1:34" s="113" customFormat="1">
      <c r="A55" s="88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</row>
    <row r="56" spans="1:34" s="113" customFormat="1">
      <c r="A56" s="88"/>
    </row>
    <row r="57" spans="1:34" s="113" customFormat="1">
      <c r="A57" s="88"/>
    </row>
    <row r="58" spans="1:34" s="113" customFormat="1">
      <c r="A58" s="88"/>
    </row>
    <row r="59" spans="1:34" s="113" customFormat="1">
      <c r="A59" s="88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</row>
    <row r="60" spans="1:34" s="113" customFormat="1">
      <c r="A60" s="88"/>
    </row>
    <row r="61" spans="1:34" s="113" customFormat="1">
      <c r="A61" s="88"/>
    </row>
    <row r="62" spans="1:34" s="113" customFormat="1">
      <c r="A62" s="88"/>
    </row>
    <row r="63" spans="1:34" s="113" customFormat="1">
      <c r="A63" s="88"/>
    </row>
    <row r="64" spans="1:34" s="113" customFormat="1">
      <c r="A64" s="88"/>
    </row>
    <row r="65" spans="1:1" s="113" customFormat="1">
      <c r="A65" s="88"/>
    </row>
    <row r="66" spans="1:1" s="113" customFormat="1">
      <c r="A66" s="88"/>
    </row>
    <row r="67" spans="1:1" s="113" customFormat="1">
      <c r="A67" s="88"/>
    </row>
    <row r="68" spans="1:1" s="113" customFormat="1">
      <c r="A68" s="88"/>
    </row>
    <row r="69" spans="1:1" s="113" customFormat="1">
      <c r="A69" s="88"/>
    </row>
    <row r="70" spans="1:1" s="113" customFormat="1">
      <c r="A70" s="88"/>
    </row>
    <row r="71" spans="1:1" s="113" customFormat="1">
      <c r="A71" s="88"/>
    </row>
    <row r="72" spans="1:1" s="113" customFormat="1">
      <c r="A72" s="88"/>
    </row>
    <row r="73" spans="1:1" s="113" customFormat="1">
      <c r="A73" s="88"/>
    </row>
    <row r="74" spans="1:1" s="113" customFormat="1">
      <c r="A74" s="88"/>
    </row>
    <row r="75" spans="1:1" s="113" customFormat="1">
      <c r="A75" s="88"/>
    </row>
    <row r="76" spans="1:1" s="113" customFormat="1">
      <c r="A76" s="88"/>
    </row>
    <row r="77" spans="1:1" s="113" customFormat="1">
      <c r="A77" s="88"/>
    </row>
    <row r="78" spans="1:1" s="113" customFormat="1">
      <c r="A78" s="88"/>
    </row>
    <row r="79" spans="1:1" s="113" customFormat="1">
      <c r="A79" s="88"/>
    </row>
    <row r="80" spans="1:1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</sheetData>
  <pageMargins left="0.7" right="0.7" top="0.75" bottom="0.75" header="0.3" footer="0.3"/>
  <pageSetup scale="30" orientation="landscape" r:id="rId1"/>
  <headerFooter>
    <oddHeader>&amp;L&amp;Z&amp;F</oddHeader>
    <oddFooter xml:space="preserve">&amp;L&amp;A&amp;R14LGBRA-NRGPOD1-8-DOC 2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IW174"/>
  <sheetViews>
    <sheetView tabSelected="1" topLeftCell="L1" zoomScale="85" zoomScaleNormal="85" workbookViewId="0">
      <selection activeCell="A32" sqref="A32:XFD32"/>
    </sheetView>
  </sheetViews>
  <sheetFormatPr defaultColWidth="8.88671875" defaultRowHeight="10.199999999999999"/>
  <cols>
    <col min="1" max="1" width="8.6640625" style="64" bestFit="1" customWidth="1"/>
    <col min="2" max="2" width="14.109375" style="66" bestFit="1" customWidth="1"/>
    <col min="3" max="3" width="37.5546875" style="66" bestFit="1" customWidth="1"/>
    <col min="4" max="34" width="11.33203125" style="66" bestFit="1" customWidth="1"/>
    <col min="35" max="16384" width="8.88671875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44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5.2690181807483745</v>
      </c>
      <c r="B3" s="74">
        <f>NPV($B$1,E3:AH3)*(1+$B$1)</f>
        <v>5269.0181807483741</v>
      </c>
      <c r="C3" s="66" t="s">
        <v>10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1096.97</v>
      </c>
      <c r="N3" s="64">
        <v>0</v>
      </c>
      <c r="O3" s="64">
        <v>5469.66</v>
      </c>
      <c r="P3" s="64">
        <v>35.799999999999997</v>
      </c>
      <c r="Q3" s="64">
        <v>363.86</v>
      </c>
      <c r="R3" s="64">
        <v>48.86</v>
      </c>
      <c r="S3" s="64">
        <v>945.99</v>
      </c>
      <c r="T3" s="64">
        <v>0</v>
      </c>
      <c r="U3" s="64">
        <v>0</v>
      </c>
      <c r="V3" s="64">
        <v>0</v>
      </c>
      <c r="W3" s="64">
        <v>0</v>
      </c>
      <c r="X3" s="64">
        <v>0</v>
      </c>
      <c r="Y3" s="64">
        <v>0</v>
      </c>
      <c r="Z3" s="64">
        <v>2480.98</v>
      </c>
      <c r="AA3" s="64">
        <v>0</v>
      </c>
      <c r="AB3" s="64">
        <v>0</v>
      </c>
      <c r="AC3" s="64">
        <v>0</v>
      </c>
      <c r="AD3" s="64">
        <v>0</v>
      </c>
      <c r="AE3" s="64">
        <v>1390.11</v>
      </c>
      <c r="AF3" s="64">
        <v>682.44</v>
      </c>
      <c r="AG3" s="64">
        <v>0</v>
      </c>
      <c r="AH3" s="64">
        <v>70.38</v>
      </c>
    </row>
    <row r="4" spans="1:257">
      <c r="A4" s="64">
        <f t="shared" ref="A4:A10" si="1">B4/1000</f>
        <v>8908.9662419635952</v>
      </c>
      <c r="B4" s="74">
        <f t="shared" ref="B4:B10" si="2">NPV($B$1,E4:AH4)*(1+$B$1)</f>
        <v>8908966.2419635952</v>
      </c>
      <c r="C4" s="66" t="s">
        <v>11</v>
      </c>
      <c r="D4" s="64">
        <v>282729.81</v>
      </c>
      <c r="E4" s="64">
        <v>302550.06</v>
      </c>
      <c r="F4" s="64">
        <v>321047.94</v>
      </c>
      <c r="G4" s="64">
        <v>315831.58999999997</v>
      </c>
      <c r="H4" s="64">
        <v>356701.01</v>
      </c>
      <c r="I4" s="64">
        <v>533766</v>
      </c>
      <c r="J4" s="64">
        <v>618163.17000000004</v>
      </c>
      <c r="K4" s="64">
        <v>618636.5</v>
      </c>
      <c r="L4" s="64">
        <v>652539.85</v>
      </c>
      <c r="M4" s="64">
        <v>675489.46</v>
      </c>
      <c r="N4" s="64">
        <v>676045.59</v>
      </c>
      <c r="O4" s="64">
        <v>708469.15</v>
      </c>
      <c r="P4" s="64">
        <v>731686.26</v>
      </c>
      <c r="Q4" s="64">
        <v>740220.89</v>
      </c>
      <c r="R4" s="64">
        <v>781124.59</v>
      </c>
      <c r="S4" s="64">
        <v>814501.77</v>
      </c>
      <c r="T4" s="64">
        <v>821187.36</v>
      </c>
      <c r="U4" s="64">
        <v>830081.37</v>
      </c>
      <c r="V4" s="64">
        <v>836949.74</v>
      </c>
      <c r="W4" s="64">
        <v>846047.8</v>
      </c>
      <c r="X4" s="64">
        <v>852900.15</v>
      </c>
      <c r="Y4" s="64">
        <v>861988.73</v>
      </c>
      <c r="Z4" s="64">
        <v>869050.2300000001</v>
      </c>
      <c r="AA4" s="64">
        <v>902759.62</v>
      </c>
      <c r="AB4" s="64">
        <v>926948.31</v>
      </c>
      <c r="AC4" s="64">
        <v>928303.32</v>
      </c>
      <c r="AD4" s="64">
        <v>929692.22</v>
      </c>
      <c r="AE4" s="64">
        <v>931275.74</v>
      </c>
      <c r="AF4" s="64">
        <v>932575.06</v>
      </c>
      <c r="AG4" s="64">
        <v>934070.74</v>
      </c>
      <c r="AH4" s="64">
        <v>935603.83000000007</v>
      </c>
    </row>
    <row r="5" spans="1:257">
      <c r="A5" s="64">
        <f t="shared" si="1"/>
        <v>2186.0281821975218</v>
      </c>
      <c r="B5" s="74">
        <f t="shared" si="2"/>
        <v>2186028.1821975219</v>
      </c>
      <c r="C5" s="66" t="s">
        <v>12</v>
      </c>
      <c r="D5" s="64">
        <v>68272.42</v>
      </c>
      <c r="E5" s="64">
        <v>69057.509999999995</v>
      </c>
      <c r="F5" s="64">
        <v>68393.38</v>
      </c>
      <c r="G5" s="64">
        <v>71770.62</v>
      </c>
      <c r="H5" s="64">
        <v>72764.44</v>
      </c>
      <c r="I5" s="64">
        <v>78000.92</v>
      </c>
      <c r="J5" s="64">
        <v>81931.75</v>
      </c>
      <c r="K5" s="64">
        <v>94127.48</v>
      </c>
      <c r="L5" s="64">
        <v>113650.37999999999</v>
      </c>
      <c r="M5" s="64">
        <v>128872.87999999999</v>
      </c>
      <c r="N5" s="64">
        <v>132611.01999999999</v>
      </c>
      <c r="O5" s="64">
        <v>155205.87</v>
      </c>
      <c r="P5" s="64">
        <v>169359.62</v>
      </c>
      <c r="Q5" s="64">
        <v>178596.41</v>
      </c>
      <c r="R5" s="64">
        <v>195833.73</v>
      </c>
      <c r="S5" s="64">
        <v>211773.49</v>
      </c>
      <c r="T5" s="64">
        <v>217242.63</v>
      </c>
      <c r="U5" s="64">
        <v>224810.55000000002</v>
      </c>
      <c r="V5" s="64">
        <v>232925.43999999997</v>
      </c>
      <c r="W5" s="64">
        <v>241775.17</v>
      </c>
      <c r="X5" s="64">
        <v>249508.96999999997</v>
      </c>
      <c r="Y5" s="64">
        <v>260304.37</v>
      </c>
      <c r="Z5" s="64">
        <v>268343.48000000004</v>
      </c>
      <c r="AA5" s="64">
        <v>290986.33999999997</v>
      </c>
      <c r="AB5" s="64">
        <v>310022.63999999996</v>
      </c>
      <c r="AC5" s="64">
        <v>319245.36</v>
      </c>
      <c r="AD5" s="64">
        <v>328558.5</v>
      </c>
      <c r="AE5" s="64">
        <v>340558.93000000005</v>
      </c>
      <c r="AF5" s="64">
        <v>351985.51</v>
      </c>
      <c r="AG5" s="64">
        <v>361578.42</v>
      </c>
      <c r="AH5" s="64">
        <v>374433.91000000003</v>
      </c>
    </row>
    <row r="6" spans="1:257">
      <c r="A6" s="64">
        <f t="shared" si="1"/>
        <v>8688.518619644894</v>
      </c>
      <c r="B6" s="74">
        <f t="shared" si="2"/>
        <v>8688518.6196448933</v>
      </c>
      <c r="C6" s="66" t="s">
        <v>37</v>
      </c>
      <c r="D6" s="64">
        <v>19421.370000000003</v>
      </c>
      <c r="E6" s="64">
        <v>28888.25</v>
      </c>
      <c r="F6" s="64">
        <v>35715.1</v>
      </c>
      <c r="G6" s="64">
        <v>35038.709999999992</v>
      </c>
      <c r="H6" s="64">
        <v>40560.829999999994</v>
      </c>
      <c r="I6" s="64">
        <v>39710.000000000015</v>
      </c>
      <c r="J6" s="64">
        <v>40083.78</v>
      </c>
      <c r="K6" s="64">
        <v>416664.99000000005</v>
      </c>
      <c r="L6" s="64">
        <v>455294.68</v>
      </c>
      <c r="M6" s="64">
        <v>495774.12000000005</v>
      </c>
      <c r="N6" s="64">
        <v>555979.04999999993</v>
      </c>
      <c r="O6" s="64">
        <v>606493.6399999999</v>
      </c>
      <c r="P6" s="64">
        <v>638220.67999999993</v>
      </c>
      <c r="Q6" s="64">
        <v>707055.05000000016</v>
      </c>
      <c r="R6" s="64">
        <v>752150.63</v>
      </c>
      <c r="S6" s="64">
        <v>804282.00999999989</v>
      </c>
      <c r="T6" s="64">
        <v>884511.27999999991</v>
      </c>
      <c r="U6" s="64">
        <v>960317.4800000001</v>
      </c>
      <c r="V6" s="64">
        <v>1060995.8199999998</v>
      </c>
      <c r="W6" s="64">
        <v>1162391.32</v>
      </c>
      <c r="X6" s="64">
        <v>1251309.3899999999</v>
      </c>
      <c r="Y6" s="64">
        <v>1348028.3000000003</v>
      </c>
      <c r="Z6" s="64">
        <v>1441170.1600000001</v>
      </c>
      <c r="AA6" s="64">
        <v>1520497.8900000001</v>
      </c>
      <c r="AB6" s="64">
        <v>1590740.88</v>
      </c>
      <c r="AC6" s="64">
        <v>1709269.1599999997</v>
      </c>
      <c r="AD6" s="64">
        <v>1825492.86</v>
      </c>
      <c r="AE6" s="64">
        <v>1950283.2800000003</v>
      </c>
      <c r="AF6" s="64">
        <v>2086818.07</v>
      </c>
      <c r="AG6" s="64">
        <v>2241941.04</v>
      </c>
      <c r="AH6" s="64">
        <v>2391614.1399999997</v>
      </c>
    </row>
    <row r="7" spans="1:257">
      <c r="A7" s="64">
        <f t="shared" si="1"/>
        <v>34381.868157470024</v>
      </c>
      <c r="B7" s="74">
        <f t="shared" si="2"/>
        <v>34381868.157470025</v>
      </c>
      <c r="C7" s="70" t="s">
        <v>38</v>
      </c>
      <c r="D7" s="64">
        <v>1150279.1199999999</v>
      </c>
      <c r="E7" s="64">
        <v>1251797.3800000001</v>
      </c>
      <c r="F7" s="64">
        <v>1311777.3</v>
      </c>
      <c r="G7" s="64">
        <v>1333821.0900000001</v>
      </c>
      <c r="H7" s="64">
        <v>1504393.1199999999</v>
      </c>
      <c r="I7" s="64">
        <v>1618822.59</v>
      </c>
      <c r="J7" s="64">
        <v>1721193.4299999997</v>
      </c>
      <c r="K7" s="64">
        <v>1906280.6900000002</v>
      </c>
      <c r="L7" s="64">
        <v>2066097.3099999998</v>
      </c>
      <c r="M7" s="64">
        <v>2196244.7599999998</v>
      </c>
      <c r="N7" s="64">
        <v>2292031.77</v>
      </c>
      <c r="O7" s="64">
        <v>2457551.4300000002</v>
      </c>
      <c r="P7" s="64">
        <v>2546041.81</v>
      </c>
      <c r="Q7" s="64">
        <v>2704712.6599999997</v>
      </c>
      <c r="R7" s="64">
        <v>2815758.0500000003</v>
      </c>
      <c r="S7" s="64">
        <v>2928237.4099999997</v>
      </c>
      <c r="T7" s="64">
        <v>3041627.3</v>
      </c>
      <c r="U7" s="64">
        <v>3168143.3</v>
      </c>
      <c r="V7" s="64">
        <v>3321556.6800000006</v>
      </c>
      <c r="W7" s="64">
        <v>3482206.27</v>
      </c>
      <c r="X7" s="64">
        <v>3628982.3700000006</v>
      </c>
      <c r="Y7" s="64">
        <v>3809585.98</v>
      </c>
      <c r="Z7" s="64">
        <v>3969939.8500000006</v>
      </c>
      <c r="AA7" s="64">
        <v>4085405.9800000004</v>
      </c>
      <c r="AB7" s="64">
        <v>4229277.3999999994</v>
      </c>
      <c r="AC7" s="64">
        <v>4367432.67</v>
      </c>
      <c r="AD7" s="64">
        <v>4507650.22</v>
      </c>
      <c r="AE7" s="64">
        <v>4704681.32</v>
      </c>
      <c r="AF7" s="64">
        <v>4832887.2400000012</v>
      </c>
      <c r="AG7" s="64">
        <v>4988670.47</v>
      </c>
      <c r="AH7" s="64">
        <v>5175815.5799999991</v>
      </c>
    </row>
    <row r="8" spans="1:257">
      <c r="A8" s="64">
        <f t="shared" si="1"/>
        <v>4675.4273197148905</v>
      </c>
      <c r="B8" s="74">
        <f t="shared" si="2"/>
        <v>4675427.3197148908</v>
      </c>
      <c r="C8" s="66" t="s">
        <v>15</v>
      </c>
      <c r="D8" s="64">
        <v>458861.62</v>
      </c>
      <c r="E8" s="64">
        <v>375063.01</v>
      </c>
      <c r="F8" s="64">
        <v>385297</v>
      </c>
      <c r="G8" s="64">
        <v>423986</v>
      </c>
      <c r="H8" s="64">
        <v>441550.55</v>
      </c>
      <c r="I8" s="64">
        <v>459689.55</v>
      </c>
      <c r="J8" s="64">
        <v>473476.4</v>
      </c>
      <c r="K8" s="64">
        <v>520161.42</v>
      </c>
      <c r="L8" s="64">
        <v>542953.82999999996</v>
      </c>
      <c r="M8" s="64">
        <v>566347.43999999994</v>
      </c>
      <c r="N8" s="64">
        <v>593098.41999999993</v>
      </c>
      <c r="O8" s="64">
        <v>378943.37</v>
      </c>
      <c r="P8" s="64">
        <v>239894.8</v>
      </c>
      <c r="Q8" s="64">
        <v>138191.04000000001</v>
      </c>
      <c r="R8" s="64">
        <v>140231.89000000001</v>
      </c>
      <c r="S8" s="64">
        <v>144227.79999999999</v>
      </c>
      <c r="T8" s="64">
        <v>149747.79999999999</v>
      </c>
      <c r="U8" s="64">
        <v>157764.35000000003</v>
      </c>
      <c r="V8" s="64">
        <v>164187.88</v>
      </c>
      <c r="W8" s="64">
        <v>170658.98</v>
      </c>
      <c r="X8" s="64">
        <v>173374.45</v>
      </c>
      <c r="Y8" s="64">
        <v>124401.11</v>
      </c>
      <c r="Z8" s="64">
        <v>129125.06</v>
      </c>
      <c r="AA8" s="64">
        <v>132555.91999999998</v>
      </c>
      <c r="AB8" s="64">
        <v>136300.95000000001</v>
      </c>
      <c r="AC8" s="64">
        <v>141324.64000000001</v>
      </c>
      <c r="AD8" s="64">
        <v>148178.21</v>
      </c>
      <c r="AE8" s="64">
        <v>153182.26</v>
      </c>
      <c r="AF8" s="64">
        <v>161033.43</v>
      </c>
      <c r="AG8" s="64">
        <v>166765.32</v>
      </c>
      <c r="AH8" s="64">
        <v>173193.33000000002</v>
      </c>
    </row>
    <row r="9" spans="1:257">
      <c r="A9" s="64">
        <f t="shared" si="1"/>
        <v>1558.6262369053923</v>
      </c>
      <c r="B9" s="74">
        <f t="shared" si="2"/>
        <v>1558626.2369053923</v>
      </c>
      <c r="C9" s="66" t="s">
        <v>16</v>
      </c>
      <c r="D9" s="64">
        <v>216315.26</v>
      </c>
      <c r="E9" s="64">
        <v>207435.82</v>
      </c>
      <c r="F9" s="64">
        <v>211843.19000000003</v>
      </c>
      <c r="G9" s="64">
        <v>234839.32999999996</v>
      </c>
      <c r="H9" s="64">
        <v>213592.79</v>
      </c>
      <c r="I9" s="64">
        <v>219407.09</v>
      </c>
      <c r="J9" s="64">
        <v>223638.59</v>
      </c>
      <c r="K9" s="64">
        <v>258151.60000000003</v>
      </c>
      <c r="L9" s="64">
        <v>147091.93000000002</v>
      </c>
      <c r="M9" s="64">
        <v>73196.87</v>
      </c>
      <c r="N9" s="64">
        <v>75246.39</v>
      </c>
      <c r="O9" s="64">
        <v>50700.76999999999</v>
      </c>
      <c r="P9" s="64">
        <v>42598.61</v>
      </c>
      <c r="Q9" s="64">
        <v>42422.960000000006</v>
      </c>
      <c r="R9" s="64">
        <v>13324.15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</row>
    <row r="10" spans="1:257" ht="12">
      <c r="A10" s="71">
        <f t="shared" si="1"/>
        <v>5124.8433857495957</v>
      </c>
      <c r="B10" s="109">
        <f t="shared" si="2"/>
        <v>5124843.3857495952</v>
      </c>
      <c r="C10" s="73" t="s">
        <v>17</v>
      </c>
      <c r="D10" s="71">
        <v>3562.17157</v>
      </c>
      <c r="E10" s="71">
        <v>2837.2640017499998</v>
      </c>
      <c r="F10" s="71">
        <v>7460.830720125</v>
      </c>
      <c r="G10" s="71">
        <v>38950.154606946875</v>
      </c>
      <c r="H10" s="71">
        <v>54287.500385655672</v>
      </c>
      <c r="I10" s="71">
        <v>155449.45637010617</v>
      </c>
      <c r="J10" s="71">
        <v>263244.44298426702</v>
      </c>
      <c r="K10" s="71">
        <v>255457.234375</v>
      </c>
      <c r="L10" s="71">
        <v>351038.875</v>
      </c>
      <c r="M10" s="71">
        <v>412783.59375</v>
      </c>
      <c r="N10" s="71">
        <v>399845.28125</v>
      </c>
      <c r="O10" s="71">
        <v>460405.5</v>
      </c>
      <c r="P10" s="71">
        <v>497319.21875</v>
      </c>
      <c r="Q10" s="71">
        <v>493711.9375</v>
      </c>
      <c r="R10" s="71">
        <v>606679.3125</v>
      </c>
      <c r="S10" s="71">
        <v>684196.0625</v>
      </c>
      <c r="T10" s="71">
        <v>670887.5</v>
      </c>
      <c r="U10" s="71">
        <v>662054.8125</v>
      </c>
      <c r="V10" s="71">
        <v>649437.75</v>
      </c>
      <c r="W10" s="71">
        <v>641747</v>
      </c>
      <c r="X10" s="71">
        <v>629920.3125</v>
      </c>
      <c r="Y10" s="71">
        <v>622811.625</v>
      </c>
      <c r="Z10" s="71">
        <v>611064.6875</v>
      </c>
      <c r="AA10" s="71">
        <v>686983.3125</v>
      </c>
      <c r="AB10" s="71">
        <v>730644.5</v>
      </c>
      <c r="AC10" s="71">
        <v>703966.0625</v>
      </c>
      <c r="AD10" s="71">
        <v>678783.125</v>
      </c>
      <c r="AE10" s="71">
        <v>654449.6875</v>
      </c>
      <c r="AF10" s="71">
        <v>630882.0625</v>
      </c>
      <c r="AG10" s="71">
        <v>608608.4375</v>
      </c>
      <c r="AH10" s="71">
        <v>587130.625</v>
      </c>
    </row>
    <row r="11" spans="1:257">
      <c r="A11" s="64">
        <f>SUM(A3:A10)</f>
        <v>65529.547161826667</v>
      </c>
      <c r="B11" s="74">
        <f>SUM(B3:B10)</f>
        <v>65529547.161826655</v>
      </c>
      <c r="C11" s="75"/>
      <c r="D11" s="64">
        <f>SUM(D3:D10)</f>
        <v>2199501.2515699998</v>
      </c>
      <c r="E11" s="64">
        <f t="shared" ref="E11:AH11" si="3">SUM(E3:E10)</f>
        <v>2237629.2940017502</v>
      </c>
      <c r="F11" s="64">
        <f t="shared" si="3"/>
        <v>2341534.7407201249</v>
      </c>
      <c r="G11" s="64">
        <f t="shared" si="3"/>
        <v>2454237.4946069466</v>
      </c>
      <c r="H11" s="64">
        <f t="shared" si="3"/>
        <v>2683850.2403856553</v>
      </c>
      <c r="I11" s="64">
        <f t="shared" si="3"/>
        <v>3104845.6063701059</v>
      </c>
      <c r="J11" s="64">
        <f t="shared" si="3"/>
        <v>3421731.5629842668</v>
      </c>
      <c r="K11" s="64">
        <f t="shared" si="3"/>
        <v>4069479.9143750002</v>
      </c>
      <c r="L11" s="64">
        <f t="shared" si="3"/>
        <v>4328666.8550000004</v>
      </c>
      <c r="M11" s="64">
        <f t="shared" si="3"/>
        <v>4549806.09375</v>
      </c>
      <c r="N11" s="64">
        <f t="shared" si="3"/>
        <v>4724857.5212499993</v>
      </c>
      <c r="O11" s="64">
        <f t="shared" si="3"/>
        <v>4823239.3899999997</v>
      </c>
      <c r="P11" s="64">
        <f t="shared" si="3"/>
        <v>4865156.7987500001</v>
      </c>
      <c r="Q11" s="64">
        <f t="shared" si="3"/>
        <v>5005274.8075000001</v>
      </c>
      <c r="R11" s="64">
        <f t="shared" si="3"/>
        <v>5305151.2125000004</v>
      </c>
      <c r="S11" s="64">
        <f t="shared" si="3"/>
        <v>5588164.5324999997</v>
      </c>
      <c r="T11" s="64">
        <f t="shared" si="3"/>
        <v>5785203.8700000001</v>
      </c>
      <c r="U11" s="64">
        <f t="shared" si="3"/>
        <v>6003171.8624999989</v>
      </c>
      <c r="V11" s="64">
        <f t="shared" si="3"/>
        <v>6266053.3100000005</v>
      </c>
      <c r="W11" s="64">
        <f t="shared" si="3"/>
        <v>6544826.540000001</v>
      </c>
      <c r="X11" s="64">
        <f t="shared" si="3"/>
        <v>6785995.642500001</v>
      </c>
      <c r="Y11" s="64">
        <f t="shared" si="3"/>
        <v>7027120.1150000012</v>
      </c>
      <c r="Z11" s="64">
        <f t="shared" si="3"/>
        <v>7291174.4475000007</v>
      </c>
      <c r="AA11" s="64">
        <f t="shared" si="3"/>
        <v>7619189.0625</v>
      </c>
      <c r="AB11" s="64">
        <f t="shared" si="3"/>
        <v>7923934.6799999997</v>
      </c>
      <c r="AC11" s="64">
        <f t="shared" si="3"/>
        <v>8169541.2124999994</v>
      </c>
      <c r="AD11" s="64">
        <f t="shared" si="3"/>
        <v>8418355.1349999998</v>
      </c>
      <c r="AE11" s="64">
        <f t="shared" si="3"/>
        <v>8735821.3275000006</v>
      </c>
      <c r="AF11" s="64">
        <f t="shared" si="3"/>
        <v>8996863.8125</v>
      </c>
      <c r="AG11" s="64">
        <f t="shared" si="3"/>
        <v>9301634.4275000002</v>
      </c>
      <c r="AH11" s="64">
        <f t="shared" si="3"/>
        <v>9637861.7949999999</v>
      </c>
    </row>
    <row r="12" spans="1:257">
      <c r="D12" s="77">
        <f>D11-D10</f>
        <v>2195939.08</v>
      </c>
      <c r="E12" s="77">
        <f t="shared" ref="E12:AH12" si="4">E11-E10</f>
        <v>2234792.0300000003</v>
      </c>
      <c r="F12" s="77">
        <f t="shared" si="4"/>
        <v>2334073.9099999997</v>
      </c>
      <c r="G12" s="77">
        <f t="shared" si="4"/>
        <v>2415287.34</v>
      </c>
      <c r="H12" s="77">
        <f t="shared" si="4"/>
        <v>2629562.7399999998</v>
      </c>
      <c r="I12" s="77">
        <f t="shared" si="4"/>
        <v>2949396.15</v>
      </c>
      <c r="J12" s="77">
        <f t="shared" si="4"/>
        <v>3158487.1199999996</v>
      </c>
      <c r="K12" s="77">
        <f t="shared" si="4"/>
        <v>3814022.68</v>
      </c>
      <c r="L12" s="77">
        <f t="shared" si="4"/>
        <v>3977627.9800000004</v>
      </c>
      <c r="M12" s="77">
        <f t="shared" si="4"/>
        <v>4137022.5</v>
      </c>
      <c r="N12" s="77">
        <f t="shared" si="4"/>
        <v>4325012.2399999993</v>
      </c>
      <c r="O12" s="77">
        <f t="shared" si="4"/>
        <v>4362833.8899999997</v>
      </c>
      <c r="P12" s="77">
        <f t="shared" si="4"/>
        <v>4367837.58</v>
      </c>
      <c r="Q12" s="77">
        <f t="shared" si="4"/>
        <v>4511562.87</v>
      </c>
      <c r="R12" s="77">
        <f t="shared" si="4"/>
        <v>4698471.9000000004</v>
      </c>
      <c r="S12" s="77">
        <f t="shared" si="4"/>
        <v>4903968.47</v>
      </c>
      <c r="T12" s="77">
        <f t="shared" si="4"/>
        <v>5114316.37</v>
      </c>
      <c r="U12" s="77">
        <f t="shared" si="4"/>
        <v>5341117.0499999989</v>
      </c>
      <c r="V12" s="77">
        <f t="shared" si="4"/>
        <v>5616615.5600000005</v>
      </c>
      <c r="W12" s="77">
        <f t="shared" si="4"/>
        <v>5903079.540000001</v>
      </c>
      <c r="X12" s="77">
        <f t="shared" si="4"/>
        <v>6156075.330000001</v>
      </c>
      <c r="Y12" s="77">
        <f t="shared" si="4"/>
        <v>6404308.4900000012</v>
      </c>
      <c r="Z12" s="77">
        <f t="shared" si="4"/>
        <v>6680109.7600000007</v>
      </c>
      <c r="AA12" s="77">
        <f t="shared" si="4"/>
        <v>6932205.75</v>
      </c>
      <c r="AB12" s="77">
        <f t="shared" si="4"/>
        <v>7193290.1799999997</v>
      </c>
      <c r="AC12" s="77">
        <f t="shared" si="4"/>
        <v>7465575.1499999994</v>
      </c>
      <c r="AD12" s="77">
        <f t="shared" si="4"/>
        <v>7739572.0099999998</v>
      </c>
      <c r="AE12" s="77">
        <f t="shared" si="4"/>
        <v>8081371.6400000006</v>
      </c>
      <c r="AF12" s="77">
        <f t="shared" si="4"/>
        <v>8365981.75</v>
      </c>
      <c r="AG12" s="77">
        <f t="shared" si="4"/>
        <v>8693025.9900000002</v>
      </c>
      <c r="AH12" s="77">
        <f t="shared" si="4"/>
        <v>9050731.1699999999</v>
      </c>
    </row>
    <row r="13" spans="1:257">
      <c r="A13" s="75"/>
      <c r="B13" s="7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</row>
    <row r="14" spans="1:257" s="95" customFormat="1" ht="12">
      <c r="A14" s="92"/>
      <c r="B14" s="93" t="s">
        <v>45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5">B15/1000</f>
        <v>5124.8433857495957</v>
      </c>
      <c r="B15" s="72">
        <f t="shared" ref="B15" si="6">NPV($B$1,E15:AH15)*(1+$B$1)</f>
        <v>5124843.3857495952</v>
      </c>
      <c r="C15" s="71" t="s">
        <v>17</v>
      </c>
      <c r="D15" s="87">
        <f t="shared" ref="D15:AH15" si="7">D16+D20+D21</f>
        <v>3562.17157</v>
      </c>
      <c r="E15" s="87">
        <f t="shared" si="7"/>
        <v>2837.2640017499998</v>
      </c>
      <c r="F15" s="87">
        <f t="shared" si="7"/>
        <v>7460.830720125</v>
      </c>
      <c r="G15" s="87">
        <f t="shared" si="7"/>
        <v>38950.154606946875</v>
      </c>
      <c r="H15" s="87">
        <f t="shared" si="7"/>
        <v>54287.500385655672</v>
      </c>
      <c r="I15" s="87">
        <f t="shared" si="7"/>
        <v>155449.45637010617</v>
      </c>
      <c r="J15" s="87">
        <f t="shared" si="7"/>
        <v>263244.44298426702</v>
      </c>
      <c r="K15" s="87">
        <f t="shared" si="7"/>
        <v>255457.234375</v>
      </c>
      <c r="L15" s="87">
        <f t="shared" si="7"/>
        <v>351038.875</v>
      </c>
      <c r="M15" s="87">
        <f t="shared" si="7"/>
        <v>412783.59375</v>
      </c>
      <c r="N15" s="87">
        <f t="shared" si="7"/>
        <v>399845.28125</v>
      </c>
      <c r="O15" s="87">
        <f t="shared" si="7"/>
        <v>460405.5</v>
      </c>
      <c r="P15" s="87">
        <f t="shared" si="7"/>
        <v>497319.21875</v>
      </c>
      <c r="Q15" s="87">
        <f t="shared" si="7"/>
        <v>493711.9375</v>
      </c>
      <c r="R15" s="87">
        <f t="shared" si="7"/>
        <v>606679.3125</v>
      </c>
      <c r="S15" s="87">
        <f t="shared" si="7"/>
        <v>684196.0625</v>
      </c>
      <c r="T15" s="87">
        <f t="shared" si="7"/>
        <v>670887.5</v>
      </c>
      <c r="U15" s="87">
        <f t="shared" si="7"/>
        <v>662054.8125</v>
      </c>
      <c r="V15" s="87">
        <f t="shared" si="7"/>
        <v>649437.75</v>
      </c>
      <c r="W15" s="87">
        <f t="shared" si="7"/>
        <v>641747</v>
      </c>
      <c r="X15" s="87">
        <f t="shared" si="7"/>
        <v>629920.3125</v>
      </c>
      <c r="Y15" s="87">
        <f t="shared" si="7"/>
        <v>622811.625</v>
      </c>
      <c r="Z15" s="87">
        <f t="shared" si="7"/>
        <v>611064.6875</v>
      </c>
      <c r="AA15" s="87">
        <f t="shared" si="7"/>
        <v>686983.3125</v>
      </c>
      <c r="AB15" s="87">
        <f t="shared" si="7"/>
        <v>730644.5</v>
      </c>
      <c r="AC15" s="87">
        <f t="shared" si="7"/>
        <v>703966.0625</v>
      </c>
      <c r="AD15" s="87">
        <f t="shared" si="7"/>
        <v>678783.125</v>
      </c>
      <c r="AE15" s="87">
        <f t="shared" si="7"/>
        <v>654449.6875</v>
      </c>
      <c r="AF15" s="87">
        <f t="shared" si="7"/>
        <v>630882.0625</v>
      </c>
      <c r="AG15" s="87">
        <f t="shared" si="7"/>
        <v>608608.4375</v>
      </c>
      <c r="AH15" s="87">
        <f t="shared" si="7"/>
        <v>587130.625</v>
      </c>
    </row>
    <row r="16" spans="1:257">
      <c r="A16" s="91">
        <f t="shared" ref="A16:A17" si="8">B16/1000</f>
        <v>4792.6172726053292</v>
      </c>
      <c r="B16" s="72">
        <f t="shared" ref="B16" si="9">NPV($B$1,D16:AH16)*(1+$B$1)</f>
        <v>4792617.2726053288</v>
      </c>
      <c r="C16" s="71" t="s">
        <v>17</v>
      </c>
      <c r="D16" s="98">
        <v>0</v>
      </c>
      <c r="E16" s="98">
        <v>0</v>
      </c>
      <c r="F16" s="98">
        <v>0</v>
      </c>
      <c r="G16" s="98">
        <v>31308.244140625</v>
      </c>
      <c r="H16" s="98">
        <v>50134.5703125</v>
      </c>
      <c r="I16" s="98">
        <v>152766.453125</v>
      </c>
      <c r="J16" s="98">
        <v>262805.40625</v>
      </c>
      <c r="K16" s="98">
        <v>255457.234375</v>
      </c>
      <c r="L16" s="98">
        <v>351038.875</v>
      </c>
      <c r="M16" s="98">
        <v>412783.59375</v>
      </c>
      <c r="N16" s="98">
        <v>399845.28125</v>
      </c>
      <c r="O16" s="98">
        <v>460405.5</v>
      </c>
      <c r="P16" s="98">
        <v>497319.21875</v>
      </c>
      <c r="Q16" s="98">
        <v>493711.9375</v>
      </c>
      <c r="R16" s="98">
        <v>606679.3125</v>
      </c>
      <c r="S16" s="98">
        <v>684196.0625</v>
      </c>
      <c r="T16" s="98">
        <v>670887.5</v>
      </c>
      <c r="U16" s="98">
        <v>662054.8125</v>
      </c>
      <c r="V16" s="98">
        <v>649437.75</v>
      </c>
      <c r="W16" s="98">
        <v>641747</v>
      </c>
      <c r="X16" s="98">
        <v>629920.3125</v>
      </c>
      <c r="Y16" s="98">
        <v>622811.625</v>
      </c>
      <c r="Z16" s="98">
        <v>611064.6875</v>
      </c>
      <c r="AA16" s="98">
        <v>686983.3125</v>
      </c>
      <c r="AB16" s="98">
        <v>730644.5</v>
      </c>
      <c r="AC16" s="98">
        <v>703966.0625</v>
      </c>
      <c r="AD16" s="98">
        <v>678783.125</v>
      </c>
      <c r="AE16" s="98">
        <v>654449.6875</v>
      </c>
      <c r="AF16" s="98">
        <v>630882.0625</v>
      </c>
      <c r="AG16" s="98">
        <v>608608.4375</v>
      </c>
      <c r="AH16" s="98">
        <v>587130.625</v>
      </c>
    </row>
    <row r="17" spans="1:34">
      <c r="A17" s="64">
        <f t="shared" si="8"/>
        <v>4792.6172726053292</v>
      </c>
      <c r="B17" s="79">
        <f>SUM(B16:B16)</f>
        <v>4792617.2726053288</v>
      </c>
      <c r="C17" s="88"/>
      <c r="D17" s="96">
        <f t="shared" ref="D17:AH17" si="10">SUM(D16:D16)</f>
        <v>0</v>
      </c>
      <c r="E17" s="96">
        <f t="shared" si="10"/>
        <v>0</v>
      </c>
      <c r="F17" s="96">
        <f t="shared" si="10"/>
        <v>0</v>
      </c>
      <c r="G17" s="96">
        <f t="shared" si="10"/>
        <v>31308.244140625</v>
      </c>
      <c r="H17" s="96">
        <f t="shared" si="10"/>
        <v>50134.5703125</v>
      </c>
      <c r="I17" s="96">
        <f t="shared" si="10"/>
        <v>152766.453125</v>
      </c>
      <c r="J17" s="96">
        <f t="shared" si="10"/>
        <v>262805.40625</v>
      </c>
      <c r="K17" s="96">
        <f t="shared" si="10"/>
        <v>255457.234375</v>
      </c>
      <c r="L17" s="96">
        <f t="shared" si="10"/>
        <v>351038.875</v>
      </c>
      <c r="M17" s="96">
        <f t="shared" si="10"/>
        <v>412783.59375</v>
      </c>
      <c r="N17" s="96">
        <f t="shared" si="10"/>
        <v>399845.28125</v>
      </c>
      <c r="O17" s="96">
        <f t="shared" si="10"/>
        <v>460405.5</v>
      </c>
      <c r="P17" s="96">
        <f t="shared" si="10"/>
        <v>497319.21875</v>
      </c>
      <c r="Q17" s="96">
        <f t="shared" si="10"/>
        <v>493711.9375</v>
      </c>
      <c r="R17" s="96">
        <f t="shared" si="10"/>
        <v>606679.3125</v>
      </c>
      <c r="S17" s="96">
        <f t="shared" si="10"/>
        <v>684196.0625</v>
      </c>
      <c r="T17" s="96">
        <f t="shared" si="10"/>
        <v>670887.5</v>
      </c>
      <c r="U17" s="96">
        <f t="shared" si="10"/>
        <v>662054.8125</v>
      </c>
      <c r="V17" s="96">
        <f t="shared" si="10"/>
        <v>649437.75</v>
      </c>
      <c r="W17" s="96">
        <f t="shared" si="10"/>
        <v>641747</v>
      </c>
      <c r="X17" s="96">
        <f t="shared" si="10"/>
        <v>629920.3125</v>
      </c>
      <c r="Y17" s="96">
        <f t="shared" si="10"/>
        <v>622811.625</v>
      </c>
      <c r="Z17" s="96">
        <f t="shared" si="10"/>
        <v>611064.6875</v>
      </c>
      <c r="AA17" s="96">
        <f t="shared" si="10"/>
        <v>686983.3125</v>
      </c>
      <c r="AB17" s="96">
        <f t="shared" si="10"/>
        <v>730644.5</v>
      </c>
      <c r="AC17" s="96">
        <f t="shared" si="10"/>
        <v>703966.0625</v>
      </c>
      <c r="AD17" s="96">
        <f t="shared" si="10"/>
        <v>678783.125</v>
      </c>
      <c r="AE17" s="96">
        <f t="shared" si="10"/>
        <v>654449.6875</v>
      </c>
      <c r="AF17" s="96">
        <f t="shared" si="10"/>
        <v>630882.0625</v>
      </c>
      <c r="AG17" s="96">
        <f t="shared" si="10"/>
        <v>608608.4375</v>
      </c>
      <c r="AH17" s="96">
        <f t="shared" si="10"/>
        <v>587130.625</v>
      </c>
    </row>
    <row r="18" spans="1:34"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</row>
    <row r="19" spans="1:34">
      <c r="B19" s="97" t="s">
        <v>33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</row>
    <row r="20" spans="1:34">
      <c r="A20" s="90">
        <f>B20/1000</f>
        <v>20.283438905687444</v>
      </c>
      <c r="B20" s="68">
        <f>NPV($B$1,D20:AH20)*(1+$B$1)</f>
        <v>20283.438905687442</v>
      </c>
      <c r="C20" s="66" t="s">
        <v>32</v>
      </c>
      <c r="D20" s="64">
        <f>Budget_Capital!D9</f>
        <v>3162.17157</v>
      </c>
      <c r="E20" s="64">
        <f>Budget_Capital!E9</f>
        <v>2307.2640017499998</v>
      </c>
      <c r="F20" s="64">
        <f>Budget_Capital!F9</f>
        <v>7190.830720125</v>
      </c>
      <c r="G20" s="64">
        <f>Budget_Capital!G9</f>
        <v>5871.9104663218741</v>
      </c>
      <c r="H20" s="64">
        <f>Budget_Capital!H9</f>
        <v>2822.9300731556714</v>
      </c>
      <c r="I20" s="64">
        <f>Budget_Capital!I9</f>
        <v>1703.0032451061593</v>
      </c>
      <c r="J20" s="64">
        <f>Budget_Capital!J9</f>
        <v>439.03673426703597</v>
      </c>
      <c r="K20" s="64">
        <f>Budget_Capital!K9</f>
        <v>0</v>
      </c>
      <c r="L20" s="64">
        <f>Budget_Capital!L9</f>
        <v>0</v>
      </c>
      <c r="M20" s="64">
        <f>Budget_Capital!M9</f>
        <v>0</v>
      </c>
      <c r="N20" s="64">
        <f>Budget_Capital!N9</f>
        <v>0</v>
      </c>
      <c r="O20" s="64">
        <f>Budget_Capital!O9</f>
        <v>0</v>
      </c>
      <c r="P20" s="64">
        <f>Budget_Capital!P9</f>
        <v>0</v>
      </c>
      <c r="Q20" s="64">
        <f>Budget_Capital!Q9</f>
        <v>0</v>
      </c>
      <c r="R20" s="64">
        <f>Budget_Capital!R9</f>
        <v>0</v>
      </c>
      <c r="S20" s="64">
        <f>Budget_Capital!S9</f>
        <v>0</v>
      </c>
      <c r="T20" s="64">
        <f>Budget_Capital!T9</f>
        <v>0</v>
      </c>
      <c r="U20" s="64">
        <f>Budget_Capital!U9</f>
        <v>0</v>
      </c>
      <c r="V20" s="64">
        <f>Budget_Capital!V9</f>
        <v>0</v>
      </c>
      <c r="W20" s="64">
        <f>Budget_Capital!W9</f>
        <v>0</v>
      </c>
      <c r="X20" s="64">
        <f>Budget_Capital!X9</f>
        <v>0</v>
      </c>
      <c r="Y20" s="64">
        <f>Budget_Capital!Y9</f>
        <v>0</v>
      </c>
      <c r="Z20" s="64">
        <f>Budget_Capital!Z9</f>
        <v>0</v>
      </c>
      <c r="AA20" s="64">
        <f>Budget_Capital!AA9</f>
        <v>0</v>
      </c>
      <c r="AB20" s="64">
        <f>Budget_Capital!AB9</f>
        <v>0</v>
      </c>
      <c r="AC20" s="64">
        <f>Budget_Capital!AC9</f>
        <v>0</v>
      </c>
      <c r="AD20" s="64">
        <f>Budget_Capital!AD9</f>
        <v>0</v>
      </c>
      <c r="AE20" s="64">
        <f>Budget_Capital!AE9</f>
        <v>0</v>
      </c>
      <c r="AF20" s="64">
        <f>Budget_Capital!AF9</f>
        <v>0</v>
      </c>
      <c r="AG20" s="64">
        <f>Budget_Capital!AG9</f>
        <v>0</v>
      </c>
      <c r="AH20" s="64">
        <f>Budget_Capital!AH9</f>
        <v>0</v>
      </c>
    </row>
    <row r="21" spans="1:34">
      <c r="A21" s="90">
        <f>B21/1000</f>
        <v>4.3545593167581496</v>
      </c>
      <c r="B21" s="68">
        <f>NPV($B$1,D21:AH21)*(1+$B$1)</f>
        <v>4354.5593167581492</v>
      </c>
      <c r="C21" s="66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</row>
    <row r="22" spans="1:34">
      <c r="C22" s="82">
        <v>6.4638580000000001E-2</v>
      </c>
    </row>
    <row r="24" spans="1:34" s="76" customFormat="1">
      <c r="A24" s="96"/>
      <c r="C24" s="114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</row>
    <row r="25" spans="1:34" s="76" customFormat="1">
      <c r="A25" s="96"/>
      <c r="B25" s="68"/>
      <c r="C25" s="114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</row>
    <row r="26" spans="1:34" s="76" customFormat="1">
      <c r="A26" s="96"/>
      <c r="C26" s="113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</row>
    <row r="27" spans="1:34" s="76" customFormat="1">
      <c r="A27" s="96"/>
      <c r="B27" s="138"/>
      <c r="C27" s="11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</row>
    <row r="28" spans="1:34" s="76" customFormat="1" ht="12">
      <c r="A28" s="96"/>
      <c r="B28" s="139"/>
      <c r="C28" s="114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</row>
    <row r="29" spans="1:34" s="76" customFormat="1">
      <c r="A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</row>
    <row r="30" spans="1:34" s="76" customFormat="1">
      <c r="A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</row>
    <row r="31" spans="1:34" s="76" customFormat="1">
      <c r="A31" s="96"/>
      <c r="B31" s="140"/>
      <c r="C31" s="11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</row>
    <row r="32" spans="1:34" s="76" customFormat="1" ht="12">
      <c r="A32" s="96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</row>
    <row r="33" spans="1:34" s="76" customFormat="1">
      <c r="A33" s="96"/>
      <c r="C33" s="11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</row>
    <row r="34" spans="1:34" s="76" customFormat="1">
      <c r="A34" s="96"/>
      <c r="C34" s="117"/>
    </row>
    <row r="35" spans="1:34" s="76" customFormat="1">
      <c r="A35" s="96"/>
      <c r="C35" s="114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</row>
    <row r="36" spans="1:34" s="76" customFormat="1">
      <c r="A36" s="96"/>
      <c r="C36" s="114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</row>
    <row r="37" spans="1:34" s="76" customFormat="1">
      <c r="A37" s="96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  <c r="C43" s="11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s="113" customFormat="1">
      <c r="A44" s="88"/>
      <c r="C44" s="119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s="113" customFormat="1">
      <c r="A45" s="8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s="113" customFormat="1">
      <c r="A46" s="88"/>
    </row>
    <row r="47" spans="1:34" s="113" customFormat="1">
      <c r="A47" s="88"/>
    </row>
    <row r="48" spans="1:34" s="113" customFormat="1">
      <c r="A48" s="88"/>
    </row>
    <row r="49" spans="1:34" s="113" customFormat="1">
      <c r="A49" s="88"/>
    </row>
    <row r="50" spans="1:34" s="113" customFormat="1">
      <c r="A50" s="88"/>
    </row>
    <row r="51" spans="1:34" s="113" customFormat="1">
      <c r="A51" s="88"/>
    </row>
    <row r="52" spans="1:34" s="113" customFormat="1" ht="12">
      <c r="A52" s="88"/>
      <c r="C52" s="76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</row>
    <row r="53" spans="1:34" s="113" customFormat="1">
      <c r="A53" s="88"/>
      <c r="C53" s="121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</row>
    <row r="54" spans="1:34" s="113" customFormat="1" ht="12">
      <c r="A54" s="88"/>
      <c r="C54" s="122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</row>
    <row r="55" spans="1:34" s="113" customFormat="1">
      <c r="A55" s="88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</row>
    <row r="56" spans="1:34" s="113" customFormat="1">
      <c r="A56" s="88"/>
    </row>
    <row r="57" spans="1:34" s="113" customFormat="1">
      <c r="A57" s="88"/>
    </row>
    <row r="58" spans="1:34" s="113" customFormat="1">
      <c r="A58" s="88"/>
    </row>
    <row r="59" spans="1:34" s="113" customFormat="1">
      <c r="A59" s="88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</row>
    <row r="60" spans="1:34" s="113" customFormat="1">
      <c r="A60" s="88"/>
    </row>
    <row r="61" spans="1:34" s="113" customFormat="1">
      <c r="A61" s="88"/>
    </row>
    <row r="62" spans="1:34" s="113" customFormat="1">
      <c r="A62" s="88"/>
    </row>
    <row r="63" spans="1:34" s="113" customFormat="1">
      <c r="A63" s="88"/>
    </row>
    <row r="64" spans="1:34" s="113" customFormat="1">
      <c r="A64" s="88"/>
    </row>
    <row r="65" spans="1:1" s="113" customFormat="1">
      <c r="A65" s="88"/>
    </row>
    <row r="66" spans="1:1" s="113" customFormat="1">
      <c r="A66" s="88"/>
    </row>
    <row r="67" spans="1:1" s="113" customFormat="1">
      <c r="A67" s="88"/>
    </row>
    <row r="68" spans="1:1" s="113" customFormat="1">
      <c r="A68" s="88"/>
    </row>
    <row r="69" spans="1:1" s="113" customFormat="1">
      <c r="A69" s="88"/>
    </row>
    <row r="70" spans="1:1" s="113" customFormat="1">
      <c r="A70" s="88"/>
    </row>
    <row r="71" spans="1:1" s="113" customFormat="1">
      <c r="A71" s="88"/>
    </row>
    <row r="72" spans="1:1" s="113" customFormat="1">
      <c r="A72" s="88"/>
    </row>
    <row r="73" spans="1:1" s="113" customFormat="1">
      <c r="A73" s="88"/>
    </row>
    <row r="74" spans="1:1" s="113" customFormat="1">
      <c r="A74" s="88"/>
    </row>
    <row r="75" spans="1:1" s="113" customFormat="1">
      <c r="A75" s="88"/>
    </row>
    <row r="76" spans="1:1" s="113" customFormat="1">
      <c r="A76" s="88"/>
    </row>
    <row r="77" spans="1:1" s="113" customFormat="1">
      <c r="A77" s="88"/>
    </row>
    <row r="78" spans="1:1" s="113" customFormat="1">
      <c r="A78" s="88"/>
    </row>
    <row r="79" spans="1:1" s="113" customFormat="1">
      <c r="A79" s="88"/>
    </row>
    <row r="80" spans="1:1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36" s="113" customFormat="1">
      <c r="A145" s="88"/>
    </row>
    <row r="146" spans="1:36" s="113" customFormat="1">
      <c r="A146" s="88"/>
    </row>
    <row r="147" spans="1:36" s="113" customFormat="1">
      <c r="A147" s="88"/>
    </row>
    <row r="148" spans="1:36" s="113" customFormat="1">
      <c r="A148" s="88"/>
    </row>
    <row r="149" spans="1:36" s="113" customFormat="1">
      <c r="A149" s="88"/>
    </row>
    <row r="150" spans="1:36" s="113" customFormat="1">
      <c r="A150" s="88"/>
    </row>
    <row r="151" spans="1:36" s="113" customFormat="1">
      <c r="A151" s="88"/>
    </row>
    <row r="152" spans="1:36" s="113" customFormat="1">
      <c r="A152" s="88"/>
    </row>
    <row r="153" spans="1:36" s="113" customFormat="1">
      <c r="A153" s="88"/>
    </row>
    <row r="154" spans="1:36" s="113" customFormat="1">
      <c r="A154" s="88"/>
    </row>
    <row r="155" spans="1:36" s="113" customFormat="1">
      <c r="A155" s="88"/>
    </row>
    <row r="156" spans="1:36" s="113" customFormat="1">
      <c r="A156" s="88"/>
    </row>
    <row r="157" spans="1:36" s="113" customFormat="1">
      <c r="A157" s="88"/>
    </row>
    <row r="158" spans="1:36" s="113" customFormat="1">
      <c r="A158" s="88"/>
    </row>
    <row r="159" spans="1:36" s="113" customFormat="1">
      <c r="A159" s="88"/>
    </row>
    <row r="160" spans="1:36"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</row>
    <row r="161" spans="3:36"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</row>
    <row r="162" spans="3:36"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</row>
    <row r="163" spans="3:36"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</row>
    <row r="164" spans="3:36"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</row>
    <row r="165" spans="3:36"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</row>
    <row r="166" spans="3:36"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</row>
    <row r="167" spans="3:36"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  <c r="AH167" s="113"/>
      <c r="AI167" s="113"/>
      <c r="AJ167" s="113"/>
    </row>
    <row r="168" spans="3:36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</row>
    <row r="169" spans="3:36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</row>
    <row r="170" spans="3:36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</row>
    <row r="171" spans="3:36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/>
      <c r="AJ171" s="113"/>
    </row>
    <row r="172" spans="3:36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</row>
    <row r="173" spans="3:36"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</row>
    <row r="174" spans="3:36"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</row>
  </sheetData>
  <pageMargins left="0.7" right="0.7" top="0.75" bottom="0.75" header="0.3" footer="0.3"/>
  <pageSetup scale="29" orientation="landscape" r:id="rId1"/>
  <headerFooter>
    <oddHeader>&amp;L&amp;Z&amp;F</oddHeader>
    <oddFooter xml:space="preserve">&amp;L&amp;A&amp;R14LGBRA-NRGPOD1-8-DOC 2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159"/>
  <sheetViews>
    <sheetView tabSelected="1" zoomScale="85" zoomScaleNormal="85" workbookViewId="0">
      <selection activeCell="A32" sqref="A32:XFD32"/>
    </sheetView>
  </sheetViews>
  <sheetFormatPr defaultColWidth="10.44140625" defaultRowHeight="10.199999999999999"/>
  <cols>
    <col min="1" max="1" width="6.6640625" style="64" bestFit="1" customWidth="1"/>
    <col min="2" max="2" width="13.5546875" style="66" bestFit="1" customWidth="1"/>
    <col min="3" max="3" width="38.109375" style="66" bestFit="1" customWidth="1"/>
    <col min="4" max="34" width="10.88671875" style="66" bestFit="1" customWidth="1"/>
    <col min="35" max="16384" width="10.44140625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69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8.8887941406824247</v>
      </c>
      <c r="B3" s="68">
        <f t="shared" ref="B3:B10" si="1">NPV($B$1,E3:AH3)*(1+$B$1)</f>
        <v>8888.7941406824248</v>
      </c>
      <c r="C3" s="66" t="s">
        <v>10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426.86</v>
      </c>
      <c r="M3" s="64">
        <v>0</v>
      </c>
      <c r="N3" s="64">
        <v>0</v>
      </c>
      <c r="O3" s="64">
        <v>1800.28</v>
      </c>
      <c r="P3" s="64">
        <v>2412.9299999999998</v>
      </c>
      <c r="Q3" s="64">
        <v>0</v>
      </c>
      <c r="R3" s="64">
        <v>0</v>
      </c>
      <c r="S3" s="64">
        <v>8755.42</v>
      </c>
      <c r="T3" s="64">
        <v>2856.52</v>
      </c>
      <c r="U3" s="64">
        <v>0</v>
      </c>
      <c r="V3" s="64">
        <v>835.01</v>
      </c>
      <c r="W3" s="64">
        <v>0</v>
      </c>
      <c r="X3" s="64">
        <v>2918.52</v>
      </c>
      <c r="Y3" s="64">
        <v>562.12</v>
      </c>
      <c r="Z3" s="64">
        <v>1267.1400000000001</v>
      </c>
      <c r="AA3" s="64">
        <v>0</v>
      </c>
      <c r="AB3" s="64">
        <v>0</v>
      </c>
      <c r="AC3" s="64">
        <v>0</v>
      </c>
      <c r="AD3" s="64">
        <v>0</v>
      </c>
      <c r="AE3" s="64">
        <v>20.29</v>
      </c>
      <c r="AF3" s="64">
        <v>0</v>
      </c>
      <c r="AG3" s="64">
        <v>0</v>
      </c>
      <c r="AH3" s="64">
        <v>0</v>
      </c>
    </row>
    <row r="4" spans="1:257">
      <c r="A4" s="64">
        <f t="shared" ref="A4:A10" si="2">B4/1000</f>
        <v>9030.8488147793068</v>
      </c>
      <c r="B4" s="68">
        <f t="shared" si="1"/>
        <v>9030848.8147793077</v>
      </c>
      <c r="C4" s="66" t="s">
        <v>11</v>
      </c>
      <c r="D4" s="64">
        <v>282729.81</v>
      </c>
      <c r="E4" s="64">
        <v>302550.06</v>
      </c>
      <c r="F4" s="64">
        <v>321047.94</v>
      </c>
      <c r="G4" s="64">
        <v>314693.21000000002</v>
      </c>
      <c r="H4" s="64">
        <v>354904.27</v>
      </c>
      <c r="I4" s="64">
        <v>531960.22</v>
      </c>
      <c r="J4" s="64">
        <v>616312.24</v>
      </c>
      <c r="K4" s="64">
        <v>616733.48</v>
      </c>
      <c r="L4" s="64">
        <v>650595.21</v>
      </c>
      <c r="M4" s="64">
        <v>681321.85</v>
      </c>
      <c r="N4" s="64">
        <v>687642.18</v>
      </c>
      <c r="O4" s="64">
        <v>720028.18</v>
      </c>
      <c r="P4" s="64">
        <v>751081.42999999993</v>
      </c>
      <c r="Q4" s="64">
        <v>765410.29999999993</v>
      </c>
      <c r="R4" s="64">
        <v>806297.58000000007</v>
      </c>
      <c r="S4" s="64">
        <v>831761.35</v>
      </c>
      <c r="T4" s="64">
        <v>840480.45</v>
      </c>
      <c r="U4" s="64">
        <v>847279.62</v>
      </c>
      <c r="V4" s="64">
        <v>856194.91</v>
      </c>
      <c r="W4" s="64">
        <v>863190.39</v>
      </c>
      <c r="X4" s="64">
        <v>872080.1</v>
      </c>
      <c r="Y4" s="64">
        <v>879063.84</v>
      </c>
      <c r="Z4" s="64">
        <v>912490.73</v>
      </c>
      <c r="AA4" s="64">
        <v>936859.88</v>
      </c>
      <c r="AB4" s="64">
        <v>937997.20000000007</v>
      </c>
      <c r="AC4" s="64">
        <v>939305.38</v>
      </c>
      <c r="AD4" s="64">
        <v>940646.26</v>
      </c>
      <c r="AE4" s="64">
        <v>942174.02</v>
      </c>
      <c r="AF4" s="64">
        <v>943429.41999999993</v>
      </c>
      <c r="AG4" s="64">
        <v>944873.39999999991</v>
      </c>
      <c r="AH4" s="64">
        <v>954453.92</v>
      </c>
    </row>
    <row r="5" spans="1:257">
      <c r="A5" s="64">
        <f t="shared" si="2"/>
        <v>1945.0159946553686</v>
      </c>
      <c r="B5" s="68">
        <f t="shared" si="1"/>
        <v>1945015.9946553686</v>
      </c>
      <c r="C5" s="66" t="s">
        <v>12</v>
      </c>
      <c r="D5" s="64">
        <v>68272.42</v>
      </c>
      <c r="E5" s="64">
        <v>69057.509999999995</v>
      </c>
      <c r="F5" s="64">
        <v>68393.38</v>
      </c>
      <c r="G5" s="64">
        <v>70697.790000000008</v>
      </c>
      <c r="H5" s="64">
        <v>71561.14</v>
      </c>
      <c r="I5" s="64">
        <v>76749.52</v>
      </c>
      <c r="J5" s="64">
        <v>80081.3</v>
      </c>
      <c r="K5" s="64">
        <v>85584.24</v>
      </c>
      <c r="L5" s="64">
        <v>102355.48</v>
      </c>
      <c r="M5" s="64">
        <v>114483.38</v>
      </c>
      <c r="N5" s="64">
        <v>117524.65999999999</v>
      </c>
      <c r="O5" s="64">
        <v>136641.80000000002</v>
      </c>
      <c r="P5" s="64">
        <v>146772.29999999999</v>
      </c>
      <c r="Q5" s="64">
        <v>154024.43999999997</v>
      </c>
      <c r="R5" s="64">
        <v>168538.07</v>
      </c>
      <c r="S5" s="64">
        <v>180955.22999999998</v>
      </c>
      <c r="T5" s="64">
        <v>182556.93000000002</v>
      </c>
      <c r="U5" s="64">
        <v>191440.97</v>
      </c>
      <c r="V5" s="64">
        <v>201748.61</v>
      </c>
      <c r="W5" s="64">
        <v>208211.74</v>
      </c>
      <c r="X5" s="64">
        <v>214883.15</v>
      </c>
      <c r="Y5" s="64">
        <v>225762.84</v>
      </c>
      <c r="Z5" s="64">
        <v>241397.62999999998</v>
      </c>
      <c r="AA5" s="64">
        <v>256425.02000000002</v>
      </c>
      <c r="AB5" s="64">
        <v>266814.34999999998</v>
      </c>
      <c r="AC5" s="64">
        <v>272269.75</v>
      </c>
      <c r="AD5" s="64">
        <v>280805.21999999997</v>
      </c>
      <c r="AE5" s="64">
        <v>293763.90999999997</v>
      </c>
      <c r="AF5" s="64">
        <v>302588.24</v>
      </c>
      <c r="AG5" s="64">
        <v>315120.46000000002</v>
      </c>
      <c r="AH5" s="64">
        <v>326683.03999999998</v>
      </c>
    </row>
    <row r="6" spans="1:257">
      <c r="A6" s="64">
        <f t="shared" si="2"/>
        <v>595.36907247042132</v>
      </c>
      <c r="B6" s="68">
        <f t="shared" si="1"/>
        <v>595369.07247042132</v>
      </c>
      <c r="C6" s="66" t="s">
        <v>13</v>
      </c>
      <c r="D6" s="64">
        <v>19421.46</v>
      </c>
      <c r="E6" s="64">
        <v>28888.67</v>
      </c>
      <c r="F6" s="64">
        <v>35716.51</v>
      </c>
      <c r="G6" s="64">
        <v>34506.959999999999</v>
      </c>
      <c r="H6" s="64">
        <v>40226.979999999996</v>
      </c>
      <c r="I6" s="64">
        <v>39518.800000000003</v>
      </c>
      <c r="J6" s="64">
        <v>40116.620000000003</v>
      </c>
      <c r="K6" s="64">
        <v>42436.590000000004</v>
      </c>
      <c r="L6" s="64">
        <v>42319.189999999995</v>
      </c>
      <c r="M6" s="64">
        <v>42207.94</v>
      </c>
      <c r="N6" s="64">
        <v>44887.18</v>
      </c>
      <c r="O6" s="64">
        <v>44980.080000000009</v>
      </c>
      <c r="P6" s="64">
        <v>44026.170000000006</v>
      </c>
      <c r="Q6" s="64">
        <v>45800.04</v>
      </c>
      <c r="R6" s="64">
        <v>43336.63</v>
      </c>
      <c r="S6" s="64">
        <v>43677.310000000005</v>
      </c>
      <c r="T6" s="64">
        <v>47196.31</v>
      </c>
      <c r="U6" s="64">
        <v>49180.840000000004</v>
      </c>
      <c r="V6" s="64">
        <v>46632.54</v>
      </c>
      <c r="W6" s="64">
        <v>47642.549999999996</v>
      </c>
      <c r="X6" s="64">
        <v>49163.369999999995</v>
      </c>
      <c r="Y6" s="64">
        <v>49525.07</v>
      </c>
      <c r="Z6" s="64">
        <v>49936.75</v>
      </c>
      <c r="AA6" s="64">
        <v>49251.17</v>
      </c>
      <c r="AB6" s="64">
        <v>48790.32</v>
      </c>
      <c r="AC6" s="64">
        <v>52277.640000000007</v>
      </c>
      <c r="AD6" s="64">
        <v>52636.400000000009</v>
      </c>
      <c r="AE6" s="64">
        <v>53504.200000000004</v>
      </c>
      <c r="AF6" s="64">
        <v>54395.44</v>
      </c>
      <c r="AG6" s="64">
        <v>56074.69</v>
      </c>
      <c r="AH6" s="64">
        <v>55652.91</v>
      </c>
    </row>
    <row r="7" spans="1:257">
      <c r="A7" s="64">
        <f t="shared" si="2"/>
        <v>33565.146279174456</v>
      </c>
      <c r="B7" s="68">
        <f t="shared" si="1"/>
        <v>33565146.279174455</v>
      </c>
      <c r="C7" s="70" t="s">
        <v>14</v>
      </c>
      <c r="D7" s="64">
        <v>1150290.74</v>
      </c>
      <c r="E7" s="64">
        <v>1251825.1400000001</v>
      </c>
      <c r="F7" s="64">
        <v>1311844.6000000001</v>
      </c>
      <c r="G7" s="64">
        <v>1298028.78</v>
      </c>
      <c r="H7" s="64">
        <v>1438195.46</v>
      </c>
      <c r="I7" s="64">
        <v>1551208.69</v>
      </c>
      <c r="J7" s="64">
        <v>1660703.4500000002</v>
      </c>
      <c r="K7" s="64">
        <v>1840045.5399999998</v>
      </c>
      <c r="L7" s="64">
        <v>2034187.2399999998</v>
      </c>
      <c r="M7" s="64">
        <v>2168758.39</v>
      </c>
      <c r="N7" s="64">
        <v>2277692.16</v>
      </c>
      <c r="O7" s="64">
        <v>2421069.27</v>
      </c>
      <c r="P7" s="64">
        <v>2514828.5399999996</v>
      </c>
      <c r="Q7" s="64">
        <v>2645294.0499999993</v>
      </c>
      <c r="R7" s="64">
        <v>2752609.0099999993</v>
      </c>
      <c r="S7" s="64">
        <v>2877209.1799999997</v>
      </c>
      <c r="T7" s="64">
        <v>2985186.8999999994</v>
      </c>
      <c r="U7" s="64">
        <v>3093837.53</v>
      </c>
      <c r="V7" s="64">
        <v>3246507.86</v>
      </c>
      <c r="W7" s="64">
        <v>3381686.5100000002</v>
      </c>
      <c r="X7" s="64">
        <v>3535172.69</v>
      </c>
      <c r="Y7" s="64">
        <v>3709692.3800000004</v>
      </c>
      <c r="Z7" s="64">
        <v>3829614.74</v>
      </c>
      <c r="AA7" s="64">
        <v>3972859.02</v>
      </c>
      <c r="AB7" s="64">
        <v>4104395.8600000003</v>
      </c>
      <c r="AC7" s="64">
        <v>4243445.84</v>
      </c>
      <c r="AD7" s="64">
        <v>4373500.5699999994</v>
      </c>
      <c r="AE7" s="64">
        <v>4555423.0500000007</v>
      </c>
      <c r="AF7" s="64">
        <v>4682302.5600000005</v>
      </c>
      <c r="AG7" s="64">
        <v>4834918.1999999993</v>
      </c>
      <c r="AH7" s="64">
        <v>4988022.66</v>
      </c>
    </row>
    <row r="8" spans="1:257">
      <c r="A8" s="64">
        <f t="shared" si="2"/>
        <v>4307.2176324744287</v>
      </c>
      <c r="B8" s="68">
        <f t="shared" si="1"/>
        <v>4307217.632474429</v>
      </c>
      <c r="C8" s="66" t="s">
        <v>15</v>
      </c>
      <c r="D8" s="64">
        <v>458861.62</v>
      </c>
      <c r="E8" s="64">
        <v>375063.01</v>
      </c>
      <c r="F8" s="64">
        <v>385297</v>
      </c>
      <c r="G8" s="64">
        <v>423881.78</v>
      </c>
      <c r="H8" s="64">
        <v>441389.32999999996</v>
      </c>
      <c r="I8" s="64">
        <v>459494.44999999995</v>
      </c>
      <c r="J8" s="64">
        <v>473272.17000000004</v>
      </c>
      <c r="K8" s="64">
        <v>494543.44999999995</v>
      </c>
      <c r="L8" s="64">
        <v>513713.97</v>
      </c>
      <c r="M8" s="64">
        <v>535587.72</v>
      </c>
      <c r="N8" s="64">
        <v>559085.39</v>
      </c>
      <c r="O8" s="64">
        <v>349878.41</v>
      </c>
      <c r="P8" s="64">
        <v>204687.97</v>
      </c>
      <c r="Q8" s="64">
        <v>103807.29999999999</v>
      </c>
      <c r="R8" s="64">
        <v>105015.04000000001</v>
      </c>
      <c r="S8" s="64">
        <v>107018.76000000001</v>
      </c>
      <c r="T8" s="64">
        <v>108645.29000000001</v>
      </c>
      <c r="U8" s="64">
        <v>112376.3</v>
      </c>
      <c r="V8" s="64">
        <v>115893.92</v>
      </c>
      <c r="W8" s="64">
        <v>118818.29000000001</v>
      </c>
      <c r="X8" s="64">
        <v>116863.33</v>
      </c>
      <c r="Y8" s="64">
        <v>79159.02</v>
      </c>
      <c r="Z8" s="64">
        <v>79191.430000000008</v>
      </c>
      <c r="AA8" s="64">
        <v>80800.430000000008</v>
      </c>
      <c r="AB8" s="64">
        <v>82411.47</v>
      </c>
      <c r="AC8" s="64">
        <v>84080.540000000008</v>
      </c>
      <c r="AD8" s="64">
        <v>86061.65</v>
      </c>
      <c r="AE8" s="64">
        <v>88359.81</v>
      </c>
      <c r="AF8" s="64">
        <v>90626.82</v>
      </c>
      <c r="AG8" s="64">
        <v>92087.010000000009</v>
      </c>
      <c r="AH8" s="64">
        <v>93838.6</v>
      </c>
    </row>
    <row r="9" spans="1:257">
      <c r="A9" s="64">
        <f t="shared" si="2"/>
        <v>1840.2590992107216</v>
      </c>
      <c r="B9" s="68">
        <f t="shared" si="1"/>
        <v>1840259.0992107217</v>
      </c>
      <c r="C9" s="66" t="s">
        <v>16</v>
      </c>
      <c r="D9" s="64">
        <v>216315.26</v>
      </c>
      <c r="E9" s="64">
        <v>207435.82</v>
      </c>
      <c r="F9" s="64">
        <v>211843.19000000003</v>
      </c>
      <c r="G9" s="64">
        <v>286624.32</v>
      </c>
      <c r="H9" s="64">
        <v>299056.56</v>
      </c>
      <c r="I9" s="64">
        <v>302996.77999999997</v>
      </c>
      <c r="J9" s="64">
        <v>297923.32999999996</v>
      </c>
      <c r="K9" s="64">
        <v>300725.39999999997</v>
      </c>
      <c r="L9" s="64">
        <v>159796.26</v>
      </c>
      <c r="M9" s="64">
        <v>76636.829999999987</v>
      </c>
      <c r="N9" s="64">
        <v>80543.469999999987</v>
      </c>
      <c r="O9" s="64">
        <v>54143.749999999993</v>
      </c>
      <c r="P9" s="64">
        <v>43709.69</v>
      </c>
      <c r="Q9" s="64">
        <v>43671.819999999992</v>
      </c>
      <c r="R9" s="64">
        <v>13841.01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</row>
    <row r="10" spans="1:257">
      <c r="A10" s="71">
        <f t="shared" si="2"/>
        <v>5093.9193382007943</v>
      </c>
      <c r="B10" s="72">
        <f t="shared" si="1"/>
        <v>5093919.3382007945</v>
      </c>
      <c r="C10" s="73" t="s">
        <v>17</v>
      </c>
      <c r="D10" s="71">
        <f>D15</f>
        <v>3562.17157</v>
      </c>
      <c r="E10" s="71">
        <f t="shared" ref="E10:AH10" si="3">E15</f>
        <v>2837.2640017499998</v>
      </c>
      <c r="F10" s="71">
        <f t="shared" si="3"/>
        <v>7460.830720125</v>
      </c>
      <c r="G10" s="71">
        <f t="shared" si="3"/>
        <v>15840.893864759375</v>
      </c>
      <c r="H10" s="71">
        <f t="shared" si="3"/>
        <v>30335.605854405672</v>
      </c>
      <c r="I10" s="71">
        <f t="shared" si="3"/>
        <v>135345.22199510617</v>
      </c>
      <c r="J10" s="71">
        <f t="shared" si="3"/>
        <v>243913.16173426702</v>
      </c>
      <c r="K10" s="71">
        <f t="shared" si="3"/>
        <v>236840.859375</v>
      </c>
      <c r="L10" s="71">
        <f t="shared" si="3"/>
        <v>333085.6875</v>
      </c>
      <c r="M10" s="71">
        <f t="shared" si="3"/>
        <v>406319.25</v>
      </c>
      <c r="N10" s="71">
        <f t="shared" si="3"/>
        <v>401264.4375</v>
      </c>
      <c r="O10" s="71">
        <f t="shared" si="3"/>
        <v>461795.34375</v>
      </c>
      <c r="P10" s="71">
        <f t="shared" si="3"/>
        <v>510422.9375</v>
      </c>
      <c r="Q10" s="71">
        <f t="shared" si="3"/>
        <v>514685.3125</v>
      </c>
      <c r="R10" s="71">
        <f t="shared" si="3"/>
        <v>627018.375</v>
      </c>
      <c r="S10" s="71">
        <f t="shared" si="3"/>
        <v>691379.25</v>
      </c>
      <c r="T10" s="71">
        <f t="shared" si="3"/>
        <v>682051.375</v>
      </c>
      <c r="U10" s="71">
        <f t="shared" si="3"/>
        <v>668916</v>
      </c>
      <c r="V10" s="71">
        <f t="shared" si="3"/>
        <v>660356.75</v>
      </c>
      <c r="W10" s="71">
        <f t="shared" si="3"/>
        <v>647707.4375</v>
      </c>
      <c r="X10" s="71">
        <f t="shared" si="3"/>
        <v>639691.75</v>
      </c>
      <c r="Y10" s="71">
        <f t="shared" si="3"/>
        <v>627229.3125</v>
      </c>
      <c r="Z10" s="71">
        <f t="shared" si="3"/>
        <v>700386.25</v>
      </c>
      <c r="AA10" s="71">
        <f t="shared" si="3"/>
        <v>742087.3125</v>
      </c>
      <c r="AB10" s="71">
        <f t="shared" si="3"/>
        <v>714681.625</v>
      </c>
      <c r="AC10" s="71">
        <f t="shared" si="3"/>
        <v>688382.6875</v>
      </c>
      <c r="AD10" s="71">
        <f t="shared" si="3"/>
        <v>663649.1875</v>
      </c>
      <c r="AE10" s="71">
        <f t="shared" si="3"/>
        <v>639798.3125</v>
      </c>
      <c r="AF10" s="71">
        <f t="shared" si="3"/>
        <v>616834.0625</v>
      </c>
      <c r="AG10" s="71">
        <f t="shared" si="3"/>
        <v>595221.875</v>
      </c>
      <c r="AH10" s="71">
        <f t="shared" si="3"/>
        <v>592489.6875</v>
      </c>
    </row>
    <row r="11" spans="1:257">
      <c r="A11" s="64">
        <f>SUM(A3:A10)</f>
        <v>56386.66502510618</v>
      </c>
      <c r="B11" s="74">
        <f>SUM(B3:B10)</f>
        <v>56386665.025106184</v>
      </c>
      <c r="C11" s="75"/>
      <c r="D11" s="64">
        <f>SUM(D3:D10)</f>
        <v>2199512.9615699998</v>
      </c>
      <c r="E11" s="64">
        <f t="shared" ref="E11:AG11" si="4">SUM(E3:E10)</f>
        <v>2237657.4740017499</v>
      </c>
      <c r="F11" s="64">
        <f t="shared" si="4"/>
        <v>2341603.4507201253</v>
      </c>
      <c r="G11" s="64">
        <f t="shared" si="4"/>
        <v>2444273.7338647591</v>
      </c>
      <c r="H11" s="64">
        <f t="shared" si="4"/>
        <v>2675669.3458544058</v>
      </c>
      <c r="I11" s="64">
        <f t="shared" si="4"/>
        <v>3097273.6819951055</v>
      </c>
      <c r="J11" s="64">
        <f t="shared" si="4"/>
        <v>3412322.2717342675</v>
      </c>
      <c r="K11" s="64">
        <f t="shared" si="4"/>
        <v>3616909.5593749997</v>
      </c>
      <c r="L11" s="64">
        <f t="shared" si="4"/>
        <v>3836479.897499999</v>
      </c>
      <c r="M11" s="64">
        <f t="shared" si="4"/>
        <v>4025315.3600000003</v>
      </c>
      <c r="N11" s="64">
        <f t="shared" si="4"/>
        <v>4168639.4775000005</v>
      </c>
      <c r="O11" s="64">
        <f t="shared" si="4"/>
        <v>4190337.1137500005</v>
      </c>
      <c r="P11" s="64">
        <f t="shared" si="4"/>
        <v>4217941.9674999993</v>
      </c>
      <c r="Q11" s="64">
        <f t="shared" si="4"/>
        <v>4272693.2624999993</v>
      </c>
      <c r="R11" s="64">
        <f t="shared" si="4"/>
        <v>4516655.7149999999</v>
      </c>
      <c r="S11" s="64">
        <f t="shared" si="4"/>
        <v>4740756.5</v>
      </c>
      <c r="T11" s="64">
        <f t="shared" si="4"/>
        <v>4848973.7749999994</v>
      </c>
      <c r="U11" s="64">
        <f t="shared" si="4"/>
        <v>4963031.26</v>
      </c>
      <c r="V11" s="64">
        <f t="shared" si="4"/>
        <v>5128169.5999999996</v>
      </c>
      <c r="W11" s="64">
        <f t="shared" si="4"/>
        <v>5267256.9175000004</v>
      </c>
      <c r="X11" s="64">
        <f t="shared" si="4"/>
        <v>5430772.9100000001</v>
      </c>
      <c r="Y11" s="64">
        <f t="shared" si="4"/>
        <v>5570994.5824999996</v>
      </c>
      <c r="Z11" s="64">
        <f t="shared" si="4"/>
        <v>5814284.6699999999</v>
      </c>
      <c r="AA11" s="64">
        <f t="shared" si="4"/>
        <v>6038282.8324999996</v>
      </c>
      <c r="AB11" s="64">
        <f t="shared" si="4"/>
        <v>6155090.8250000002</v>
      </c>
      <c r="AC11" s="64">
        <f t="shared" si="4"/>
        <v>6279761.8374999994</v>
      </c>
      <c r="AD11" s="64">
        <f t="shared" si="4"/>
        <v>6397299.2874999996</v>
      </c>
      <c r="AE11" s="64">
        <f t="shared" si="4"/>
        <v>6573043.5925000003</v>
      </c>
      <c r="AF11" s="64">
        <f t="shared" si="4"/>
        <v>6690176.5425000004</v>
      </c>
      <c r="AG11" s="64">
        <f t="shared" si="4"/>
        <v>6838295.6349999988</v>
      </c>
      <c r="AH11" s="64">
        <f>SUM(AH3:AH10)</f>
        <v>7011140.8174999999</v>
      </c>
    </row>
    <row r="12" spans="1:257" s="70" customFormat="1">
      <c r="A12" s="69"/>
      <c r="C12" s="76"/>
      <c r="D12" s="78">
        <f>D11-D10</f>
        <v>2195950.79</v>
      </c>
      <c r="E12" s="78">
        <f t="shared" ref="E12:AH12" si="5">E11-E10</f>
        <v>2234820.21</v>
      </c>
      <c r="F12" s="78">
        <f t="shared" si="5"/>
        <v>2334142.62</v>
      </c>
      <c r="G12" s="78">
        <f t="shared" si="5"/>
        <v>2428432.84</v>
      </c>
      <c r="H12" s="78">
        <f t="shared" si="5"/>
        <v>2645333.7400000002</v>
      </c>
      <c r="I12" s="78">
        <f t="shared" si="5"/>
        <v>2961928.4599999995</v>
      </c>
      <c r="J12" s="78">
        <f t="shared" si="5"/>
        <v>3168409.1100000003</v>
      </c>
      <c r="K12" s="78">
        <f t="shared" si="5"/>
        <v>3380068.6999999997</v>
      </c>
      <c r="L12" s="78">
        <f t="shared" si="5"/>
        <v>3503394.209999999</v>
      </c>
      <c r="M12" s="78">
        <f t="shared" si="5"/>
        <v>3618996.1100000003</v>
      </c>
      <c r="N12" s="78">
        <f t="shared" si="5"/>
        <v>3767375.0400000005</v>
      </c>
      <c r="O12" s="78">
        <f t="shared" si="5"/>
        <v>3728541.7700000005</v>
      </c>
      <c r="P12" s="78">
        <f t="shared" si="5"/>
        <v>3707519.0299999993</v>
      </c>
      <c r="Q12" s="78">
        <f t="shared" si="5"/>
        <v>3758007.9499999993</v>
      </c>
      <c r="R12" s="78">
        <f t="shared" si="5"/>
        <v>3889637.34</v>
      </c>
      <c r="S12" s="78">
        <f t="shared" si="5"/>
        <v>4049377.25</v>
      </c>
      <c r="T12" s="78">
        <f t="shared" si="5"/>
        <v>4166922.3999999994</v>
      </c>
      <c r="U12" s="78">
        <f t="shared" si="5"/>
        <v>4294115.26</v>
      </c>
      <c r="V12" s="78">
        <f t="shared" si="5"/>
        <v>4467812.8499999996</v>
      </c>
      <c r="W12" s="78">
        <f t="shared" si="5"/>
        <v>4619549.4800000004</v>
      </c>
      <c r="X12" s="78">
        <f t="shared" si="5"/>
        <v>4791081.16</v>
      </c>
      <c r="Y12" s="78">
        <f t="shared" si="5"/>
        <v>4943765.2699999996</v>
      </c>
      <c r="Z12" s="78">
        <f t="shared" si="5"/>
        <v>5113898.42</v>
      </c>
      <c r="AA12" s="78">
        <f t="shared" si="5"/>
        <v>5296195.5199999996</v>
      </c>
      <c r="AB12" s="78">
        <f t="shared" si="5"/>
        <v>5440409.2000000002</v>
      </c>
      <c r="AC12" s="78">
        <f t="shared" si="5"/>
        <v>5591379.1499999994</v>
      </c>
      <c r="AD12" s="78">
        <f t="shared" si="5"/>
        <v>5733650.0999999996</v>
      </c>
      <c r="AE12" s="78">
        <f t="shared" si="5"/>
        <v>5933245.2800000003</v>
      </c>
      <c r="AF12" s="78">
        <f t="shared" si="5"/>
        <v>6073342.4800000004</v>
      </c>
      <c r="AG12" s="78">
        <f t="shared" si="5"/>
        <v>6243073.7599999988</v>
      </c>
      <c r="AH12" s="78">
        <f t="shared" si="5"/>
        <v>6418651.1299999999</v>
      </c>
    </row>
    <row r="13" spans="1:257" s="70" customFormat="1">
      <c r="A13" s="79"/>
      <c r="B13" s="80"/>
      <c r="C13" s="7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257" s="95" customFormat="1" ht="12">
      <c r="A14" s="92"/>
      <c r="B14" s="93" t="s">
        <v>70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6">B15/1000</f>
        <v>5093.9193382007943</v>
      </c>
      <c r="B15" s="72">
        <f t="shared" ref="B15" si="7">NPV($B$1,E15:AH15)*(1+$B$1)</f>
        <v>5093919.3382007945</v>
      </c>
      <c r="C15" s="71" t="s">
        <v>17</v>
      </c>
      <c r="D15" s="71">
        <f t="shared" ref="D15:AH15" si="8">D16+D20+D21</f>
        <v>3562.17157</v>
      </c>
      <c r="E15" s="71">
        <f t="shared" si="8"/>
        <v>2837.2640017499998</v>
      </c>
      <c r="F15" s="71">
        <f t="shared" si="8"/>
        <v>7460.830720125</v>
      </c>
      <c r="G15" s="71">
        <f t="shared" si="8"/>
        <v>15840.893864759375</v>
      </c>
      <c r="H15" s="71">
        <f t="shared" si="8"/>
        <v>30335.605854405672</v>
      </c>
      <c r="I15" s="71">
        <f t="shared" si="8"/>
        <v>135345.22199510617</v>
      </c>
      <c r="J15" s="71">
        <f t="shared" si="8"/>
        <v>243913.16173426702</v>
      </c>
      <c r="K15" s="71">
        <f t="shared" si="8"/>
        <v>236840.859375</v>
      </c>
      <c r="L15" s="71">
        <f t="shared" si="8"/>
        <v>333085.6875</v>
      </c>
      <c r="M15" s="71">
        <f t="shared" si="8"/>
        <v>406319.25</v>
      </c>
      <c r="N15" s="71">
        <f t="shared" si="8"/>
        <v>401264.4375</v>
      </c>
      <c r="O15" s="71">
        <f t="shared" si="8"/>
        <v>461795.34375</v>
      </c>
      <c r="P15" s="71">
        <f t="shared" si="8"/>
        <v>510422.9375</v>
      </c>
      <c r="Q15" s="71">
        <f t="shared" si="8"/>
        <v>514685.3125</v>
      </c>
      <c r="R15" s="71">
        <f t="shared" si="8"/>
        <v>627018.375</v>
      </c>
      <c r="S15" s="71">
        <f t="shared" si="8"/>
        <v>691379.25</v>
      </c>
      <c r="T15" s="71">
        <f t="shared" si="8"/>
        <v>682051.375</v>
      </c>
      <c r="U15" s="71">
        <f t="shared" si="8"/>
        <v>668916</v>
      </c>
      <c r="V15" s="71">
        <f t="shared" si="8"/>
        <v>660356.75</v>
      </c>
      <c r="W15" s="71">
        <f t="shared" si="8"/>
        <v>647707.4375</v>
      </c>
      <c r="X15" s="71">
        <f t="shared" si="8"/>
        <v>639691.75</v>
      </c>
      <c r="Y15" s="71">
        <f t="shared" si="8"/>
        <v>627229.3125</v>
      </c>
      <c r="Z15" s="71">
        <f t="shared" si="8"/>
        <v>700386.25</v>
      </c>
      <c r="AA15" s="71">
        <f t="shared" si="8"/>
        <v>742087.3125</v>
      </c>
      <c r="AB15" s="71">
        <f t="shared" si="8"/>
        <v>714681.625</v>
      </c>
      <c r="AC15" s="71">
        <f t="shared" si="8"/>
        <v>688382.6875</v>
      </c>
      <c r="AD15" s="71">
        <f t="shared" si="8"/>
        <v>663649.1875</v>
      </c>
      <c r="AE15" s="71">
        <f t="shared" si="8"/>
        <v>639798.3125</v>
      </c>
      <c r="AF15" s="71">
        <f t="shared" si="8"/>
        <v>616834.0625</v>
      </c>
      <c r="AG15" s="71">
        <f t="shared" si="8"/>
        <v>595221.875</v>
      </c>
      <c r="AH15" s="71">
        <f t="shared" si="8"/>
        <v>592489.6875</v>
      </c>
    </row>
    <row r="16" spans="1:257">
      <c r="A16" s="71">
        <f t="shared" ref="A16" si="9">B16/1000</f>
        <v>4763.5707509690374</v>
      </c>
      <c r="B16" s="72">
        <f t="shared" ref="B16:B17" si="10">NPV($B$1,D16:AH16)*(1+$B$1)</f>
        <v>4763570.7509690374</v>
      </c>
      <c r="C16" s="71" t="s">
        <v>17</v>
      </c>
      <c r="D16" s="98">
        <v>0</v>
      </c>
      <c r="E16" s="98">
        <v>0</v>
      </c>
      <c r="F16" s="98">
        <v>0</v>
      </c>
      <c r="G16" s="98">
        <v>8198.9833984375</v>
      </c>
      <c r="H16" s="98">
        <v>26182.67578125</v>
      </c>
      <c r="I16" s="98">
        <v>132662.21875</v>
      </c>
      <c r="J16" s="98">
        <v>243474.125</v>
      </c>
      <c r="K16" s="98">
        <v>236840.859375</v>
      </c>
      <c r="L16" s="98">
        <v>333085.6875</v>
      </c>
      <c r="M16" s="98">
        <v>406319.25</v>
      </c>
      <c r="N16" s="98">
        <v>401264.4375</v>
      </c>
      <c r="O16" s="98">
        <v>461795.34375</v>
      </c>
      <c r="P16" s="98">
        <v>510422.9375</v>
      </c>
      <c r="Q16" s="98">
        <v>514685.3125</v>
      </c>
      <c r="R16" s="98">
        <v>627018.375</v>
      </c>
      <c r="S16" s="98">
        <v>691379.25</v>
      </c>
      <c r="T16" s="98">
        <v>682051.375</v>
      </c>
      <c r="U16" s="98">
        <v>668916</v>
      </c>
      <c r="V16" s="98">
        <v>660356.75</v>
      </c>
      <c r="W16" s="98">
        <v>647707.4375</v>
      </c>
      <c r="X16" s="98">
        <v>639691.75</v>
      </c>
      <c r="Y16" s="98">
        <v>627229.3125</v>
      </c>
      <c r="Z16" s="98">
        <v>700386.25</v>
      </c>
      <c r="AA16" s="98">
        <v>742087.3125</v>
      </c>
      <c r="AB16" s="98">
        <v>714681.625</v>
      </c>
      <c r="AC16" s="98">
        <v>688382.6875</v>
      </c>
      <c r="AD16" s="98">
        <v>663649.1875</v>
      </c>
      <c r="AE16" s="98">
        <v>639798.3125</v>
      </c>
      <c r="AF16" s="98">
        <v>616834.0625</v>
      </c>
      <c r="AG16" s="98">
        <v>595221.875</v>
      </c>
      <c r="AH16" s="98">
        <v>592489.6875</v>
      </c>
      <c r="AI16" s="64"/>
    </row>
    <row r="17" spans="1:35">
      <c r="B17" s="68">
        <f t="shared" si="10"/>
        <v>4763570.7509690374</v>
      </c>
      <c r="C17" s="88"/>
      <c r="D17" s="88">
        <f t="shared" ref="D17:AH17" si="11">SUM(D16:D16)</f>
        <v>0</v>
      </c>
      <c r="E17" s="88">
        <f t="shared" si="11"/>
        <v>0</v>
      </c>
      <c r="F17" s="88">
        <f t="shared" si="11"/>
        <v>0</v>
      </c>
      <c r="G17" s="88">
        <f t="shared" si="11"/>
        <v>8198.9833984375</v>
      </c>
      <c r="H17" s="88">
        <f t="shared" si="11"/>
        <v>26182.67578125</v>
      </c>
      <c r="I17" s="88">
        <f t="shared" si="11"/>
        <v>132662.21875</v>
      </c>
      <c r="J17" s="88">
        <f t="shared" si="11"/>
        <v>243474.125</v>
      </c>
      <c r="K17" s="88">
        <f t="shared" si="11"/>
        <v>236840.859375</v>
      </c>
      <c r="L17" s="88">
        <f t="shared" si="11"/>
        <v>333085.6875</v>
      </c>
      <c r="M17" s="88">
        <f t="shared" si="11"/>
        <v>406319.25</v>
      </c>
      <c r="N17" s="88">
        <f t="shared" si="11"/>
        <v>401264.4375</v>
      </c>
      <c r="O17" s="88">
        <f t="shared" si="11"/>
        <v>461795.34375</v>
      </c>
      <c r="P17" s="88">
        <f t="shared" si="11"/>
        <v>510422.9375</v>
      </c>
      <c r="Q17" s="88">
        <f t="shared" si="11"/>
        <v>514685.3125</v>
      </c>
      <c r="R17" s="88">
        <f t="shared" si="11"/>
        <v>627018.375</v>
      </c>
      <c r="S17" s="88">
        <f t="shared" si="11"/>
        <v>691379.25</v>
      </c>
      <c r="T17" s="88">
        <f t="shared" si="11"/>
        <v>682051.375</v>
      </c>
      <c r="U17" s="88">
        <f t="shared" si="11"/>
        <v>668916</v>
      </c>
      <c r="V17" s="88">
        <f t="shared" si="11"/>
        <v>660356.75</v>
      </c>
      <c r="W17" s="88">
        <f t="shared" si="11"/>
        <v>647707.4375</v>
      </c>
      <c r="X17" s="88">
        <f t="shared" si="11"/>
        <v>639691.75</v>
      </c>
      <c r="Y17" s="88">
        <f t="shared" si="11"/>
        <v>627229.3125</v>
      </c>
      <c r="Z17" s="88">
        <f t="shared" si="11"/>
        <v>700386.25</v>
      </c>
      <c r="AA17" s="88">
        <f t="shared" si="11"/>
        <v>742087.3125</v>
      </c>
      <c r="AB17" s="88">
        <f t="shared" si="11"/>
        <v>714681.625</v>
      </c>
      <c r="AC17" s="88">
        <f t="shared" si="11"/>
        <v>688382.6875</v>
      </c>
      <c r="AD17" s="88">
        <f t="shared" si="11"/>
        <v>663649.1875</v>
      </c>
      <c r="AE17" s="88">
        <f t="shared" si="11"/>
        <v>639798.3125</v>
      </c>
      <c r="AF17" s="88">
        <f t="shared" si="11"/>
        <v>616834.0625</v>
      </c>
      <c r="AG17" s="88">
        <f t="shared" si="11"/>
        <v>595221.875</v>
      </c>
      <c r="AH17" s="88">
        <f t="shared" si="11"/>
        <v>592489.6875</v>
      </c>
      <c r="AI17" s="64"/>
    </row>
    <row r="18" spans="1:35"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64"/>
    </row>
    <row r="19" spans="1:35">
      <c r="B19" s="97" t="s">
        <v>33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64"/>
    </row>
    <row r="20" spans="1:35">
      <c r="A20" s="64">
        <f>B20/1000</f>
        <v>20.283438905687444</v>
      </c>
      <c r="B20" s="68">
        <f>NPV($B$1,D20:AH20)*(1+$B$1)</f>
        <v>20283.438905687442</v>
      </c>
      <c r="C20" s="82" t="s">
        <v>32</v>
      </c>
      <c r="D20" s="75">
        <f>Budget_Capital!D9</f>
        <v>3162.17157</v>
      </c>
      <c r="E20" s="75">
        <f>Budget_Capital!E9</f>
        <v>2307.2640017499998</v>
      </c>
      <c r="F20" s="75">
        <f>Budget_Capital!F9</f>
        <v>7190.830720125</v>
      </c>
      <c r="G20" s="75">
        <f>Budget_Capital!G9</f>
        <v>5871.9104663218741</v>
      </c>
      <c r="H20" s="75">
        <f>Budget_Capital!H9</f>
        <v>2822.9300731556714</v>
      </c>
      <c r="I20" s="75">
        <f>Budget_Capital!I9</f>
        <v>1703.0032451061593</v>
      </c>
      <c r="J20" s="75">
        <f>Budget_Capital!J9</f>
        <v>439.03673426703597</v>
      </c>
      <c r="K20" s="75">
        <f>Budget_Capital!K9</f>
        <v>0</v>
      </c>
      <c r="L20" s="75">
        <f>Budget_Capital!L9</f>
        <v>0</v>
      </c>
      <c r="M20" s="75">
        <f>Budget_Capital!M9</f>
        <v>0</v>
      </c>
      <c r="N20" s="75">
        <f>Budget_Capital!N9</f>
        <v>0</v>
      </c>
      <c r="O20" s="75">
        <f>Budget_Capital!O9</f>
        <v>0</v>
      </c>
      <c r="P20" s="75">
        <f>Budget_Capital!P9</f>
        <v>0</v>
      </c>
      <c r="Q20" s="75">
        <f>Budget_Capital!Q9</f>
        <v>0</v>
      </c>
      <c r="R20" s="75">
        <f>Budget_Capital!R9</f>
        <v>0</v>
      </c>
      <c r="S20" s="75">
        <f>Budget_Capital!S9</f>
        <v>0</v>
      </c>
      <c r="T20" s="75">
        <f>Budget_Capital!T9</f>
        <v>0</v>
      </c>
      <c r="U20" s="75">
        <f>Budget_Capital!U9</f>
        <v>0</v>
      </c>
      <c r="V20" s="75">
        <f>Budget_Capital!V9</f>
        <v>0</v>
      </c>
      <c r="W20" s="75">
        <f>Budget_Capital!W9</f>
        <v>0</v>
      </c>
      <c r="X20" s="75">
        <f>Budget_Capital!X9</f>
        <v>0</v>
      </c>
      <c r="Y20" s="75">
        <f>Budget_Capital!Y9</f>
        <v>0</v>
      </c>
      <c r="Z20" s="75">
        <f>Budget_Capital!Z9</f>
        <v>0</v>
      </c>
      <c r="AA20" s="75">
        <f>Budget_Capital!AA9</f>
        <v>0</v>
      </c>
      <c r="AB20" s="75">
        <f>Budget_Capital!AB9</f>
        <v>0</v>
      </c>
      <c r="AC20" s="75">
        <f>Budget_Capital!AC9</f>
        <v>0</v>
      </c>
      <c r="AD20" s="75">
        <f>Budget_Capital!AD9</f>
        <v>0</v>
      </c>
      <c r="AE20" s="75">
        <f>Budget_Capital!AE9</f>
        <v>0</v>
      </c>
      <c r="AF20" s="75">
        <f>Budget_Capital!AF9</f>
        <v>0</v>
      </c>
      <c r="AG20" s="75">
        <f>Budget_Capital!AG9</f>
        <v>0</v>
      </c>
      <c r="AH20" s="75">
        <f>Budget_Capital!AH9</f>
        <v>0</v>
      </c>
    </row>
    <row r="21" spans="1:35">
      <c r="A21" s="64">
        <f>B21/1000</f>
        <v>4.3545593167581496</v>
      </c>
      <c r="B21" s="68">
        <f>NPV($B$1,D21:AH21)*(1+$B$1)</f>
        <v>4354.5593167581492</v>
      </c>
      <c r="C21" s="82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</row>
    <row r="22" spans="1:35">
      <c r="C22" s="82">
        <v>6.4638580000000001E-2</v>
      </c>
    </row>
    <row r="23" spans="1:3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</row>
    <row r="24" spans="1:35" s="113" customFormat="1">
      <c r="A24" s="88"/>
      <c r="B24" s="68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</row>
    <row r="25" spans="1:35" s="113" customFormat="1">
      <c r="A25" s="88"/>
      <c r="B25" s="68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</row>
    <row r="26" spans="1:35" s="113" customFormat="1">
      <c r="A26" s="88"/>
      <c r="B26" s="68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</row>
    <row r="27" spans="1:35" s="113" customFormat="1">
      <c r="A27" s="88"/>
      <c r="B27" s="68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</row>
    <row r="28" spans="1:35" s="113" customFormat="1">
      <c r="B28" s="76"/>
      <c r="D28" s="89"/>
      <c r="E28" s="89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</row>
    <row r="29" spans="1:35" s="113" customFormat="1">
      <c r="A29" s="88"/>
      <c r="B29" s="68"/>
      <c r="D29" s="96"/>
      <c r="E29" s="96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</row>
    <row r="30" spans="1:35" s="113" customFormat="1">
      <c r="A30" s="88"/>
      <c r="B30" s="68"/>
      <c r="D30" s="96"/>
      <c r="E30" s="96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</row>
    <row r="31" spans="1:35" s="113" customFormat="1">
      <c r="A31" s="88"/>
      <c r="B31" s="68"/>
      <c r="D31" s="96"/>
      <c r="E31" s="96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</row>
    <row r="32" spans="1:35" s="113" customFormat="1">
      <c r="A32" s="88"/>
      <c r="B32" s="68"/>
      <c r="D32" s="96"/>
      <c r="E32" s="96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</row>
    <row r="33" spans="1:34" s="113" customFormat="1">
      <c r="A33" s="88"/>
      <c r="B33" s="76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</row>
    <row r="34" spans="1:34" s="113" customFormat="1">
      <c r="A34" s="88"/>
      <c r="B34" s="68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</row>
    <row r="35" spans="1:34" s="113" customFormat="1">
      <c r="A35" s="88"/>
      <c r="B35" s="68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</row>
    <row r="36" spans="1:34" s="113" customFormat="1">
      <c r="A36" s="88"/>
      <c r="B36" s="68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</row>
    <row r="37" spans="1:34" s="113" customFormat="1">
      <c r="A37" s="88"/>
      <c r="B37" s="68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</row>
    <row r="44" spans="1:34" s="113" customFormat="1">
      <c r="A44" s="88"/>
    </row>
    <row r="45" spans="1:34" s="113" customFormat="1">
      <c r="A45" s="88"/>
    </row>
    <row r="46" spans="1:34" s="113" customFormat="1">
      <c r="A46" s="88"/>
    </row>
    <row r="47" spans="1:34" s="113" customFormat="1">
      <c r="A47" s="88"/>
    </row>
    <row r="48" spans="1:34" s="113" customFormat="1">
      <c r="A48" s="88"/>
    </row>
    <row r="49" spans="1:1" s="113" customFormat="1">
      <c r="A49" s="88"/>
    </row>
    <row r="50" spans="1:1" s="113" customFormat="1">
      <c r="A50" s="88"/>
    </row>
    <row r="51" spans="1:1" s="113" customFormat="1">
      <c r="A51" s="88"/>
    </row>
    <row r="52" spans="1:1" s="113" customFormat="1">
      <c r="A52" s="88"/>
    </row>
    <row r="53" spans="1:1" s="113" customFormat="1">
      <c r="A53" s="88"/>
    </row>
    <row r="54" spans="1:1" s="113" customFormat="1">
      <c r="A54" s="88"/>
    </row>
    <row r="55" spans="1:1" s="113" customFormat="1">
      <c r="A55" s="88"/>
    </row>
    <row r="56" spans="1:1" s="113" customFormat="1">
      <c r="A56" s="88"/>
    </row>
    <row r="57" spans="1:1" s="113" customFormat="1">
      <c r="A57" s="88"/>
    </row>
    <row r="58" spans="1:1" s="113" customFormat="1">
      <c r="A58" s="88"/>
    </row>
    <row r="59" spans="1:1" s="113" customFormat="1">
      <c r="A59" s="88"/>
    </row>
    <row r="60" spans="1:1" s="113" customFormat="1">
      <c r="A60" s="88"/>
    </row>
    <row r="61" spans="1:1" s="113" customFormat="1">
      <c r="A61" s="88"/>
    </row>
    <row r="62" spans="1:1" s="113" customFormat="1">
      <c r="A62" s="88"/>
    </row>
    <row r="63" spans="1:1" s="113" customFormat="1">
      <c r="A63" s="88"/>
    </row>
    <row r="64" spans="1:1" s="113" customFormat="1">
      <c r="A64" s="88"/>
    </row>
    <row r="65" spans="1:1" s="113" customFormat="1">
      <c r="A65" s="88"/>
    </row>
    <row r="66" spans="1:1" s="113" customFormat="1">
      <c r="A66" s="88"/>
    </row>
    <row r="67" spans="1:1" s="113" customFormat="1">
      <c r="A67" s="88"/>
    </row>
    <row r="68" spans="1:1" s="113" customFormat="1">
      <c r="A68" s="88"/>
    </row>
    <row r="69" spans="1:1" s="113" customFormat="1">
      <c r="A69" s="88"/>
    </row>
    <row r="70" spans="1:1" s="113" customFormat="1">
      <c r="A70" s="88"/>
    </row>
    <row r="71" spans="1:1" s="113" customFormat="1">
      <c r="A71" s="88"/>
    </row>
    <row r="72" spans="1:1" s="113" customFormat="1">
      <c r="A72" s="88"/>
    </row>
    <row r="73" spans="1:1" s="113" customFormat="1">
      <c r="A73" s="88"/>
    </row>
    <row r="74" spans="1:1" s="113" customFormat="1">
      <c r="A74" s="88"/>
    </row>
    <row r="75" spans="1:1" s="113" customFormat="1">
      <c r="A75" s="88"/>
    </row>
    <row r="76" spans="1:1" s="113" customFormat="1">
      <c r="A76" s="88"/>
    </row>
    <row r="77" spans="1:1" s="113" customFormat="1">
      <c r="A77" s="88"/>
    </row>
    <row r="78" spans="1:1" s="113" customFormat="1">
      <c r="A78" s="88"/>
    </row>
    <row r="79" spans="1:1" s="113" customFormat="1">
      <c r="A79" s="88"/>
    </row>
    <row r="80" spans="1:1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</sheetData>
  <pageMargins left="0.7" right="0.7" top="0.75" bottom="0.75" header="0.3" footer="0.3"/>
  <pageSetup scale="30" orientation="landscape" r:id="rId1"/>
  <headerFooter>
    <oddHeader>&amp;L&amp;Z&amp;F</oddHeader>
    <oddFooter xml:space="preserve">&amp;L&amp;A&amp;R14LGBRA-NRGPOD1-8-DOC 2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159"/>
  <sheetViews>
    <sheetView tabSelected="1" zoomScaleNormal="100" workbookViewId="0">
      <selection activeCell="A32" sqref="A32:XFD32"/>
    </sheetView>
  </sheetViews>
  <sheetFormatPr defaultColWidth="10.44140625" defaultRowHeight="10.199999999999999"/>
  <cols>
    <col min="1" max="1" width="6.6640625" style="64" bestFit="1" customWidth="1"/>
    <col min="2" max="2" width="13.5546875" style="66" bestFit="1" customWidth="1"/>
    <col min="3" max="3" width="38.109375" style="66" bestFit="1" customWidth="1"/>
    <col min="4" max="34" width="10.88671875" style="66" bestFit="1" customWidth="1"/>
    <col min="35" max="16384" width="10.44140625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69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8.8887941406824247</v>
      </c>
      <c r="B3" s="68">
        <f t="shared" ref="B3:B10" si="1">NPV($B$1,E3:AH3)*(1+$B$1)</f>
        <v>8888.7941406824248</v>
      </c>
      <c r="C3" s="66" t="s">
        <v>10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426.86</v>
      </c>
      <c r="M3" s="64">
        <v>0</v>
      </c>
      <c r="N3" s="64">
        <v>0</v>
      </c>
      <c r="O3" s="64">
        <v>1800.28</v>
      </c>
      <c r="P3" s="64">
        <v>2412.9299999999998</v>
      </c>
      <c r="Q3" s="64">
        <v>0</v>
      </c>
      <c r="R3" s="64">
        <v>0</v>
      </c>
      <c r="S3" s="64">
        <v>8755.42</v>
      </c>
      <c r="T3" s="64">
        <v>2856.52</v>
      </c>
      <c r="U3" s="64">
        <v>0</v>
      </c>
      <c r="V3" s="64">
        <v>835.01</v>
      </c>
      <c r="W3" s="64">
        <v>0</v>
      </c>
      <c r="X3" s="64">
        <v>2918.52</v>
      </c>
      <c r="Y3" s="64">
        <v>562.12</v>
      </c>
      <c r="Z3" s="64">
        <v>1267.1400000000001</v>
      </c>
      <c r="AA3" s="64">
        <v>0</v>
      </c>
      <c r="AB3" s="64">
        <v>0</v>
      </c>
      <c r="AC3" s="64">
        <v>0</v>
      </c>
      <c r="AD3" s="64">
        <v>0</v>
      </c>
      <c r="AE3" s="64">
        <v>20.29</v>
      </c>
      <c r="AF3" s="64">
        <v>0</v>
      </c>
      <c r="AG3" s="64">
        <v>0</v>
      </c>
      <c r="AH3" s="64">
        <v>0</v>
      </c>
    </row>
    <row r="4" spans="1:257">
      <c r="A4" s="64">
        <f t="shared" ref="A4:A10" si="2">B4/1000</f>
        <v>9030.8488147793068</v>
      </c>
      <c r="B4" s="68">
        <f t="shared" si="1"/>
        <v>9030848.8147793077</v>
      </c>
      <c r="C4" s="66" t="s">
        <v>11</v>
      </c>
      <c r="D4" s="64">
        <v>282729.81</v>
      </c>
      <c r="E4" s="64">
        <v>302550.06</v>
      </c>
      <c r="F4" s="64">
        <v>321047.94</v>
      </c>
      <c r="G4" s="64">
        <v>314693.21000000002</v>
      </c>
      <c r="H4" s="64">
        <v>354904.27</v>
      </c>
      <c r="I4" s="64">
        <v>531960.22</v>
      </c>
      <c r="J4" s="64">
        <v>616312.24</v>
      </c>
      <c r="K4" s="64">
        <v>616733.48</v>
      </c>
      <c r="L4" s="64">
        <v>650595.21</v>
      </c>
      <c r="M4" s="64">
        <v>681321.85</v>
      </c>
      <c r="N4" s="64">
        <v>687642.18</v>
      </c>
      <c r="O4" s="64">
        <v>720028.18</v>
      </c>
      <c r="P4" s="64">
        <v>751081.42999999993</v>
      </c>
      <c r="Q4" s="64">
        <v>765410.29999999993</v>
      </c>
      <c r="R4" s="64">
        <v>806297.58000000007</v>
      </c>
      <c r="S4" s="64">
        <v>831761.35</v>
      </c>
      <c r="T4" s="64">
        <v>840480.45</v>
      </c>
      <c r="U4" s="64">
        <v>847279.62</v>
      </c>
      <c r="V4" s="64">
        <v>856194.91</v>
      </c>
      <c r="W4" s="64">
        <v>863190.39</v>
      </c>
      <c r="X4" s="64">
        <v>872080.1</v>
      </c>
      <c r="Y4" s="64">
        <v>879063.84</v>
      </c>
      <c r="Z4" s="64">
        <v>912490.73</v>
      </c>
      <c r="AA4" s="64">
        <v>936859.88</v>
      </c>
      <c r="AB4" s="64">
        <v>937997.20000000007</v>
      </c>
      <c r="AC4" s="64">
        <v>939305.38</v>
      </c>
      <c r="AD4" s="64">
        <v>940646.26</v>
      </c>
      <c r="AE4" s="64">
        <v>942174.02</v>
      </c>
      <c r="AF4" s="64">
        <v>943429.41999999993</v>
      </c>
      <c r="AG4" s="64">
        <v>944873.39999999991</v>
      </c>
      <c r="AH4" s="64">
        <v>954453.92</v>
      </c>
    </row>
    <row r="5" spans="1:257">
      <c r="A5" s="64">
        <f t="shared" si="2"/>
        <v>2197.5007669784723</v>
      </c>
      <c r="B5" s="68">
        <f t="shared" si="1"/>
        <v>2197500.7669784725</v>
      </c>
      <c r="C5" s="66" t="s">
        <v>12</v>
      </c>
      <c r="D5" s="64">
        <v>68272.42</v>
      </c>
      <c r="E5" s="64">
        <v>69057.509999999995</v>
      </c>
      <c r="F5" s="64">
        <v>68393.38</v>
      </c>
      <c r="G5" s="64">
        <v>70697.790000000008</v>
      </c>
      <c r="H5" s="64">
        <v>71561.14</v>
      </c>
      <c r="I5" s="64">
        <v>76749.52</v>
      </c>
      <c r="J5" s="64">
        <v>80081.3</v>
      </c>
      <c r="K5" s="64">
        <v>93943.87000000001</v>
      </c>
      <c r="L5" s="64">
        <v>114906.47</v>
      </c>
      <c r="M5" s="64">
        <v>130890.84</v>
      </c>
      <c r="N5" s="64">
        <v>134272.29</v>
      </c>
      <c r="O5" s="64">
        <v>156433.50999999998</v>
      </c>
      <c r="P5" s="64">
        <v>170143.91</v>
      </c>
      <c r="Q5" s="64">
        <v>178874.61</v>
      </c>
      <c r="R5" s="64">
        <v>195799.49000000002</v>
      </c>
      <c r="S5" s="64">
        <v>212904.65000000002</v>
      </c>
      <c r="T5" s="64">
        <v>216918.69</v>
      </c>
      <c r="U5" s="64">
        <v>225295.11</v>
      </c>
      <c r="V5" s="64">
        <v>234342.08</v>
      </c>
      <c r="W5" s="64">
        <v>242896.93999999997</v>
      </c>
      <c r="X5" s="64">
        <v>252237.87</v>
      </c>
      <c r="Y5" s="64">
        <v>262096.51</v>
      </c>
      <c r="Z5" s="64">
        <v>283991.02999999997</v>
      </c>
      <c r="AA5" s="64">
        <v>301747.64999999997</v>
      </c>
      <c r="AB5" s="64">
        <v>310465.16000000003</v>
      </c>
      <c r="AC5" s="64">
        <v>320040.71000000002</v>
      </c>
      <c r="AD5" s="64">
        <v>330543.17999999993</v>
      </c>
      <c r="AE5" s="64">
        <v>344330.04</v>
      </c>
      <c r="AF5" s="64">
        <v>352271.55000000005</v>
      </c>
      <c r="AG5" s="64">
        <v>363843.53</v>
      </c>
      <c r="AH5" s="64">
        <v>375760.72</v>
      </c>
    </row>
    <row r="6" spans="1:257">
      <c r="A6" s="64">
        <f t="shared" si="2"/>
        <v>8632.3967312974</v>
      </c>
      <c r="B6" s="68">
        <f t="shared" si="1"/>
        <v>8632396.7312973998</v>
      </c>
      <c r="C6" s="66" t="s">
        <v>13</v>
      </c>
      <c r="D6" s="64">
        <v>19421.46</v>
      </c>
      <c r="E6" s="64">
        <v>28888.67</v>
      </c>
      <c r="F6" s="64">
        <v>35716.51</v>
      </c>
      <c r="G6" s="64">
        <v>34506.959999999999</v>
      </c>
      <c r="H6" s="64">
        <v>40226.979999999996</v>
      </c>
      <c r="I6" s="64">
        <v>39518.800000000003</v>
      </c>
      <c r="J6" s="64">
        <v>40116.620000000003</v>
      </c>
      <c r="K6" s="64">
        <v>396389.76</v>
      </c>
      <c r="L6" s="64">
        <v>448516.54000000004</v>
      </c>
      <c r="M6" s="64">
        <v>492034.64999999997</v>
      </c>
      <c r="N6" s="64">
        <v>553346.49999999988</v>
      </c>
      <c r="O6" s="64">
        <v>606190.67000000004</v>
      </c>
      <c r="P6" s="64">
        <v>638392.88000000012</v>
      </c>
      <c r="Q6" s="64">
        <v>704298.25000000012</v>
      </c>
      <c r="R6" s="64">
        <v>751639.89999999991</v>
      </c>
      <c r="S6" s="64">
        <v>802940.21</v>
      </c>
      <c r="T6" s="64">
        <v>885140.88</v>
      </c>
      <c r="U6" s="64">
        <v>962969.09</v>
      </c>
      <c r="V6" s="64">
        <v>1054890.8400000001</v>
      </c>
      <c r="W6" s="64">
        <v>1157762.7300000002</v>
      </c>
      <c r="X6" s="64">
        <v>1242013.6899999997</v>
      </c>
      <c r="Y6" s="64">
        <v>1339803.8999999999</v>
      </c>
      <c r="Z6" s="64">
        <v>1407401.7400000002</v>
      </c>
      <c r="AA6" s="64">
        <v>1494378.65</v>
      </c>
      <c r="AB6" s="64">
        <v>1586316.5699999998</v>
      </c>
      <c r="AC6" s="64">
        <v>1700946.71</v>
      </c>
      <c r="AD6" s="64">
        <v>1816662.8900000001</v>
      </c>
      <c r="AE6" s="64">
        <v>1942927.03</v>
      </c>
      <c r="AF6" s="64">
        <v>2092484.7300000002</v>
      </c>
      <c r="AG6" s="64">
        <v>2238699.7400000007</v>
      </c>
      <c r="AH6" s="64">
        <v>2378573.3800000004</v>
      </c>
    </row>
    <row r="7" spans="1:257">
      <c r="A7" s="64">
        <f t="shared" si="2"/>
        <v>34094.774841517668</v>
      </c>
      <c r="B7" s="68">
        <f t="shared" si="1"/>
        <v>34094774.841517672</v>
      </c>
      <c r="C7" s="70" t="s">
        <v>14</v>
      </c>
      <c r="D7" s="64">
        <v>1150290.74</v>
      </c>
      <c r="E7" s="64">
        <v>1251825.1400000001</v>
      </c>
      <c r="F7" s="64">
        <v>1311844.6000000001</v>
      </c>
      <c r="G7" s="64">
        <v>1298028.78</v>
      </c>
      <c r="H7" s="64">
        <v>1438195.46</v>
      </c>
      <c r="I7" s="64">
        <v>1551208.69</v>
      </c>
      <c r="J7" s="64">
        <v>1660703.4500000002</v>
      </c>
      <c r="K7" s="64">
        <v>1839493.88</v>
      </c>
      <c r="L7" s="64">
        <v>2043942.77</v>
      </c>
      <c r="M7" s="64">
        <v>2192888.66</v>
      </c>
      <c r="N7" s="64">
        <v>2299637.0599999996</v>
      </c>
      <c r="O7" s="64">
        <v>2445499.4500000002</v>
      </c>
      <c r="P7" s="64">
        <v>2542975.0100000002</v>
      </c>
      <c r="Q7" s="64">
        <v>2689243</v>
      </c>
      <c r="R7" s="64">
        <v>2803224.59</v>
      </c>
      <c r="S7" s="64">
        <v>2925696.9200000004</v>
      </c>
      <c r="T7" s="64">
        <v>3040111.94</v>
      </c>
      <c r="U7" s="64">
        <v>3167240.4699999997</v>
      </c>
      <c r="V7" s="64">
        <v>3323028.0100000002</v>
      </c>
      <c r="W7" s="64">
        <v>3468359.91</v>
      </c>
      <c r="X7" s="64">
        <v>3635490.64</v>
      </c>
      <c r="Y7" s="64">
        <v>3810449.8899999997</v>
      </c>
      <c r="Z7" s="64">
        <v>3942413.83</v>
      </c>
      <c r="AA7" s="64">
        <v>4074865.45</v>
      </c>
      <c r="AB7" s="64">
        <v>4219719.34</v>
      </c>
      <c r="AC7" s="64">
        <v>4369314.09</v>
      </c>
      <c r="AD7" s="64">
        <v>4506125.28</v>
      </c>
      <c r="AE7" s="64">
        <v>4679121.4300000006</v>
      </c>
      <c r="AF7" s="64">
        <v>4825694.79</v>
      </c>
      <c r="AG7" s="64">
        <v>4990068.9300000006</v>
      </c>
      <c r="AH7" s="64">
        <v>5156342.7299999995</v>
      </c>
    </row>
    <row r="8" spans="1:257">
      <c r="A8" s="64">
        <f t="shared" si="2"/>
        <v>4672.3923481862239</v>
      </c>
      <c r="B8" s="68">
        <f t="shared" si="1"/>
        <v>4672392.3481862238</v>
      </c>
      <c r="C8" s="66" t="s">
        <v>15</v>
      </c>
      <c r="D8" s="64">
        <v>458861.62</v>
      </c>
      <c r="E8" s="64">
        <v>375063.01</v>
      </c>
      <c r="F8" s="64">
        <v>385297</v>
      </c>
      <c r="G8" s="64">
        <v>423881.78</v>
      </c>
      <c r="H8" s="64">
        <v>441389.32999999996</v>
      </c>
      <c r="I8" s="64">
        <v>459494.44999999995</v>
      </c>
      <c r="J8" s="64">
        <v>473272.17000000004</v>
      </c>
      <c r="K8" s="64">
        <v>520101.01</v>
      </c>
      <c r="L8" s="64">
        <v>541799.17999999993</v>
      </c>
      <c r="M8" s="64">
        <v>567094.01</v>
      </c>
      <c r="N8" s="64">
        <v>592954.09</v>
      </c>
      <c r="O8" s="64">
        <v>379284.68</v>
      </c>
      <c r="P8" s="64">
        <v>239003.62</v>
      </c>
      <c r="Q8" s="64">
        <v>137637.14000000001</v>
      </c>
      <c r="R8" s="64">
        <v>139828.12</v>
      </c>
      <c r="S8" s="64">
        <v>144309.76999999999</v>
      </c>
      <c r="T8" s="64">
        <v>148402.97</v>
      </c>
      <c r="U8" s="64">
        <v>155797.19</v>
      </c>
      <c r="V8" s="64">
        <v>163639.07</v>
      </c>
      <c r="W8" s="64">
        <v>171343.67</v>
      </c>
      <c r="X8" s="64">
        <v>174405.06</v>
      </c>
      <c r="Y8" s="64">
        <v>124009.93000000002</v>
      </c>
      <c r="Z8" s="64">
        <v>126360.97</v>
      </c>
      <c r="AA8" s="64">
        <v>132113.01999999999</v>
      </c>
      <c r="AB8" s="64">
        <v>135965.99</v>
      </c>
      <c r="AC8" s="64">
        <v>141324.66999999998</v>
      </c>
      <c r="AD8" s="64">
        <v>148171.95000000001</v>
      </c>
      <c r="AE8" s="64">
        <v>154914.95000000001</v>
      </c>
      <c r="AF8" s="64">
        <v>161553.26</v>
      </c>
      <c r="AG8" s="64">
        <v>166952.63</v>
      </c>
      <c r="AH8" s="64">
        <v>173550.77000000002</v>
      </c>
    </row>
    <row r="9" spans="1:257">
      <c r="A9" s="64">
        <f t="shared" si="2"/>
        <v>1890.5377842862774</v>
      </c>
      <c r="B9" s="68">
        <f t="shared" si="1"/>
        <v>1890537.7842862774</v>
      </c>
      <c r="C9" s="66" t="s">
        <v>16</v>
      </c>
      <c r="D9" s="64">
        <v>216315.26</v>
      </c>
      <c r="E9" s="64">
        <v>207435.82</v>
      </c>
      <c r="F9" s="64">
        <v>211843.19000000003</v>
      </c>
      <c r="G9" s="64">
        <v>286624.32</v>
      </c>
      <c r="H9" s="64">
        <v>299056.56</v>
      </c>
      <c r="I9" s="64">
        <v>302996.77999999997</v>
      </c>
      <c r="J9" s="64">
        <v>297923.32999999996</v>
      </c>
      <c r="K9" s="64">
        <v>356856.78999999992</v>
      </c>
      <c r="L9" s="64">
        <v>183991.08</v>
      </c>
      <c r="M9" s="64">
        <v>75357.780000000013</v>
      </c>
      <c r="N9" s="64">
        <v>78326.900000000009</v>
      </c>
      <c r="O9" s="64">
        <v>52670.149999999994</v>
      </c>
      <c r="P9" s="64">
        <v>42928.44999999999</v>
      </c>
      <c r="Q9" s="64">
        <v>42612.239999999991</v>
      </c>
      <c r="R9" s="64">
        <v>13481.98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</row>
    <row r="10" spans="1:257">
      <c r="A10" s="71">
        <f t="shared" si="2"/>
        <v>5093.9193382007943</v>
      </c>
      <c r="B10" s="72">
        <f t="shared" si="1"/>
        <v>5093919.3382007945</v>
      </c>
      <c r="C10" s="73" t="s">
        <v>17</v>
      </c>
      <c r="D10" s="71">
        <f>D15</f>
        <v>3562.17157</v>
      </c>
      <c r="E10" s="71">
        <f t="shared" ref="E10:AH10" si="3">E15</f>
        <v>2837.2640017499998</v>
      </c>
      <c r="F10" s="71">
        <f t="shared" si="3"/>
        <v>7460.830720125</v>
      </c>
      <c r="G10" s="71">
        <f t="shared" si="3"/>
        <v>15840.893864759375</v>
      </c>
      <c r="H10" s="71">
        <f t="shared" si="3"/>
        <v>30335.605854405672</v>
      </c>
      <c r="I10" s="71">
        <f t="shared" si="3"/>
        <v>135345.22199510617</v>
      </c>
      <c r="J10" s="71">
        <f t="shared" si="3"/>
        <v>243913.16173426702</v>
      </c>
      <c r="K10" s="71">
        <f t="shared" si="3"/>
        <v>236840.859375</v>
      </c>
      <c r="L10" s="71">
        <f t="shared" si="3"/>
        <v>333085.6875</v>
      </c>
      <c r="M10" s="71">
        <f t="shared" si="3"/>
        <v>406319.25</v>
      </c>
      <c r="N10" s="71">
        <f t="shared" si="3"/>
        <v>401264.4375</v>
      </c>
      <c r="O10" s="71">
        <f t="shared" si="3"/>
        <v>461795.34375</v>
      </c>
      <c r="P10" s="71">
        <f t="shared" si="3"/>
        <v>510422.9375</v>
      </c>
      <c r="Q10" s="71">
        <f t="shared" si="3"/>
        <v>514685.3125</v>
      </c>
      <c r="R10" s="71">
        <f t="shared" si="3"/>
        <v>627018.375</v>
      </c>
      <c r="S10" s="71">
        <f t="shared" si="3"/>
        <v>691379.25</v>
      </c>
      <c r="T10" s="71">
        <f t="shared" si="3"/>
        <v>682051.375</v>
      </c>
      <c r="U10" s="71">
        <f t="shared" si="3"/>
        <v>668916</v>
      </c>
      <c r="V10" s="71">
        <f t="shared" si="3"/>
        <v>660356.75</v>
      </c>
      <c r="W10" s="71">
        <f t="shared" si="3"/>
        <v>647707.4375</v>
      </c>
      <c r="X10" s="71">
        <f t="shared" si="3"/>
        <v>639691.75</v>
      </c>
      <c r="Y10" s="71">
        <f t="shared" si="3"/>
        <v>627229.3125</v>
      </c>
      <c r="Z10" s="71">
        <f t="shared" si="3"/>
        <v>700386.25</v>
      </c>
      <c r="AA10" s="71">
        <f t="shared" si="3"/>
        <v>742087.3125</v>
      </c>
      <c r="AB10" s="71">
        <f t="shared" si="3"/>
        <v>714681.625</v>
      </c>
      <c r="AC10" s="71">
        <f t="shared" si="3"/>
        <v>688382.6875</v>
      </c>
      <c r="AD10" s="71">
        <f t="shared" si="3"/>
        <v>663649.1875</v>
      </c>
      <c r="AE10" s="71">
        <f t="shared" si="3"/>
        <v>639798.3125</v>
      </c>
      <c r="AF10" s="71">
        <f t="shared" si="3"/>
        <v>616834.0625</v>
      </c>
      <c r="AG10" s="71">
        <f t="shared" si="3"/>
        <v>595221.875</v>
      </c>
      <c r="AH10" s="71">
        <f t="shared" si="3"/>
        <v>592489.6875</v>
      </c>
    </row>
    <row r="11" spans="1:257">
      <c r="A11" s="64">
        <f>SUM(A3:A10)</f>
        <v>65621.259419386828</v>
      </c>
      <c r="B11" s="74">
        <f>SUM(B3:B10)</f>
        <v>65621259.419386826</v>
      </c>
      <c r="C11" s="75"/>
      <c r="D11" s="64">
        <f>SUM(D3:D10)</f>
        <v>2199512.9615699998</v>
      </c>
      <c r="E11" s="64">
        <f t="shared" ref="E11:AG11" si="4">SUM(E3:E10)</f>
        <v>2237657.4740017499</v>
      </c>
      <c r="F11" s="64">
        <f t="shared" si="4"/>
        <v>2341603.4507201253</v>
      </c>
      <c r="G11" s="64">
        <f t="shared" si="4"/>
        <v>2444273.7338647591</v>
      </c>
      <c r="H11" s="64">
        <f t="shared" si="4"/>
        <v>2675669.3458544058</v>
      </c>
      <c r="I11" s="64">
        <f t="shared" si="4"/>
        <v>3097273.6819951055</v>
      </c>
      <c r="J11" s="64">
        <f t="shared" si="4"/>
        <v>3412322.2717342675</v>
      </c>
      <c r="K11" s="64">
        <f t="shared" si="4"/>
        <v>4060359.649375</v>
      </c>
      <c r="L11" s="64">
        <f t="shared" si="4"/>
        <v>4317263.7975000003</v>
      </c>
      <c r="M11" s="64">
        <f t="shared" si="4"/>
        <v>4545907.0399999991</v>
      </c>
      <c r="N11" s="64">
        <f t="shared" si="4"/>
        <v>4747443.4574999996</v>
      </c>
      <c r="O11" s="64">
        <f t="shared" si="4"/>
        <v>4823702.2637500009</v>
      </c>
      <c r="P11" s="64">
        <f t="shared" si="4"/>
        <v>4897361.1675000004</v>
      </c>
      <c r="Q11" s="64">
        <f t="shared" si="4"/>
        <v>5032760.8525</v>
      </c>
      <c r="R11" s="64">
        <f t="shared" si="4"/>
        <v>5337290.0350000001</v>
      </c>
      <c r="S11" s="64">
        <f t="shared" si="4"/>
        <v>5617747.5700000003</v>
      </c>
      <c r="T11" s="64">
        <f t="shared" si="4"/>
        <v>5815962.8250000002</v>
      </c>
      <c r="U11" s="64">
        <f t="shared" si="4"/>
        <v>6027497.4799999995</v>
      </c>
      <c r="V11" s="64">
        <f t="shared" si="4"/>
        <v>6293286.6699999999</v>
      </c>
      <c r="W11" s="64">
        <f t="shared" si="4"/>
        <v>6551261.0775000006</v>
      </c>
      <c r="X11" s="64">
        <f t="shared" si="4"/>
        <v>6818837.6299999999</v>
      </c>
      <c r="Y11" s="64">
        <f t="shared" si="4"/>
        <v>7043215.5024999995</v>
      </c>
      <c r="Z11" s="64">
        <f t="shared" si="4"/>
        <v>7374311.6900000004</v>
      </c>
      <c r="AA11" s="64">
        <f t="shared" si="4"/>
        <v>7682051.9624999994</v>
      </c>
      <c r="AB11" s="64">
        <f t="shared" si="4"/>
        <v>7905145.8849999998</v>
      </c>
      <c r="AC11" s="64">
        <f t="shared" si="4"/>
        <v>8159314.2474999996</v>
      </c>
      <c r="AD11" s="64">
        <f t="shared" si="4"/>
        <v>8405798.7475000005</v>
      </c>
      <c r="AE11" s="64">
        <f t="shared" si="4"/>
        <v>8703286.0725000016</v>
      </c>
      <c r="AF11" s="64">
        <f t="shared" si="4"/>
        <v>8992267.8125</v>
      </c>
      <c r="AG11" s="64">
        <f t="shared" si="4"/>
        <v>9299660.1050000023</v>
      </c>
      <c r="AH11" s="64">
        <f>SUM(AH3:AH10)</f>
        <v>9631171.2074999996</v>
      </c>
    </row>
    <row r="12" spans="1:257" s="70" customFormat="1">
      <c r="A12" s="69"/>
      <c r="C12" s="76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</row>
    <row r="13" spans="1:257" s="70" customFormat="1">
      <c r="A13" s="79"/>
      <c r="B13" s="80"/>
      <c r="C13" s="7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257" s="95" customFormat="1" ht="12">
      <c r="A14" s="92"/>
      <c r="B14" s="93" t="s">
        <v>71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5">B15/1000</f>
        <v>5093.9193382007943</v>
      </c>
      <c r="B15" s="72">
        <f t="shared" ref="B15" si="6">NPV($B$1,E15:AH15)*(1+$B$1)</f>
        <v>5093919.3382007945</v>
      </c>
      <c r="C15" s="71" t="s">
        <v>17</v>
      </c>
      <c r="D15" s="71">
        <f t="shared" ref="D15:AH15" si="7">D16+D20+D21</f>
        <v>3562.17157</v>
      </c>
      <c r="E15" s="71">
        <f t="shared" si="7"/>
        <v>2837.2640017499998</v>
      </c>
      <c r="F15" s="71">
        <f t="shared" si="7"/>
        <v>7460.830720125</v>
      </c>
      <c r="G15" s="71">
        <f t="shared" si="7"/>
        <v>15840.893864759375</v>
      </c>
      <c r="H15" s="71">
        <f t="shared" si="7"/>
        <v>30335.605854405672</v>
      </c>
      <c r="I15" s="71">
        <f t="shared" si="7"/>
        <v>135345.22199510617</v>
      </c>
      <c r="J15" s="71">
        <f t="shared" si="7"/>
        <v>243913.16173426702</v>
      </c>
      <c r="K15" s="71">
        <f t="shared" si="7"/>
        <v>236840.859375</v>
      </c>
      <c r="L15" s="71">
        <f t="shared" si="7"/>
        <v>333085.6875</v>
      </c>
      <c r="M15" s="71">
        <f t="shared" si="7"/>
        <v>406319.25</v>
      </c>
      <c r="N15" s="71">
        <f t="shared" si="7"/>
        <v>401264.4375</v>
      </c>
      <c r="O15" s="71">
        <f t="shared" si="7"/>
        <v>461795.34375</v>
      </c>
      <c r="P15" s="71">
        <f t="shared" si="7"/>
        <v>510422.9375</v>
      </c>
      <c r="Q15" s="71">
        <f t="shared" si="7"/>
        <v>514685.3125</v>
      </c>
      <c r="R15" s="71">
        <f t="shared" si="7"/>
        <v>627018.375</v>
      </c>
      <c r="S15" s="71">
        <f t="shared" si="7"/>
        <v>691379.25</v>
      </c>
      <c r="T15" s="71">
        <f t="shared" si="7"/>
        <v>682051.375</v>
      </c>
      <c r="U15" s="71">
        <f t="shared" si="7"/>
        <v>668916</v>
      </c>
      <c r="V15" s="71">
        <f t="shared" si="7"/>
        <v>660356.75</v>
      </c>
      <c r="W15" s="71">
        <f t="shared" si="7"/>
        <v>647707.4375</v>
      </c>
      <c r="X15" s="71">
        <f t="shared" si="7"/>
        <v>639691.75</v>
      </c>
      <c r="Y15" s="71">
        <f t="shared" si="7"/>
        <v>627229.3125</v>
      </c>
      <c r="Z15" s="71">
        <f t="shared" si="7"/>
        <v>700386.25</v>
      </c>
      <c r="AA15" s="71">
        <f t="shared" si="7"/>
        <v>742087.3125</v>
      </c>
      <c r="AB15" s="71">
        <f t="shared" si="7"/>
        <v>714681.625</v>
      </c>
      <c r="AC15" s="71">
        <f t="shared" si="7"/>
        <v>688382.6875</v>
      </c>
      <c r="AD15" s="71">
        <f t="shared" si="7"/>
        <v>663649.1875</v>
      </c>
      <c r="AE15" s="71">
        <f t="shared" si="7"/>
        <v>639798.3125</v>
      </c>
      <c r="AF15" s="71">
        <f t="shared" si="7"/>
        <v>616834.0625</v>
      </c>
      <c r="AG15" s="71">
        <f t="shared" si="7"/>
        <v>595221.875</v>
      </c>
      <c r="AH15" s="71">
        <f t="shared" si="7"/>
        <v>592489.6875</v>
      </c>
    </row>
    <row r="16" spans="1:257">
      <c r="A16" s="71">
        <f t="shared" ref="A16" si="8">B16/1000</f>
        <v>4763.5707509690374</v>
      </c>
      <c r="B16" s="72">
        <f t="shared" ref="B16:B17" si="9">NPV($B$1,D16:AH16)*(1+$B$1)</f>
        <v>4763570.7509690374</v>
      </c>
      <c r="C16" s="71" t="s">
        <v>17</v>
      </c>
      <c r="D16" s="98">
        <v>0</v>
      </c>
      <c r="E16" s="98">
        <v>0</v>
      </c>
      <c r="F16" s="98">
        <v>0</v>
      </c>
      <c r="G16" s="98">
        <v>8198.9833984375</v>
      </c>
      <c r="H16" s="98">
        <v>26182.67578125</v>
      </c>
      <c r="I16" s="98">
        <v>132662.21875</v>
      </c>
      <c r="J16" s="98">
        <v>243474.125</v>
      </c>
      <c r="K16" s="98">
        <v>236840.859375</v>
      </c>
      <c r="L16" s="98">
        <v>333085.6875</v>
      </c>
      <c r="M16" s="98">
        <v>406319.25</v>
      </c>
      <c r="N16" s="98">
        <v>401264.4375</v>
      </c>
      <c r="O16" s="98">
        <v>461795.34375</v>
      </c>
      <c r="P16" s="98">
        <v>510422.9375</v>
      </c>
      <c r="Q16" s="98">
        <v>514685.3125</v>
      </c>
      <c r="R16" s="98">
        <v>627018.375</v>
      </c>
      <c r="S16" s="98">
        <v>691379.25</v>
      </c>
      <c r="T16" s="98">
        <v>682051.375</v>
      </c>
      <c r="U16" s="98">
        <v>668916</v>
      </c>
      <c r="V16" s="98">
        <v>660356.75</v>
      </c>
      <c r="W16" s="98">
        <v>647707.4375</v>
      </c>
      <c r="X16" s="98">
        <v>639691.75</v>
      </c>
      <c r="Y16" s="98">
        <v>627229.3125</v>
      </c>
      <c r="Z16" s="98">
        <v>700386.25</v>
      </c>
      <c r="AA16" s="98">
        <v>742087.3125</v>
      </c>
      <c r="AB16" s="98">
        <v>714681.625</v>
      </c>
      <c r="AC16" s="98">
        <v>688382.6875</v>
      </c>
      <c r="AD16" s="98">
        <v>663649.1875</v>
      </c>
      <c r="AE16" s="98">
        <v>639798.3125</v>
      </c>
      <c r="AF16" s="98">
        <v>616834.0625</v>
      </c>
      <c r="AG16" s="98">
        <v>595221.875</v>
      </c>
      <c r="AH16" s="98">
        <v>592489.6875</v>
      </c>
      <c r="AI16" s="64"/>
    </row>
    <row r="17" spans="1:35">
      <c r="B17" s="68">
        <f t="shared" si="9"/>
        <v>4763570.7509690374</v>
      </c>
      <c r="C17" s="88"/>
      <c r="D17" s="88">
        <f t="shared" ref="D17:AH17" si="10">SUM(D16:D16)</f>
        <v>0</v>
      </c>
      <c r="E17" s="88">
        <f t="shared" si="10"/>
        <v>0</v>
      </c>
      <c r="F17" s="88">
        <f t="shared" si="10"/>
        <v>0</v>
      </c>
      <c r="G17" s="88">
        <f t="shared" si="10"/>
        <v>8198.9833984375</v>
      </c>
      <c r="H17" s="88">
        <f t="shared" si="10"/>
        <v>26182.67578125</v>
      </c>
      <c r="I17" s="88">
        <f t="shared" si="10"/>
        <v>132662.21875</v>
      </c>
      <c r="J17" s="88">
        <f t="shared" si="10"/>
        <v>243474.125</v>
      </c>
      <c r="K17" s="88">
        <f t="shared" si="10"/>
        <v>236840.859375</v>
      </c>
      <c r="L17" s="88">
        <f t="shared" si="10"/>
        <v>333085.6875</v>
      </c>
      <c r="M17" s="88">
        <f t="shared" si="10"/>
        <v>406319.25</v>
      </c>
      <c r="N17" s="88">
        <f t="shared" si="10"/>
        <v>401264.4375</v>
      </c>
      <c r="O17" s="88">
        <f t="shared" si="10"/>
        <v>461795.34375</v>
      </c>
      <c r="P17" s="88">
        <f t="shared" si="10"/>
        <v>510422.9375</v>
      </c>
      <c r="Q17" s="88">
        <f t="shared" si="10"/>
        <v>514685.3125</v>
      </c>
      <c r="R17" s="88">
        <f t="shared" si="10"/>
        <v>627018.375</v>
      </c>
      <c r="S17" s="88">
        <f t="shared" si="10"/>
        <v>691379.25</v>
      </c>
      <c r="T17" s="88">
        <f t="shared" si="10"/>
        <v>682051.375</v>
      </c>
      <c r="U17" s="88">
        <f t="shared" si="10"/>
        <v>668916</v>
      </c>
      <c r="V17" s="88">
        <f t="shared" si="10"/>
        <v>660356.75</v>
      </c>
      <c r="W17" s="88">
        <f t="shared" si="10"/>
        <v>647707.4375</v>
      </c>
      <c r="X17" s="88">
        <f t="shared" si="10"/>
        <v>639691.75</v>
      </c>
      <c r="Y17" s="88">
        <f t="shared" si="10"/>
        <v>627229.3125</v>
      </c>
      <c r="Z17" s="88">
        <f t="shared" si="10"/>
        <v>700386.25</v>
      </c>
      <c r="AA17" s="88">
        <f t="shared" si="10"/>
        <v>742087.3125</v>
      </c>
      <c r="AB17" s="88">
        <f t="shared" si="10"/>
        <v>714681.625</v>
      </c>
      <c r="AC17" s="88">
        <f t="shared" si="10"/>
        <v>688382.6875</v>
      </c>
      <c r="AD17" s="88">
        <f t="shared" si="10"/>
        <v>663649.1875</v>
      </c>
      <c r="AE17" s="88">
        <f t="shared" si="10"/>
        <v>639798.3125</v>
      </c>
      <c r="AF17" s="88">
        <f t="shared" si="10"/>
        <v>616834.0625</v>
      </c>
      <c r="AG17" s="88">
        <f t="shared" si="10"/>
        <v>595221.875</v>
      </c>
      <c r="AH17" s="88">
        <f t="shared" si="10"/>
        <v>592489.6875</v>
      </c>
      <c r="AI17" s="64"/>
    </row>
    <row r="18" spans="1:35"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64"/>
    </row>
    <row r="19" spans="1:35">
      <c r="B19" s="97" t="s">
        <v>33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64"/>
    </row>
    <row r="20" spans="1:35">
      <c r="A20" s="64">
        <f>B20/1000</f>
        <v>20.283438905687444</v>
      </c>
      <c r="B20" s="68">
        <f>NPV($B$1,D20:AH20)*(1+$B$1)</f>
        <v>20283.438905687442</v>
      </c>
      <c r="C20" s="82" t="s">
        <v>32</v>
      </c>
      <c r="D20" s="75">
        <f>Budget_Capital!D9</f>
        <v>3162.17157</v>
      </c>
      <c r="E20" s="75">
        <f>Budget_Capital!E9</f>
        <v>2307.2640017499998</v>
      </c>
      <c r="F20" s="75">
        <f>Budget_Capital!F9</f>
        <v>7190.830720125</v>
      </c>
      <c r="G20" s="75">
        <f>Budget_Capital!G9</f>
        <v>5871.9104663218741</v>
      </c>
      <c r="H20" s="75">
        <f>Budget_Capital!H9</f>
        <v>2822.9300731556714</v>
      </c>
      <c r="I20" s="75">
        <f>Budget_Capital!I9</f>
        <v>1703.0032451061593</v>
      </c>
      <c r="J20" s="75">
        <f>Budget_Capital!J9</f>
        <v>439.03673426703597</v>
      </c>
      <c r="K20" s="75">
        <f>Budget_Capital!K9</f>
        <v>0</v>
      </c>
      <c r="L20" s="75">
        <f>Budget_Capital!L9</f>
        <v>0</v>
      </c>
      <c r="M20" s="75">
        <f>Budget_Capital!M9</f>
        <v>0</v>
      </c>
      <c r="N20" s="75">
        <f>Budget_Capital!N9</f>
        <v>0</v>
      </c>
      <c r="O20" s="75">
        <f>Budget_Capital!O9</f>
        <v>0</v>
      </c>
      <c r="P20" s="75">
        <f>Budget_Capital!P9</f>
        <v>0</v>
      </c>
      <c r="Q20" s="75">
        <f>Budget_Capital!Q9</f>
        <v>0</v>
      </c>
      <c r="R20" s="75">
        <f>Budget_Capital!R9</f>
        <v>0</v>
      </c>
      <c r="S20" s="75">
        <f>Budget_Capital!S9</f>
        <v>0</v>
      </c>
      <c r="T20" s="75">
        <f>Budget_Capital!T9</f>
        <v>0</v>
      </c>
      <c r="U20" s="75">
        <f>Budget_Capital!U9</f>
        <v>0</v>
      </c>
      <c r="V20" s="75">
        <f>Budget_Capital!V9</f>
        <v>0</v>
      </c>
      <c r="W20" s="75">
        <f>Budget_Capital!W9</f>
        <v>0</v>
      </c>
      <c r="X20" s="75">
        <f>Budget_Capital!X9</f>
        <v>0</v>
      </c>
      <c r="Y20" s="75">
        <f>Budget_Capital!Y9</f>
        <v>0</v>
      </c>
      <c r="Z20" s="75">
        <f>Budget_Capital!Z9</f>
        <v>0</v>
      </c>
      <c r="AA20" s="75">
        <f>Budget_Capital!AA9</f>
        <v>0</v>
      </c>
      <c r="AB20" s="75">
        <f>Budget_Capital!AB9</f>
        <v>0</v>
      </c>
      <c r="AC20" s="75">
        <f>Budget_Capital!AC9</f>
        <v>0</v>
      </c>
      <c r="AD20" s="75">
        <f>Budget_Capital!AD9</f>
        <v>0</v>
      </c>
      <c r="AE20" s="75">
        <f>Budget_Capital!AE9</f>
        <v>0</v>
      </c>
      <c r="AF20" s="75">
        <f>Budget_Capital!AF9</f>
        <v>0</v>
      </c>
      <c r="AG20" s="75">
        <f>Budget_Capital!AG9</f>
        <v>0</v>
      </c>
      <c r="AH20" s="75">
        <f>Budget_Capital!AH9</f>
        <v>0</v>
      </c>
    </row>
    <row r="21" spans="1:35">
      <c r="A21" s="64">
        <f>B21/1000</f>
        <v>4.3545593167581496</v>
      </c>
      <c r="B21" s="68">
        <f>NPV($B$1,D21:AH21)*(1+$B$1)</f>
        <v>4354.5593167581492</v>
      </c>
      <c r="C21" s="82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</row>
    <row r="22" spans="1:35">
      <c r="C22" s="82">
        <v>6.4638580000000001E-2</v>
      </c>
    </row>
    <row r="23" spans="1:3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</row>
    <row r="24" spans="1:35" s="113" customFormat="1">
      <c r="A24" s="88"/>
      <c r="B24" s="68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</row>
    <row r="25" spans="1:35" s="113" customFormat="1">
      <c r="A25" s="88"/>
      <c r="B25" s="68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</row>
    <row r="26" spans="1:35" s="113" customFormat="1">
      <c r="A26" s="88"/>
      <c r="B26" s="68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</row>
    <row r="27" spans="1:35" s="113" customFormat="1">
      <c r="A27" s="88"/>
      <c r="B27" s="68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</row>
    <row r="28" spans="1:35" s="113" customFormat="1">
      <c r="B28" s="76"/>
      <c r="D28" s="89"/>
      <c r="E28" s="89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</row>
    <row r="29" spans="1:35" s="113" customFormat="1">
      <c r="A29" s="88"/>
      <c r="B29" s="68"/>
      <c r="D29" s="96"/>
      <c r="E29" s="96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</row>
    <row r="30" spans="1:35" s="113" customFormat="1">
      <c r="A30" s="88"/>
      <c r="B30" s="68"/>
      <c r="D30" s="96"/>
      <c r="E30" s="96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</row>
    <row r="31" spans="1:35" s="113" customFormat="1">
      <c r="A31" s="88"/>
      <c r="B31" s="68"/>
      <c r="D31" s="96"/>
      <c r="E31" s="96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</row>
    <row r="32" spans="1:35" s="113" customFormat="1">
      <c r="A32" s="88"/>
      <c r="B32" s="68"/>
      <c r="D32" s="96"/>
      <c r="E32" s="96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</row>
    <row r="33" spans="1:34" s="113" customFormat="1">
      <c r="A33" s="88"/>
      <c r="B33" s="76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</row>
    <row r="34" spans="1:34" s="113" customFormat="1">
      <c r="A34" s="88"/>
      <c r="B34" s="68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</row>
    <row r="35" spans="1:34" s="113" customFormat="1">
      <c r="A35" s="88"/>
      <c r="B35" s="68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</row>
    <row r="36" spans="1:34" s="113" customFormat="1">
      <c r="A36" s="88"/>
      <c r="B36" s="68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</row>
    <row r="37" spans="1:34" s="113" customFormat="1">
      <c r="A37" s="88"/>
      <c r="B37" s="68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</row>
    <row r="44" spans="1:34" s="113" customFormat="1">
      <c r="A44" s="88"/>
    </row>
    <row r="45" spans="1:34" s="113" customFormat="1">
      <c r="A45" s="88"/>
    </row>
    <row r="46" spans="1:34" s="113" customFormat="1">
      <c r="A46" s="88"/>
    </row>
    <row r="47" spans="1:34" s="113" customFormat="1">
      <c r="A47" s="88"/>
    </row>
    <row r="48" spans="1:34" s="113" customFormat="1">
      <c r="A48" s="88"/>
    </row>
    <row r="49" spans="1:1" s="113" customFormat="1">
      <c r="A49" s="88"/>
    </row>
    <row r="50" spans="1:1" s="113" customFormat="1">
      <c r="A50" s="88"/>
    </row>
    <row r="51" spans="1:1" s="113" customFormat="1">
      <c r="A51" s="88"/>
    </row>
    <row r="52" spans="1:1" s="113" customFormat="1">
      <c r="A52" s="88"/>
    </row>
    <row r="53" spans="1:1" s="113" customFormat="1">
      <c r="A53" s="88"/>
    </row>
    <row r="54" spans="1:1" s="113" customFormat="1">
      <c r="A54" s="88"/>
    </row>
    <row r="55" spans="1:1" s="113" customFormat="1">
      <c r="A55" s="88"/>
    </row>
    <row r="56" spans="1:1" s="113" customFormat="1">
      <c r="A56" s="88"/>
    </row>
    <row r="57" spans="1:1" s="113" customFormat="1">
      <c r="A57" s="88"/>
    </row>
    <row r="58" spans="1:1" s="113" customFormat="1">
      <c r="A58" s="88"/>
    </row>
    <row r="59" spans="1:1" s="113" customFormat="1">
      <c r="A59" s="88"/>
    </row>
    <row r="60" spans="1:1" s="113" customFormat="1">
      <c r="A60" s="88"/>
    </row>
    <row r="61" spans="1:1" s="113" customFormat="1">
      <c r="A61" s="88"/>
    </row>
    <row r="62" spans="1:1" s="113" customFormat="1">
      <c r="A62" s="88"/>
    </row>
    <row r="63" spans="1:1" s="113" customFormat="1">
      <c r="A63" s="88"/>
    </row>
    <row r="64" spans="1:1" s="113" customFormat="1">
      <c r="A64" s="88"/>
    </row>
    <row r="65" spans="1:1" s="113" customFormat="1">
      <c r="A65" s="88"/>
    </row>
    <row r="66" spans="1:1" s="113" customFormat="1">
      <c r="A66" s="88"/>
    </row>
    <row r="67" spans="1:1" s="113" customFormat="1">
      <c r="A67" s="88"/>
    </row>
    <row r="68" spans="1:1" s="113" customFormat="1">
      <c r="A68" s="88"/>
    </row>
    <row r="69" spans="1:1" s="113" customFormat="1">
      <c r="A69" s="88"/>
    </row>
    <row r="70" spans="1:1" s="113" customFormat="1">
      <c r="A70" s="88"/>
    </row>
    <row r="71" spans="1:1" s="113" customFormat="1">
      <c r="A71" s="88"/>
    </row>
    <row r="72" spans="1:1" s="113" customFormat="1">
      <c r="A72" s="88"/>
    </row>
    <row r="73" spans="1:1" s="113" customFormat="1">
      <c r="A73" s="88"/>
    </row>
    <row r="74" spans="1:1" s="113" customFormat="1">
      <c r="A74" s="88"/>
    </row>
    <row r="75" spans="1:1" s="113" customFormat="1">
      <c r="A75" s="88"/>
    </row>
    <row r="76" spans="1:1" s="113" customFormat="1">
      <c r="A76" s="88"/>
    </row>
    <row r="77" spans="1:1" s="113" customFormat="1">
      <c r="A77" s="88"/>
    </row>
    <row r="78" spans="1:1" s="113" customFormat="1">
      <c r="A78" s="88"/>
    </row>
    <row r="79" spans="1:1" s="113" customFormat="1">
      <c r="A79" s="88"/>
    </row>
    <row r="80" spans="1:1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</sheetData>
  <pageMargins left="0.7" right="0.7" top="0.75" bottom="0.75" header="0.3" footer="0.3"/>
  <pageSetup scale="30" orientation="landscape" r:id="rId1"/>
  <headerFooter>
    <oddHeader>&amp;L&amp;Z&amp;F</oddHeader>
    <oddFooter xml:space="preserve">&amp;L&amp;A&amp;R14LGBRA-NRGPOD1-8-DOC 2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159"/>
  <sheetViews>
    <sheetView tabSelected="1" zoomScale="85" zoomScaleNormal="85" workbookViewId="0">
      <selection activeCell="A32" sqref="A32:XFD32"/>
    </sheetView>
  </sheetViews>
  <sheetFormatPr defaultColWidth="10.44140625" defaultRowHeight="10.199999999999999"/>
  <cols>
    <col min="1" max="1" width="6.6640625" style="64" bestFit="1" customWidth="1"/>
    <col min="2" max="2" width="13.5546875" style="66" bestFit="1" customWidth="1"/>
    <col min="3" max="3" width="38.109375" style="66" bestFit="1" customWidth="1"/>
    <col min="4" max="34" width="10.88671875" style="66" bestFit="1" customWidth="1"/>
    <col min="35" max="16384" width="10.44140625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69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8.8887941406824247</v>
      </c>
      <c r="B3" s="68">
        <f t="shared" ref="B3:B10" si="1">NPV($B$1,E3:AH3)*(1+$B$1)</f>
        <v>8888.7941406824248</v>
      </c>
      <c r="C3" s="66" t="s">
        <v>10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426.86</v>
      </c>
      <c r="M3" s="64">
        <v>0</v>
      </c>
      <c r="N3" s="64">
        <v>0</v>
      </c>
      <c r="O3" s="64">
        <v>1800.28</v>
      </c>
      <c r="P3" s="64">
        <v>2412.9299999999998</v>
      </c>
      <c r="Q3" s="64">
        <v>0</v>
      </c>
      <c r="R3" s="64">
        <v>0</v>
      </c>
      <c r="S3" s="64">
        <v>8755.42</v>
      </c>
      <c r="T3" s="64">
        <v>2856.52</v>
      </c>
      <c r="U3" s="64">
        <v>0</v>
      </c>
      <c r="V3" s="64">
        <v>835.01</v>
      </c>
      <c r="W3" s="64">
        <v>0</v>
      </c>
      <c r="X3" s="64">
        <v>2918.52</v>
      </c>
      <c r="Y3" s="64">
        <v>562.12</v>
      </c>
      <c r="Z3" s="64">
        <v>1267.1400000000001</v>
      </c>
      <c r="AA3" s="64">
        <v>0</v>
      </c>
      <c r="AB3" s="64">
        <v>0</v>
      </c>
      <c r="AC3" s="64">
        <v>0</v>
      </c>
      <c r="AD3" s="64">
        <v>0</v>
      </c>
      <c r="AE3" s="64">
        <v>20.29</v>
      </c>
      <c r="AF3" s="64">
        <v>0</v>
      </c>
      <c r="AG3" s="64">
        <v>0</v>
      </c>
      <c r="AH3" s="64">
        <v>0</v>
      </c>
    </row>
    <row r="4" spans="1:257">
      <c r="A4" s="64">
        <f t="shared" ref="A4:A10" si="2">B4/1000</f>
        <v>9030.8488147793068</v>
      </c>
      <c r="B4" s="68">
        <f t="shared" si="1"/>
        <v>9030848.8147793077</v>
      </c>
      <c r="C4" s="66" t="s">
        <v>11</v>
      </c>
      <c r="D4" s="64">
        <v>282729.81</v>
      </c>
      <c r="E4" s="64">
        <v>302550.06</v>
      </c>
      <c r="F4" s="64">
        <v>321047.94</v>
      </c>
      <c r="G4" s="64">
        <v>314693.21000000002</v>
      </c>
      <c r="H4" s="64">
        <v>354904.27</v>
      </c>
      <c r="I4" s="64">
        <v>531960.22</v>
      </c>
      <c r="J4" s="64">
        <v>616312.24</v>
      </c>
      <c r="K4" s="64">
        <v>616733.48</v>
      </c>
      <c r="L4" s="64">
        <v>650595.21</v>
      </c>
      <c r="M4" s="64">
        <v>681321.85</v>
      </c>
      <c r="N4" s="64">
        <v>687642.18</v>
      </c>
      <c r="O4" s="64">
        <v>720028.18</v>
      </c>
      <c r="P4" s="64">
        <v>751081.42999999993</v>
      </c>
      <c r="Q4" s="64">
        <v>765410.29999999993</v>
      </c>
      <c r="R4" s="64">
        <v>806297.58000000007</v>
      </c>
      <c r="S4" s="64">
        <v>831761.35</v>
      </c>
      <c r="T4" s="64">
        <v>840480.45</v>
      </c>
      <c r="U4" s="64">
        <v>847279.62</v>
      </c>
      <c r="V4" s="64">
        <v>856194.91</v>
      </c>
      <c r="W4" s="64">
        <v>863190.39</v>
      </c>
      <c r="X4" s="64">
        <v>872080.1</v>
      </c>
      <c r="Y4" s="64">
        <v>879063.84</v>
      </c>
      <c r="Z4" s="64">
        <v>912490.73</v>
      </c>
      <c r="AA4" s="64">
        <v>936859.88</v>
      </c>
      <c r="AB4" s="64">
        <v>937997.20000000007</v>
      </c>
      <c r="AC4" s="64">
        <v>939305.38</v>
      </c>
      <c r="AD4" s="64">
        <v>940646.26</v>
      </c>
      <c r="AE4" s="64">
        <v>942174.02</v>
      </c>
      <c r="AF4" s="64">
        <v>943429.41999999993</v>
      </c>
      <c r="AG4" s="64">
        <v>944873.39999999991</v>
      </c>
      <c r="AH4" s="64">
        <v>954453.92</v>
      </c>
    </row>
    <row r="5" spans="1:257">
      <c r="A5" s="64">
        <f t="shared" si="2"/>
        <v>2215.0186874580268</v>
      </c>
      <c r="B5" s="68">
        <f t="shared" si="1"/>
        <v>2215018.6874580267</v>
      </c>
      <c r="C5" s="66" t="s">
        <v>12</v>
      </c>
      <c r="D5" s="64">
        <v>73862.86</v>
      </c>
      <c r="E5" s="64">
        <v>75208.260000000009</v>
      </c>
      <c r="F5" s="64">
        <v>69504.34</v>
      </c>
      <c r="G5" s="64">
        <v>70936.009999999995</v>
      </c>
      <c r="H5" s="64">
        <v>73614.100000000006</v>
      </c>
      <c r="I5" s="64">
        <v>78849.14</v>
      </c>
      <c r="J5" s="64">
        <v>82154.679999999993</v>
      </c>
      <c r="K5" s="64">
        <v>95092.62</v>
      </c>
      <c r="L5" s="64">
        <v>114947.97</v>
      </c>
      <c r="M5" s="64">
        <v>131234.89000000001</v>
      </c>
      <c r="N5" s="64">
        <v>134374.89000000001</v>
      </c>
      <c r="O5" s="64">
        <v>156782.84</v>
      </c>
      <c r="P5" s="64">
        <v>171171.59000000003</v>
      </c>
      <c r="Q5" s="64">
        <v>179159.6</v>
      </c>
      <c r="R5" s="64">
        <v>195741.91000000003</v>
      </c>
      <c r="S5" s="64">
        <v>213817.47</v>
      </c>
      <c r="T5" s="64">
        <v>219075.55</v>
      </c>
      <c r="U5" s="64">
        <v>228026.08</v>
      </c>
      <c r="V5" s="64">
        <v>234686.55</v>
      </c>
      <c r="W5" s="64">
        <v>244432.52000000002</v>
      </c>
      <c r="X5" s="64">
        <v>253185.95</v>
      </c>
      <c r="Y5" s="64">
        <v>262484.57</v>
      </c>
      <c r="Z5" s="64">
        <v>284419.96000000002</v>
      </c>
      <c r="AA5" s="64">
        <v>302609.08</v>
      </c>
      <c r="AB5" s="64">
        <v>310581.71000000002</v>
      </c>
      <c r="AC5" s="64">
        <v>319732.77</v>
      </c>
      <c r="AD5" s="64">
        <v>330204.81</v>
      </c>
      <c r="AE5" s="64">
        <v>344534.32</v>
      </c>
      <c r="AF5" s="64">
        <v>351733.7</v>
      </c>
      <c r="AG5" s="64">
        <v>363587.43</v>
      </c>
      <c r="AH5" s="64">
        <v>375822.35</v>
      </c>
    </row>
    <row r="6" spans="1:257">
      <c r="A6" s="64">
        <f t="shared" si="2"/>
        <v>8589.8956954832411</v>
      </c>
      <c r="B6" s="68">
        <f t="shared" si="1"/>
        <v>8589895.6954832412</v>
      </c>
      <c r="C6" s="66" t="s">
        <v>13</v>
      </c>
      <c r="D6" s="64">
        <v>17161.5</v>
      </c>
      <c r="E6" s="64">
        <v>25296.86</v>
      </c>
      <c r="F6" s="64">
        <v>34149.93</v>
      </c>
      <c r="G6" s="64">
        <v>33872.800000000003</v>
      </c>
      <c r="H6" s="64">
        <v>37624.280000000006</v>
      </c>
      <c r="I6" s="64">
        <v>38637.449999999997</v>
      </c>
      <c r="J6" s="64">
        <v>38058.449999999997</v>
      </c>
      <c r="K6" s="64">
        <v>389921.39</v>
      </c>
      <c r="L6" s="64">
        <v>445522.51</v>
      </c>
      <c r="M6" s="64">
        <v>490293.39999999991</v>
      </c>
      <c r="N6" s="64">
        <v>551945.06999999995</v>
      </c>
      <c r="O6" s="64">
        <v>603973.72999999986</v>
      </c>
      <c r="P6" s="64">
        <v>633244.62999999989</v>
      </c>
      <c r="Q6" s="64">
        <v>700134.25</v>
      </c>
      <c r="R6" s="64">
        <v>749586.72</v>
      </c>
      <c r="S6" s="64">
        <v>798137.75999999989</v>
      </c>
      <c r="T6" s="64">
        <v>876772.55</v>
      </c>
      <c r="U6" s="64">
        <v>951729.72</v>
      </c>
      <c r="V6" s="64">
        <v>1049707.4399999997</v>
      </c>
      <c r="W6" s="64">
        <v>1148527.0600000003</v>
      </c>
      <c r="X6" s="64">
        <v>1236801.8</v>
      </c>
      <c r="Y6" s="64">
        <v>1337366.44</v>
      </c>
      <c r="Z6" s="64">
        <v>1403866.2299999997</v>
      </c>
      <c r="AA6" s="64">
        <v>1491474.04</v>
      </c>
      <c r="AB6" s="64">
        <v>1584908.34</v>
      </c>
      <c r="AC6" s="64">
        <v>1701256.56</v>
      </c>
      <c r="AD6" s="64">
        <v>1816599.2999999998</v>
      </c>
      <c r="AE6" s="64">
        <v>1943159.9400000002</v>
      </c>
      <c r="AF6" s="64">
        <v>2095707.92</v>
      </c>
      <c r="AG6" s="64">
        <v>2239241.0700000003</v>
      </c>
      <c r="AH6" s="64">
        <v>2378686.1</v>
      </c>
    </row>
    <row r="7" spans="1:257">
      <c r="A7" s="64">
        <f t="shared" si="2"/>
        <v>39526.89429566593</v>
      </c>
      <c r="B7" s="68">
        <f t="shared" si="1"/>
        <v>39526894.295665927</v>
      </c>
      <c r="C7" s="70" t="s">
        <v>14</v>
      </c>
      <c r="D7" s="64">
        <v>1344235.6599999997</v>
      </c>
      <c r="E7" s="64">
        <v>1442697.2199999997</v>
      </c>
      <c r="F7" s="64">
        <v>1519264.61</v>
      </c>
      <c r="G7" s="64">
        <v>1518803.2100000002</v>
      </c>
      <c r="H7" s="64">
        <v>1678967.21</v>
      </c>
      <c r="I7" s="64">
        <v>1827063.1899999997</v>
      </c>
      <c r="J7" s="64">
        <v>1939837.05</v>
      </c>
      <c r="K7" s="64">
        <v>2137676.89</v>
      </c>
      <c r="L7" s="64">
        <v>2375307.7999999998</v>
      </c>
      <c r="M7" s="64">
        <v>2547263.4599999995</v>
      </c>
      <c r="N7" s="64">
        <v>2670605.2300000004</v>
      </c>
      <c r="O7" s="64">
        <v>2838332.78</v>
      </c>
      <c r="P7" s="64">
        <v>2949894.8200000003</v>
      </c>
      <c r="Q7" s="64">
        <v>3120243.5100000002</v>
      </c>
      <c r="R7" s="64">
        <v>3248513.66</v>
      </c>
      <c r="S7" s="64">
        <v>3385457.9099999997</v>
      </c>
      <c r="T7" s="64">
        <v>3516921.03</v>
      </c>
      <c r="U7" s="64">
        <v>3662808.75</v>
      </c>
      <c r="V7" s="64">
        <v>3841691.6999999997</v>
      </c>
      <c r="W7" s="64">
        <v>4011853.93</v>
      </c>
      <c r="X7" s="64">
        <v>4204465.1099999994</v>
      </c>
      <c r="Y7" s="64">
        <v>4405339.37</v>
      </c>
      <c r="Z7" s="64">
        <v>4552965.47</v>
      </c>
      <c r="AA7" s="64">
        <v>4709079.8600000003</v>
      </c>
      <c r="AB7" s="64">
        <v>4873329.92</v>
      </c>
      <c r="AC7" s="64">
        <v>5045303.4400000004</v>
      </c>
      <c r="AD7" s="64">
        <v>5205355.3099999996</v>
      </c>
      <c r="AE7" s="64">
        <v>5401002.79</v>
      </c>
      <c r="AF7" s="64">
        <v>5572030.0199999996</v>
      </c>
      <c r="AG7" s="64">
        <v>5761194.9000000004</v>
      </c>
      <c r="AH7" s="64">
        <v>5950317.6500000004</v>
      </c>
    </row>
    <row r="8" spans="1:257">
      <c r="A8" s="64">
        <f t="shared" si="2"/>
        <v>4811.5270773494804</v>
      </c>
      <c r="B8" s="68">
        <f t="shared" si="1"/>
        <v>4811527.0773494802</v>
      </c>
      <c r="C8" s="66" t="s">
        <v>15</v>
      </c>
      <c r="D8" s="64">
        <v>463334.14</v>
      </c>
      <c r="E8" s="64">
        <v>391003.15</v>
      </c>
      <c r="F8" s="64">
        <v>400589</v>
      </c>
      <c r="G8" s="64">
        <v>440509.45</v>
      </c>
      <c r="H8" s="64">
        <v>456852.85</v>
      </c>
      <c r="I8" s="64">
        <v>476178.51</v>
      </c>
      <c r="J8" s="64">
        <v>488874.30000000005</v>
      </c>
      <c r="K8" s="64">
        <v>536370.59</v>
      </c>
      <c r="L8" s="64">
        <v>557706.75</v>
      </c>
      <c r="M8" s="64">
        <v>582913.82000000007</v>
      </c>
      <c r="N8" s="64">
        <v>609573.59</v>
      </c>
      <c r="O8" s="64">
        <v>384530.77999999997</v>
      </c>
      <c r="P8" s="64">
        <v>243336.78</v>
      </c>
      <c r="Q8" s="64">
        <v>137561.07</v>
      </c>
      <c r="R8" s="64">
        <v>139601.65</v>
      </c>
      <c r="S8" s="64">
        <v>146491.01999999999</v>
      </c>
      <c r="T8" s="64">
        <v>151270.75</v>
      </c>
      <c r="U8" s="64">
        <v>158854.04999999999</v>
      </c>
      <c r="V8" s="64">
        <v>165331.85</v>
      </c>
      <c r="W8" s="64">
        <v>174702.81</v>
      </c>
      <c r="X8" s="64">
        <v>176951.31</v>
      </c>
      <c r="Y8" s="64">
        <v>126621.58</v>
      </c>
      <c r="Z8" s="64">
        <v>129481.16</v>
      </c>
      <c r="AA8" s="64">
        <v>135185.74000000002</v>
      </c>
      <c r="AB8" s="64">
        <v>138958.18</v>
      </c>
      <c r="AC8" s="64">
        <v>144358.12</v>
      </c>
      <c r="AD8" s="64">
        <v>150934.66</v>
      </c>
      <c r="AE8" s="64">
        <v>158018.6</v>
      </c>
      <c r="AF8" s="64">
        <v>163767.53</v>
      </c>
      <c r="AG8" s="64">
        <v>168903.03</v>
      </c>
      <c r="AH8" s="64">
        <v>175783.1</v>
      </c>
    </row>
    <row r="9" spans="1:257">
      <c r="A9" s="64">
        <f t="shared" si="2"/>
        <v>2051.9055014557339</v>
      </c>
      <c r="B9" s="68">
        <f t="shared" si="1"/>
        <v>2051905.5014557338</v>
      </c>
      <c r="C9" s="66" t="s">
        <v>16</v>
      </c>
      <c r="D9" s="64">
        <v>217282.50000000003</v>
      </c>
      <c r="E9" s="64">
        <v>227714.48</v>
      </c>
      <c r="F9" s="64">
        <v>246460.04000000004</v>
      </c>
      <c r="G9" s="64">
        <v>313596.79999999999</v>
      </c>
      <c r="H9" s="64">
        <v>335900.97999999992</v>
      </c>
      <c r="I9" s="64">
        <v>317411.97000000003</v>
      </c>
      <c r="J9" s="64">
        <v>319067.18</v>
      </c>
      <c r="K9" s="64">
        <v>385224.95999999996</v>
      </c>
      <c r="L9" s="64">
        <v>195415.04000000001</v>
      </c>
      <c r="M9" s="64">
        <v>75529.739999999991</v>
      </c>
      <c r="N9" s="64">
        <v>78657.360000000015</v>
      </c>
      <c r="O9" s="64">
        <v>53147.399999999994</v>
      </c>
      <c r="P9" s="64">
        <v>43047.249999999993</v>
      </c>
      <c r="Q9" s="64">
        <v>42790.080000000002</v>
      </c>
      <c r="R9" s="64">
        <v>13536.87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</row>
    <row r="10" spans="1:257">
      <c r="A10" s="71">
        <f t="shared" si="2"/>
        <v>5093.9193382007943</v>
      </c>
      <c r="B10" s="72">
        <f t="shared" si="1"/>
        <v>5093919.3382007945</v>
      </c>
      <c r="C10" s="73" t="s">
        <v>17</v>
      </c>
      <c r="D10" s="71">
        <f>D15</f>
        <v>3562.17157</v>
      </c>
      <c r="E10" s="71">
        <f t="shared" ref="E10:AH10" si="3">E15</f>
        <v>2837.2640017499998</v>
      </c>
      <c r="F10" s="71">
        <f t="shared" si="3"/>
        <v>7460.830720125</v>
      </c>
      <c r="G10" s="71">
        <f t="shared" si="3"/>
        <v>15840.893864759375</v>
      </c>
      <c r="H10" s="71">
        <f t="shared" si="3"/>
        <v>30335.605854405672</v>
      </c>
      <c r="I10" s="71">
        <f t="shared" si="3"/>
        <v>135345.22199510617</v>
      </c>
      <c r="J10" s="71">
        <f t="shared" si="3"/>
        <v>243913.16173426702</v>
      </c>
      <c r="K10" s="71">
        <f t="shared" si="3"/>
        <v>236840.859375</v>
      </c>
      <c r="L10" s="71">
        <f t="shared" si="3"/>
        <v>333085.6875</v>
      </c>
      <c r="M10" s="71">
        <f t="shared" si="3"/>
        <v>406319.25</v>
      </c>
      <c r="N10" s="71">
        <f t="shared" si="3"/>
        <v>401264.4375</v>
      </c>
      <c r="O10" s="71">
        <f t="shared" si="3"/>
        <v>461795.34375</v>
      </c>
      <c r="P10" s="71">
        <f t="shared" si="3"/>
        <v>510422.9375</v>
      </c>
      <c r="Q10" s="71">
        <f t="shared" si="3"/>
        <v>514685.3125</v>
      </c>
      <c r="R10" s="71">
        <f t="shared" si="3"/>
        <v>627018.375</v>
      </c>
      <c r="S10" s="71">
        <f t="shared" si="3"/>
        <v>691379.25</v>
      </c>
      <c r="T10" s="71">
        <f t="shared" si="3"/>
        <v>682051.375</v>
      </c>
      <c r="U10" s="71">
        <f t="shared" si="3"/>
        <v>668916</v>
      </c>
      <c r="V10" s="71">
        <f t="shared" si="3"/>
        <v>660356.75</v>
      </c>
      <c r="W10" s="71">
        <f t="shared" si="3"/>
        <v>647707.4375</v>
      </c>
      <c r="X10" s="71">
        <f t="shared" si="3"/>
        <v>639691.75</v>
      </c>
      <c r="Y10" s="71">
        <f t="shared" si="3"/>
        <v>627229.3125</v>
      </c>
      <c r="Z10" s="71">
        <f t="shared" si="3"/>
        <v>700386.25</v>
      </c>
      <c r="AA10" s="71">
        <f t="shared" si="3"/>
        <v>742087.3125</v>
      </c>
      <c r="AB10" s="71">
        <f t="shared" si="3"/>
        <v>714681.625</v>
      </c>
      <c r="AC10" s="71">
        <f t="shared" si="3"/>
        <v>688382.6875</v>
      </c>
      <c r="AD10" s="71">
        <f t="shared" si="3"/>
        <v>663649.1875</v>
      </c>
      <c r="AE10" s="71">
        <f t="shared" si="3"/>
        <v>639798.3125</v>
      </c>
      <c r="AF10" s="71">
        <f t="shared" si="3"/>
        <v>616834.0625</v>
      </c>
      <c r="AG10" s="71">
        <f t="shared" si="3"/>
        <v>595221.875</v>
      </c>
      <c r="AH10" s="71">
        <f t="shared" si="3"/>
        <v>592489.6875</v>
      </c>
    </row>
    <row r="11" spans="1:257">
      <c r="A11" s="64">
        <f>SUM(A3:A10)</f>
        <v>71328.898204533194</v>
      </c>
      <c r="B11" s="74">
        <f>SUM(B3:B10)</f>
        <v>71328898.204533204</v>
      </c>
      <c r="C11" s="75"/>
      <c r="D11" s="64">
        <f>SUM(D3:D10)</f>
        <v>2402228.1215699995</v>
      </c>
      <c r="E11" s="64">
        <f t="shared" ref="E11:AG11" si="4">SUM(E3:E10)</f>
        <v>2467307.2940017497</v>
      </c>
      <c r="F11" s="64">
        <f t="shared" si="4"/>
        <v>2598476.6907201256</v>
      </c>
      <c r="G11" s="64">
        <f t="shared" si="4"/>
        <v>2708252.3738647592</v>
      </c>
      <c r="H11" s="64">
        <f t="shared" si="4"/>
        <v>2968199.2958544055</v>
      </c>
      <c r="I11" s="64">
        <f t="shared" si="4"/>
        <v>3405445.7019951059</v>
      </c>
      <c r="J11" s="64">
        <f t="shared" si="4"/>
        <v>3728217.061734267</v>
      </c>
      <c r="K11" s="64">
        <f t="shared" si="4"/>
        <v>4397860.7893749997</v>
      </c>
      <c r="L11" s="64">
        <f t="shared" si="4"/>
        <v>4673007.8274999997</v>
      </c>
      <c r="M11" s="64">
        <f t="shared" si="4"/>
        <v>4914876.41</v>
      </c>
      <c r="N11" s="64">
        <f t="shared" si="4"/>
        <v>5134062.7575000012</v>
      </c>
      <c r="O11" s="64">
        <f t="shared" si="4"/>
        <v>5220391.3337500002</v>
      </c>
      <c r="P11" s="64">
        <f t="shared" si="4"/>
        <v>5304612.3675000006</v>
      </c>
      <c r="Q11" s="64">
        <f t="shared" si="4"/>
        <v>5459984.1225000005</v>
      </c>
      <c r="R11" s="64">
        <f t="shared" si="4"/>
        <v>5780296.7650000006</v>
      </c>
      <c r="S11" s="64">
        <f t="shared" si="4"/>
        <v>6075800.1799999997</v>
      </c>
      <c r="T11" s="64">
        <f t="shared" si="4"/>
        <v>6289428.2249999996</v>
      </c>
      <c r="U11" s="64">
        <f t="shared" si="4"/>
        <v>6517614.2199999997</v>
      </c>
      <c r="V11" s="64">
        <f t="shared" si="4"/>
        <v>6808804.209999999</v>
      </c>
      <c r="W11" s="64">
        <f t="shared" si="4"/>
        <v>7090414.1475</v>
      </c>
      <c r="X11" s="64">
        <f t="shared" si="4"/>
        <v>7386094.5399999991</v>
      </c>
      <c r="Y11" s="64">
        <f t="shared" si="4"/>
        <v>7638667.2324999999</v>
      </c>
      <c r="Z11" s="64">
        <f t="shared" si="4"/>
        <v>7984876.9399999995</v>
      </c>
      <c r="AA11" s="64">
        <f t="shared" si="4"/>
        <v>8317295.9125000006</v>
      </c>
      <c r="AB11" s="64">
        <f t="shared" si="4"/>
        <v>8560456.9749999996</v>
      </c>
      <c r="AC11" s="64">
        <f t="shared" si="4"/>
        <v>8838338.9574999996</v>
      </c>
      <c r="AD11" s="64">
        <f t="shared" si="4"/>
        <v>9107389.5274999999</v>
      </c>
      <c r="AE11" s="64">
        <f t="shared" si="4"/>
        <v>9428708.272499999</v>
      </c>
      <c r="AF11" s="64">
        <f t="shared" si="4"/>
        <v>9743502.652499998</v>
      </c>
      <c r="AG11" s="64">
        <f t="shared" si="4"/>
        <v>10073021.705</v>
      </c>
      <c r="AH11" s="64">
        <f>SUM(AH3:AH10)</f>
        <v>10427552.807499999</v>
      </c>
    </row>
    <row r="12" spans="1:257" s="70" customFormat="1">
      <c r="A12" s="69"/>
      <c r="C12" s="76"/>
      <c r="D12" s="78">
        <f>D11-D10</f>
        <v>2398665.9499999997</v>
      </c>
      <c r="E12" s="78">
        <f t="shared" ref="E12:AH12" si="5">E11-E10</f>
        <v>2464470.0299999998</v>
      </c>
      <c r="F12" s="78">
        <f t="shared" si="5"/>
        <v>2591015.8600000003</v>
      </c>
      <c r="G12" s="78">
        <f t="shared" si="5"/>
        <v>2692411.48</v>
      </c>
      <c r="H12" s="78">
        <f t="shared" si="5"/>
        <v>2937863.69</v>
      </c>
      <c r="I12" s="78">
        <f t="shared" si="5"/>
        <v>3270100.48</v>
      </c>
      <c r="J12" s="78">
        <f t="shared" si="5"/>
        <v>3484303.9</v>
      </c>
      <c r="K12" s="78">
        <f t="shared" si="5"/>
        <v>4161019.9299999997</v>
      </c>
      <c r="L12" s="78">
        <f t="shared" si="5"/>
        <v>4339922.1399999997</v>
      </c>
      <c r="M12" s="78">
        <f t="shared" si="5"/>
        <v>4508557.16</v>
      </c>
      <c r="N12" s="78">
        <f t="shared" si="5"/>
        <v>4732798.3200000012</v>
      </c>
      <c r="O12" s="78">
        <f t="shared" si="5"/>
        <v>4758595.99</v>
      </c>
      <c r="P12" s="78">
        <f t="shared" si="5"/>
        <v>4794189.4300000006</v>
      </c>
      <c r="Q12" s="78">
        <f t="shared" si="5"/>
        <v>4945298.8100000005</v>
      </c>
      <c r="R12" s="78">
        <f t="shared" si="5"/>
        <v>5153278.3900000006</v>
      </c>
      <c r="S12" s="78">
        <f t="shared" si="5"/>
        <v>5384420.9299999997</v>
      </c>
      <c r="T12" s="78">
        <f t="shared" si="5"/>
        <v>5607376.8499999996</v>
      </c>
      <c r="U12" s="78">
        <f t="shared" si="5"/>
        <v>5848698.2199999997</v>
      </c>
      <c r="V12" s="78">
        <f t="shared" si="5"/>
        <v>6148447.459999999</v>
      </c>
      <c r="W12" s="78">
        <f t="shared" si="5"/>
        <v>6442706.71</v>
      </c>
      <c r="X12" s="78">
        <f t="shared" si="5"/>
        <v>6746402.7899999991</v>
      </c>
      <c r="Y12" s="78">
        <f t="shared" si="5"/>
        <v>7011437.9199999999</v>
      </c>
      <c r="Z12" s="78">
        <f t="shared" si="5"/>
        <v>7284490.6899999995</v>
      </c>
      <c r="AA12" s="78">
        <f t="shared" si="5"/>
        <v>7575208.6000000006</v>
      </c>
      <c r="AB12" s="78">
        <f t="shared" si="5"/>
        <v>7845775.3499999996</v>
      </c>
      <c r="AC12" s="78">
        <f t="shared" si="5"/>
        <v>8149956.2699999996</v>
      </c>
      <c r="AD12" s="78">
        <f t="shared" si="5"/>
        <v>8443740.3399999999</v>
      </c>
      <c r="AE12" s="78">
        <f t="shared" si="5"/>
        <v>8788909.959999999</v>
      </c>
      <c r="AF12" s="78">
        <f t="shared" si="5"/>
        <v>9126668.589999998</v>
      </c>
      <c r="AG12" s="78">
        <f t="shared" si="5"/>
        <v>9477799.8300000001</v>
      </c>
      <c r="AH12" s="78">
        <f t="shared" si="5"/>
        <v>9835063.1199999992</v>
      </c>
    </row>
    <row r="13" spans="1:257" s="70" customFormat="1">
      <c r="A13" s="79"/>
      <c r="B13" s="80"/>
      <c r="C13" s="7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257" s="95" customFormat="1" ht="12">
      <c r="A14" s="92"/>
      <c r="B14" s="93" t="s">
        <v>71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6">B15/1000</f>
        <v>5093.9193382007943</v>
      </c>
      <c r="B15" s="72">
        <f t="shared" ref="B15" si="7">NPV($B$1,E15:AH15)*(1+$B$1)</f>
        <v>5093919.3382007945</v>
      </c>
      <c r="C15" s="71" t="s">
        <v>17</v>
      </c>
      <c r="D15" s="71">
        <f t="shared" ref="D15:AH15" si="8">D16+D20+D21</f>
        <v>3562.17157</v>
      </c>
      <c r="E15" s="71">
        <f t="shared" si="8"/>
        <v>2837.2640017499998</v>
      </c>
      <c r="F15" s="71">
        <f t="shared" si="8"/>
        <v>7460.830720125</v>
      </c>
      <c r="G15" s="71">
        <f t="shared" si="8"/>
        <v>15840.893864759375</v>
      </c>
      <c r="H15" s="71">
        <f t="shared" si="8"/>
        <v>30335.605854405672</v>
      </c>
      <c r="I15" s="71">
        <f t="shared" si="8"/>
        <v>135345.22199510617</v>
      </c>
      <c r="J15" s="71">
        <f t="shared" si="8"/>
        <v>243913.16173426702</v>
      </c>
      <c r="K15" s="71">
        <f t="shared" si="8"/>
        <v>236840.859375</v>
      </c>
      <c r="L15" s="71">
        <f t="shared" si="8"/>
        <v>333085.6875</v>
      </c>
      <c r="M15" s="71">
        <f t="shared" si="8"/>
        <v>406319.25</v>
      </c>
      <c r="N15" s="71">
        <f t="shared" si="8"/>
        <v>401264.4375</v>
      </c>
      <c r="O15" s="71">
        <f t="shared" si="8"/>
        <v>461795.34375</v>
      </c>
      <c r="P15" s="71">
        <f t="shared" si="8"/>
        <v>510422.9375</v>
      </c>
      <c r="Q15" s="71">
        <f t="shared" si="8"/>
        <v>514685.3125</v>
      </c>
      <c r="R15" s="71">
        <f t="shared" si="8"/>
        <v>627018.375</v>
      </c>
      <c r="S15" s="71">
        <f t="shared" si="8"/>
        <v>691379.25</v>
      </c>
      <c r="T15" s="71">
        <f t="shared" si="8"/>
        <v>682051.375</v>
      </c>
      <c r="U15" s="71">
        <f t="shared" si="8"/>
        <v>668916</v>
      </c>
      <c r="V15" s="71">
        <f t="shared" si="8"/>
        <v>660356.75</v>
      </c>
      <c r="W15" s="71">
        <f t="shared" si="8"/>
        <v>647707.4375</v>
      </c>
      <c r="X15" s="71">
        <f t="shared" si="8"/>
        <v>639691.75</v>
      </c>
      <c r="Y15" s="71">
        <f t="shared" si="8"/>
        <v>627229.3125</v>
      </c>
      <c r="Z15" s="71">
        <f t="shared" si="8"/>
        <v>700386.25</v>
      </c>
      <c r="AA15" s="71">
        <f t="shared" si="8"/>
        <v>742087.3125</v>
      </c>
      <c r="AB15" s="71">
        <f t="shared" si="8"/>
        <v>714681.625</v>
      </c>
      <c r="AC15" s="71">
        <f t="shared" si="8"/>
        <v>688382.6875</v>
      </c>
      <c r="AD15" s="71">
        <f t="shared" si="8"/>
        <v>663649.1875</v>
      </c>
      <c r="AE15" s="71">
        <f t="shared" si="8"/>
        <v>639798.3125</v>
      </c>
      <c r="AF15" s="71">
        <f t="shared" si="8"/>
        <v>616834.0625</v>
      </c>
      <c r="AG15" s="71">
        <f t="shared" si="8"/>
        <v>595221.875</v>
      </c>
      <c r="AH15" s="71">
        <f t="shared" si="8"/>
        <v>592489.6875</v>
      </c>
    </row>
    <row r="16" spans="1:257">
      <c r="A16" s="71">
        <f t="shared" ref="A16" si="9">B16/1000</f>
        <v>4763.5707509690374</v>
      </c>
      <c r="B16" s="72">
        <f t="shared" ref="B16:B17" si="10">NPV($B$1,D16:AH16)*(1+$B$1)</f>
        <v>4763570.7509690374</v>
      </c>
      <c r="C16" s="71" t="s">
        <v>17</v>
      </c>
      <c r="D16" s="98">
        <v>0</v>
      </c>
      <c r="E16" s="98">
        <v>0</v>
      </c>
      <c r="F16" s="98">
        <v>0</v>
      </c>
      <c r="G16" s="98">
        <v>8198.9833984375</v>
      </c>
      <c r="H16" s="98">
        <v>26182.67578125</v>
      </c>
      <c r="I16" s="98">
        <v>132662.21875</v>
      </c>
      <c r="J16" s="98">
        <v>243474.125</v>
      </c>
      <c r="K16" s="98">
        <v>236840.859375</v>
      </c>
      <c r="L16" s="98">
        <v>333085.6875</v>
      </c>
      <c r="M16" s="98">
        <v>406319.25</v>
      </c>
      <c r="N16" s="98">
        <v>401264.4375</v>
      </c>
      <c r="O16" s="98">
        <v>461795.34375</v>
      </c>
      <c r="P16" s="98">
        <v>510422.9375</v>
      </c>
      <c r="Q16" s="98">
        <v>514685.3125</v>
      </c>
      <c r="R16" s="98">
        <v>627018.375</v>
      </c>
      <c r="S16" s="98">
        <v>691379.25</v>
      </c>
      <c r="T16" s="98">
        <v>682051.375</v>
      </c>
      <c r="U16" s="98">
        <v>668916</v>
      </c>
      <c r="V16" s="98">
        <v>660356.75</v>
      </c>
      <c r="W16" s="98">
        <v>647707.4375</v>
      </c>
      <c r="X16" s="98">
        <v>639691.75</v>
      </c>
      <c r="Y16" s="98">
        <v>627229.3125</v>
      </c>
      <c r="Z16" s="98">
        <v>700386.25</v>
      </c>
      <c r="AA16" s="98">
        <v>742087.3125</v>
      </c>
      <c r="AB16" s="98">
        <v>714681.625</v>
      </c>
      <c r="AC16" s="98">
        <v>688382.6875</v>
      </c>
      <c r="AD16" s="98">
        <v>663649.1875</v>
      </c>
      <c r="AE16" s="98">
        <v>639798.3125</v>
      </c>
      <c r="AF16" s="98">
        <v>616834.0625</v>
      </c>
      <c r="AG16" s="98">
        <v>595221.875</v>
      </c>
      <c r="AH16" s="98">
        <v>592489.6875</v>
      </c>
      <c r="AI16" s="64"/>
    </row>
    <row r="17" spans="1:35">
      <c r="B17" s="68">
        <f t="shared" si="10"/>
        <v>4763570.7509690374</v>
      </c>
      <c r="C17" s="88"/>
      <c r="D17" s="88">
        <f t="shared" ref="D17:AH17" si="11">SUM(D16:D16)</f>
        <v>0</v>
      </c>
      <c r="E17" s="88">
        <f t="shared" si="11"/>
        <v>0</v>
      </c>
      <c r="F17" s="88">
        <f t="shared" si="11"/>
        <v>0</v>
      </c>
      <c r="G17" s="88">
        <f t="shared" si="11"/>
        <v>8198.9833984375</v>
      </c>
      <c r="H17" s="88">
        <f t="shared" si="11"/>
        <v>26182.67578125</v>
      </c>
      <c r="I17" s="88">
        <f t="shared" si="11"/>
        <v>132662.21875</v>
      </c>
      <c r="J17" s="88">
        <f t="shared" si="11"/>
        <v>243474.125</v>
      </c>
      <c r="K17" s="88">
        <f t="shared" si="11"/>
        <v>236840.859375</v>
      </c>
      <c r="L17" s="88">
        <f t="shared" si="11"/>
        <v>333085.6875</v>
      </c>
      <c r="M17" s="88">
        <f t="shared" si="11"/>
        <v>406319.25</v>
      </c>
      <c r="N17" s="88">
        <f t="shared" si="11"/>
        <v>401264.4375</v>
      </c>
      <c r="O17" s="88">
        <f t="shared" si="11"/>
        <v>461795.34375</v>
      </c>
      <c r="P17" s="88">
        <f t="shared" si="11"/>
        <v>510422.9375</v>
      </c>
      <c r="Q17" s="88">
        <f t="shared" si="11"/>
        <v>514685.3125</v>
      </c>
      <c r="R17" s="88">
        <f t="shared" si="11"/>
        <v>627018.375</v>
      </c>
      <c r="S17" s="88">
        <f t="shared" si="11"/>
        <v>691379.25</v>
      </c>
      <c r="T17" s="88">
        <f t="shared" si="11"/>
        <v>682051.375</v>
      </c>
      <c r="U17" s="88">
        <f t="shared" si="11"/>
        <v>668916</v>
      </c>
      <c r="V17" s="88">
        <f t="shared" si="11"/>
        <v>660356.75</v>
      </c>
      <c r="W17" s="88">
        <f t="shared" si="11"/>
        <v>647707.4375</v>
      </c>
      <c r="X17" s="88">
        <f t="shared" si="11"/>
        <v>639691.75</v>
      </c>
      <c r="Y17" s="88">
        <f t="shared" si="11"/>
        <v>627229.3125</v>
      </c>
      <c r="Z17" s="88">
        <f t="shared" si="11"/>
        <v>700386.25</v>
      </c>
      <c r="AA17" s="88">
        <f t="shared" si="11"/>
        <v>742087.3125</v>
      </c>
      <c r="AB17" s="88">
        <f t="shared" si="11"/>
        <v>714681.625</v>
      </c>
      <c r="AC17" s="88">
        <f t="shared" si="11"/>
        <v>688382.6875</v>
      </c>
      <c r="AD17" s="88">
        <f t="shared" si="11"/>
        <v>663649.1875</v>
      </c>
      <c r="AE17" s="88">
        <f t="shared" si="11"/>
        <v>639798.3125</v>
      </c>
      <c r="AF17" s="88">
        <f t="shared" si="11"/>
        <v>616834.0625</v>
      </c>
      <c r="AG17" s="88">
        <f t="shared" si="11"/>
        <v>595221.875</v>
      </c>
      <c r="AH17" s="88">
        <f t="shared" si="11"/>
        <v>592489.6875</v>
      </c>
      <c r="AI17" s="64"/>
    </row>
    <row r="18" spans="1:35"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64"/>
    </row>
    <row r="19" spans="1:35">
      <c r="B19" s="97" t="s">
        <v>33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64"/>
    </row>
    <row r="20" spans="1:35">
      <c r="A20" s="64">
        <f>B20/1000</f>
        <v>20.283438905687444</v>
      </c>
      <c r="B20" s="68">
        <f>NPV($B$1,D20:AH20)*(1+$B$1)</f>
        <v>20283.438905687442</v>
      </c>
      <c r="C20" s="82" t="s">
        <v>32</v>
      </c>
      <c r="D20" s="75">
        <f>Budget_Capital!D9</f>
        <v>3162.17157</v>
      </c>
      <c r="E20" s="75">
        <f>Budget_Capital!E9</f>
        <v>2307.2640017499998</v>
      </c>
      <c r="F20" s="75">
        <f>Budget_Capital!F9</f>
        <v>7190.830720125</v>
      </c>
      <c r="G20" s="75">
        <f>Budget_Capital!G9</f>
        <v>5871.9104663218741</v>
      </c>
      <c r="H20" s="75">
        <f>Budget_Capital!H9</f>
        <v>2822.9300731556714</v>
      </c>
      <c r="I20" s="75">
        <f>Budget_Capital!I9</f>
        <v>1703.0032451061593</v>
      </c>
      <c r="J20" s="75">
        <f>Budget_Capital!J9</f>
        <v>439.03673426703597</v>
      </c>
      <c r="K20" s="75">
        <f>Budget_Capital!K9</f>
        <v>0</v>
      </c>
      <c r="L20" s="75">
        <f>Budget_Capital!L9</f>
        <v>0</v>
      </c>
      <c r="M20" s="75">
        <f>Budget_Capital!M9</f>
        <v>0</v>
      </c>
      <c r="N20" s="75">
        <f>Budget_Capital!N9</f>
        <v>0</v>
      </c>
      <c r="O20" s="75">
        <f>Budget_Capital!O9</f>
        <v>0</v>
      </c>
      <c r="P20" s="75">
        <f>Budget_Capital!P9</f>
        <v>0</v>
      </c>
      <c r="Q20" s="75">
        <f>Budget_Capital!Q9</f>
        <v>0</v>
      </c>
      <c r="R20" s="75">
        <f>Budget_Capital!R9</f>
        <v>0</v>
      </c>
      <c r="S20" s="75">
        <f>Budget_Capital!S9</f>
        <v>0</v>
      </c>
      <c r="T20" s="75">
        <f>Budget_Capital!T9</f>
        <v>0</v>
      </c>
      <c r="U20" s="75">
        <f>Budget_Capital!U9</f>
        <v>0</v>
      </c>
      <c r="V20" s="75">
        <f>Budget_Capital!V9</f>
        <v>0</v>
      </c>
      <c r="W20" s="75">
        <f>Budget_Capital!W9</f>
        <v>0</v>
      </c>
      <c r="X20" s="75">
        <f>Budget_Capital!X9</f>
        <v>0</v>
      </c>
      <c r="Y20" s="75">
        <f>Budget_Capital!Y9</f>
        <v>0</v>
      </c>
      <c r="Z20" s="75">
        <f>Budget_Capital!Z9</f>
        <v>0</v>
      </c>
      <c r="AA20" s="75">
        <f>Budget_Capital!AA9</f>
        <v>0</v>
      </c>
      <c r="AB20" s="75">
        <f>Budget_Capital!AB9</f>
        <v>0</v>
      </c>
      <c r="AC20" s="75">
        <f>Budget_Capital!AC9</f>
        <v>0</v>
      </c>
      <c r="AD20" s="75">
        <f>Budget_Capital!AD9</f>
        <v>0</v>
      </c>
      <c r="AE20" s="75">
        <f>Budget_Capital!AE9</f>
        <v>0</v>
      </c>
      <c r="AF20" s="75">
        <f>Budget_Capital!AF9</f>
        <v>0</v>
      </c>
      <c r="AG20" s="75">
        <f>Budget_Capital!AG9</f>
        <v>0</v>
      </c>
      <c r="AH20" s="75">
        <f>Budget_Capital!AH9</f>
        <v>0</v>
      </c>
    </row>
    <row r="21" spans="1:35">
      <c r="A21" s="64">
        <f>B21/1000</f>
        <v>4.3545593167581496</v>
      </c>
      <c r="B21" s="68">
        <f>NPV($B$1,D21:AH21)*(1+$B$1)</f>
        <v>4354.5593167581492</v>
      </c>
      <c r="C21" s="82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</row>
    <row r="22" spans="1:35">
      <c r="C22" s="82">
        <v>6.4638580000000001E-2</v>
      </c>
    </row>
    <row r="23" spans="1:3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</row>
    <row r="24" spans="1:35" s="113" customFormat="1">
      <c r="A24" s="88"/>
      <c r="B24" s="68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</row>
    <row r="25" spans="1:35" s="113" customFormat="1">
      <c r="A25" s="88"/>
      <c r="B25" s="68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</row>
    <row r="26" spans="1:35" s="113" customFormat="1">
      <c r="A26" s="88"/>
      <c r="B26" s="68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</row>
    <row r="27" spans="1:35" s="113" customFormat="1">
      <c r="A27" s="88"/>
      <c r="B27" s="68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</row>
    <row r="28" spans="1:35" s="113" customFormat="1">
      <c r="B28" s="76"/>
      <c r="D28" s="89"/>
      <c r="E28" s="89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</row>
    <row r="29" spans="1:35" s="113" customFormat="1">
      <c r="A29" s="88"/>
      <c r="B29" s="68"/>
      <c r="D29" s="96"/>
      <c r="E29" s="96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</row>
    <row r="30" spans="1:35" s="113" customFormat="1">
      <c r="A30" s="88"/>
      <c r="B30" s="68"/>
      <c r="D30" s="96"/>
      <c r="E30" s="96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</row>
    <row r="31" spans="1:35" s="113" customFormat="1">
      <c r="A31" s="88"/>
      <c r="B31" s="68"/>
      <c r="D31" s="96"/>
      <c r="E31" s="96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</row>
    <row r="32" spans="1:35" s="113" customFormat="1">
      <c r="A32" s="88"/>
      <c r="B32" s="68"/>
      <c r="D32" s="96"/>
      <c r="E32" s="96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</row>
    <row r="33" spans="1:34" s="113" customFormat="1">
      <c r="A33" s="88"/>
      <c r="B33" s="76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</row>
    <row r="34" spans="1:34" s="113" customFormat="1">
      <c r="A34" s="88"/>
      <c r="B34" s="68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</row>
    <row r="35" spans="1:34" s="113" customFormat="1">
      <c r="A35" s="88"/>
      <c r="B35" s="68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</row>
    <row r="36" spans="1:34" s="113" customFormat="1">
      <c r="A36" s="88"/>
      <c r="B36" s="68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</row>
    <row r="37" spans="1:34" s="113" customFormat="1">
      <c r="A37" s="88"/>
      <c r="B37" s="68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</row>
    <row r="44" spans="1:34" s="113" customFormat="1">
      <c r="A44" s="88"/>
    </row>
    <row r="45" spans="1:34" s="113" customFormat="1">
      <c r="A45" s="88"/>
    </row>
    <row r="46" spans="1:34" s="113" customFormat="1">
      <c r="A46" s="88"/>
    </row>
    <row r="47" spans="1:34" s="113" customFormat="1">
      <c r="A47" s="88"/>
    </row>
    <row r="48" spans="1:34" s="113" customFormat="1">
      <c r="A48" s="88"/>
    </row>
    <row r="49" spans="1:1" s="113" customFormat="1">
      <c r="A49" s="88"/>
    </row>
    <row r="50" spans="1:1" s="113" customFormat="1">
      <c r="A50" s="88"/>
    </row>
    <row r="51" spans="1:1" s="113" customFormat="1">
      <c r="A51" s="88"/>
    </row>
    <row r="52" spans="1:1" s="113" customFormat="1">
      <c r="A52" s="88"/>
    </row>
    <row r="53" spans="1:1" s="113" customFormat="1">
      <c r="A53" s="88"/>
    </row>
    <row r="54" spans="1:1" s="113" customFormat="1">
      <c r="A54" s="88"/>
    </row>
    <row r="55" spans="1:1" s="113" customFormat="1">
      <c r="A55" s="88"/>
    </row>
    <row r="56" spans="1:1" s="113" customFormat="1">
      <c r="A56" s="88"/>
    </row>
    <row r="57" spans="1:1" s="113" customFormat="1">
      <c r="A57" s="88"/>
    </row>
    <row r="58" spans="1:1" s="113" customFormat="1">
      <c r="A58" s="88"/>
    </row>
    <row r="59" spans="1:1" s="113" customFormat="1">
      <c r="A59" s="88"/>
    </row>
    <row r="60" spans="1:1" s="113" customFormat="1">
      <c r="A60" s="88"/>
    </row>
    <row r="61" spans="1:1" s="113" customFormat="1">
      <c r="A61" s="88"/>
    </row>
    <row r="62" spans="1:1" s="113" customFormat="1">
      <c r="A62" s="88"/>
    </row>
    <row r="63" spans="1:1" s="113" customFormat="1">
      <c r="A63" s="88"/>
    </row>
    <row r="64" spans="1:1" s="113" customFormat="1">
      <c r="A64" s="88"/>
    </row>
    <row r="65" spans="1:1" s="113" customFormat="1">
      <c r="A65" s="88"/>
    </row>
    <row r="66" spans="1:1" s="113" customFormat="1">
      <c r="A66" s="88"/>
    </row>
    <row r="67" spans="1:1" s="113" customFormat="1">
      <c r="A67" s="88"/>
    </row>
    <row r="68" spans="1:1" s="113" customFormat="1">
      <c r="A68" s="88"/>
    </row>
    <row r="69" spans="1:1" s="113" customFormat="1">
      <c r="A69" s="88"/>
    </row>
    <row r="70" spans="1:1" s="113" customFormat="1">
      <c r="A70" s="88"/>
    </row>
    <row r="71" spans="1:1" s="113" customFormat="1">
      <c r="A71" s="88"/>
    </row>
    <row r="72" spans="1:1" s="113" customFormat="1">
      <c r="A72" s="88"/>
    </row>
    <row r="73" spans="1:1" s="113" customFormat="1">
      <c r="A73" s="88"/>
    </row>
    <row r="74" spans="1:1" s="113" customFormat="1">
      <c r="A74" s="88"/>
    </row>
    <row r="75" spans="1:1" s="113" customFormat="1">
      <c r="A75" s="88"/>
    </row>
    <row r="76" spans="1:1" s="113" customFormat="1">
      <c r="A76" s="88"/>
    </row>
    <row r="77" spans="1:1" s="113" customFormat="1">
      <c r="A77" s="88"/>
    </row>
    <row r="78" spans="1:1" s="113" customFormat="1">
      <c r="A78" s="88"/>
    </row>
    <row r="79" spans="1:1" s="113" customFormat="1">
      <c r="A79" s="88"/>
    </row>
    <row r="80" spans="1:1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</sheetData>
  <pageMargins left="0.7" right="0.7" top="0.75" bottom="0.75" header="0.3" footer="0.3"/>
  <pageSetup scale="30" orientation="landscape" r:id="rId1"/>
  <headerFooter>
    <oddHeader>&amp;L&amp;Z&amp;F</oddHeader>
    <oddFooter xml:space="preserve">&amp;L&amp;A&amp;R14LGBRA-NRGPOD1-8-DOC 2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IW211"/>
  <sheetViews>
    <sheetView tabSelected="1" workbookViewId="0">
      <selection activeCell="A32" sqref="A32:XFD32"/>
    </sheetView>
  </sheetViews>
  <sheetFormatPr defaultColWidth="13" defaultRowHeight="10.199999999999999"/>
  <cols>
    <col min="1" max="1" width="6.5546875" style="64" bestFit="1" customWidth="1"/>
    <col min="2" max="2" width="17.44140625" style="66" bestFit="1" customWidth="1"/>
    <col min="3" max="3" width="30.44140625" style="66" bestFit="1" customWidth="1"/>
    <col min="4" max="34" width="10.88671875" style="66" bestFit="1" customWidth="1"/>
    <col min="35" max="16384" width="13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72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9.3472667070971731</v>
      </c>
      <c r="B3" s="74">
        <f t="shared" ref="B3:B10" si="1">NPV($B$1,E3:AH3)*(1+$B$1)</f>
        <v>9347.2667070971729</v>
      </c>
      <c r="C3" s="66" t="s">
        <v>49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1815.1</v>
      </c>
      <c r="P3" s="64">
        <v>2482.1</v>
      </c>
      <c r="Q3" s="64">
        <v>0</v>
      </c>
      <c r="R3" s="64">
        <v>0</v>
      </c>
      <c r="S3" s="64">
        <v>8755.42</v>
      </c>
      <c r="T3" s="64">
        <v>2856.52</v>
      </c>
      <c r="U3" s="64">
        <v>0</v>
      </c>
      <c r="V3" s="64">
        <v>482.65</v>
      </c>
      <c r="W3" s="64">
        <v>2459.88</v>
      </c>
      <c r="X3" s="64">
        <v>2918.52</v>
      </c>
      <c r="Y3" s="64">
        <v>562.12</v>
      </c>
      <c r="Z3" s="64">
        <v>324.04000000000002</v>
      </c>
      <c r="AA3" s="64">
        <v>0</v>
      </c>
      <c r="AB3" s="64">
        <v>0</v>
      </c>
      <c r="AC3" s="64">
        <v>452.96</v>
      </c>
      <c r="AD3" s="64">
        <v>0</v>
      </c>
      <c r="AE3" s="64">
        <v>725.6</v>
      </c>
      <c r="AF3" s="64">
        <v>0</v>
      </c>
      <c r="AG3" s="64">
        <v>173.1</v>
      </c>
      <c r="AH3" s="64">
        <v>0</v>
      </c>
    </row>
    <row r="4" spans="1:257">
      <c r="A4" s="64">
        <f t="shared" ref="A4:A10" si="2">B4/1000</f>
        <v>9043.1811898224714</v>
      </c>
      <c r="B4" s="74">
        <f t="shared" si="1"/>
        <v>9043181.1898224708</v>
      </c>
      <c r="C4" s="66" t="s">
        <v>50</v>
      </c>
      <c r="D4" s="64">
        <v>282729.81</v>
      </c>
      <c r="E4" s="64">
        <v>302550.06</v>
      </c>
      <c r="F4" s="64">
        <v>337790.44</v>
      </c>
      <c r="G4" s="64">
        <v>315536.01</v>
      </c>
      <c r="H4" s="64">
        <v>355765.77999999997</v>
      </c>
      <c r="I4" s="64">
        <v>532843.27</v>
      </c>
      <c r="J4" s="64">
        <v>617217.37</v>
      </c>
      <c r="K4" s="64">
        <v>617663.78</v>
      </c>
      <c r="L4" s="64">
        <v>651546.17000000004</v>
      </c>
      <c r="M4" s="64">
        <v>674470.93</v>
      </c>
      <c r="N4" s="64">
        <v>681840.46</v>
      </c>
      <c r="O4" s="64">
        <v>720028.18</v>
      </c>
      <c r="P4" s="64">
        <v>751081.42999999993</v>
      </c>
      <c r="Q4" s="64">
        <v>765410.29999999993</v>
      </c>
      <c r="R4" s="64">
        <v>806297.58000000007</v>
      </c>
      <c r="S4" s="64">
        <v>831761.35</v>
      </c>
      <c r="T4" s="64">
        <v>840480.45</v>
      </c>
      <c r="U4" s="64">
        <v>847279.62</v>
      </c>
      <c r="V4" s="64">
        <v>856194.91</v>
      </c>
      <c r="W4" s="64">
        <v>863190.39</v>
      </c>
      <c r="X4" s="64">
        <v>872080.1</v>
      </c>
      <c r="Y4" s="64">
        <v>879063.84</v>
      </c>
      <c r="Z4" s="64">
        <v>912490.73</v>
      </c>
      <c r="AA4" s="64">
        <v>936859.88</v>
      </c>
      <c r="AB4" s="64">
        <v>937997.20000000007</v>
      </c>
      <c r="AC4" s="64">
        <v>939305.38</v>
      </c>
      <c r="AD4" s="64">
        <v>940646.26</v>
      </c>
      <c r="AE4" s="64">
        <v>942174.02</v>
      </c>
      <c r="AF4" s="64">
        <v>943429.41999999993</v>
      </c>
      <c r="AG4" s="64">
        <v>944873.39999999991</v>
      </c>
      <c r="AH4" s="64">
        <v>954453.92</v>
      </c>
    </row>
    <row r="5" spans="1:257">
      <c r="A5" s="64">
        <f t="shared" si="2"/>
        <v>1956.6807677311051</v>
      </c>
      <c r="B5" s="74">
        <f t="shared" si="1"/>
        <v>1956680.7677311052</v>
      </c>
      <c r="C5" s="66" t="s">
        <v>51</v>
      </c>
      <c r="D5" s="64">
        <v>68272.42</v>
      </c>
      <c r="E5" s="64">
        <v>69057.509999999995</v>
      </c>
      <c r="F5" s="64">
        <v>68393.38</v>
      </c>
      <c r="G5" s="64">
        <v>72608.479999999996</v>
      </c>
      <c r="H5" s="64">
        <v>74519.100000000006</v>
      </c>
      <c r="I5" s="64">
        <v>79621.569999999992</v>
      </c>
      <c r="J5" s="64">
        <v>82744.220000000016</v>
      </c>
      <c r="K5" s="64">
        <v>87904.62</v>
      </c>
      <c r="L5" s="64">
        <v>102969.77</v>
      </c>
      <c r="M5" s="64">
        <v>114992.39</v>
      </c>
      <c r="N5" s="64">
        <v>117949.12999999999</v>
      </c>
      <c r="O5" s="64">
        <v>136830.12</v>
      </c>
      <c r="P5" s="64">
        <v>147016.22</v>
      </c>
      <c r="Q5" s="64">
        <v>153764.26</v>
      </c>
      <c r="R5" s="64">
        <v>167874.99000000002</v>
      </c>
      <c r="S5" s="64">
        <v>181519.81</v>
      </c>
      <c r="T5" s="64">
        <v>184147.46</v>
      </c>
      <c r="U5" s="64">
        <v>192895.83999999997</v>
      </c>
      <c r="V5" s="64">
        <v>201652.93</v>
      </c>
      <c r="W5" s="64">
        <v>208841.05999999997</v>
      </c>
      <c r="X5" s="64">
        <v>213686.48</v>
      </c>
      <c r="Y5" s="64">
        <v>224979.25</v>
      </c>
      <c r="Z5" s="64">
        <v>240893.15999999997</v>
      </c>
      <c r="AA5" s="64">
        <v>257285.05</v>
      </c>
      <c r="AB5" s="64">
        <v>266703.41000000003</v>
      </c>
      <c r="AC5" s="64">
        <v>271964.41000000003</v>
      </c>
      <c r="AD5" s="64">
        <v>280500.55999999994</v>
      </c>
      <c r="AE5" s="64">
        <v>293245.31</v>
      </c>
      <c r="AF5" s="64">
        <v>303868.83</v>
      </c>
      <c r="AG5" s="64">
        <v>314772.75999999995</v>
      </c>
      <c r="AH5" s="64">
        <v>326854.3</v>
      </c>
    </row>
    <row r="6" spans="1:257">
      <c r="A6" s="64">
        <f t="shared" si="2"/>
        <v>596.48238042525566</v>
      </c>
      <c r="B6" s="74">
        <f t="shared" si="1"/>
        <v>596482.38042525563</v>
      </c>
      <c r="C6" s="66" t="s">
        <v>52</v>
      </c>
      <c r="D6" s="64">
        <v>19421.46</v>
      </c>
      <c r="E6" s="64">
        <v>28888.67</v>
      </c>
      <c r="F6" s="64">
        <v>35716.51</v>
      </c>
      <c r="G6" s="64">
        <v>35089.56</v>
      </c>
      <c r="H6" s="64">
        <v>41016.660000000003</v>
      </c>
      <c r="I6" s="64">
        <v>39986.319999999992</v>
      </c>
      <c r="J6" s="64">
        <v>40634.57</v>
      </c>
      <c r="K6" s="64">
        <v>42729.740000000013</v>
      </c>
      <c r="L6" s="64">
        <v>42384.12</v>
      </c>
      <c r="M6" s="64">
        <v>41652.99</v>
      </c>
      <c r="N6" s="64">
        <v>44447.99</v>
      </c>
      <c r="O6" s="64">
        <v>44848.540000000008</v>
      </c>
      <c r="P6" s="64">
        <v>44119.24</v>
      </c>
      <c r="Q6" s="64">
        <v>45985.64</v>
      </c>
      <c r="R6" s="64">
        <v>43750.83</v>
      </c>
      <c r="S6" s="64">
        <v>43458.080000000002</v>
      </c>
      <c r="T6" s="64">
        <v>46902.5</v>
      </c>
      <c r="U6" s="64">
        <v>49084.759999999995</v>
      </c>
      <c r="V6" s="64">
        <v>46190.67</v>
      </c>
      <c r="W6" s="64">
        <v>47471.6</v>
      </c>
      <c r="X6" s="64">
        <v>48697.37</v>
      </c>
      <c r="Y6" s="64">
        <v>49966.890000000007</v>
      </c>
      <c r="Z6" s="64">
        <v>49160.93</v>
      </c>
      <c r="AA6" s="64">
        <v>48981.569999999992</v>
      </c>
      <c r="AB6" s="64">
        <v>48971.700000000004</v>
      </c>
      <c r="AC6" s="64">
        <v>52113.939999999995</v>
      </c>
      <c r="AD6" s="64">
        <v>52794.23000000001</v>
      </c>
      <c r="AE6" s="64">
        <v>53657.479999999996</v>
      </c>
      <c r="AF6" s="64">
        <v>54857.689999999995</v>
      </c>
      <c r="AG6" s="64">
        <v>55755.35</v>
      </c>
      <c r="AH6" s="64">
        <v>55278.28</v>
      </c>
    </row>
    <row r="7" spans="1:257" s="70" customFormat="1">
      <c r="A7" s="69">
        <f t="shared" si="2"/>
        <v>33746.924371457993</v>
      </c>
      <c r="B7" s="74">
        <f t="shared" si="1"/>
        <v>33746924.371457994</v>
      </c>
      <c r="C7" s="70" t="s">
        <v>53</v>
      </c>
      <c r="D7" s="64">
        <v>1150290.74</v>
      </c>
      <c r="E7" s="64">
        <v>1251825.1400000001</v>
      </c>
      <c r="F7" s="64">
        <v>1311844.6000000001</v>
      </c>
      <c r="G7" s="64">
        <v>1331775.4099999999</v>
      </c>
      <c r="H7" s="64">
        <v>1496308.7099999997</v>
      </c>
      <c r="I7" s="64">
        <v>1608564.52</v>
      </c>
      <c r="J7" s="64">
        <v>1707801.25</v>
      </c>
      <c r="K7" s="64">
        <v>1888197.17</v>
      </c>
      <c r="L7" s="64">
        <v>2041640.55</v>
      </c>
      <c r="M7" s="64">
        <v>2172130.8699999996</v>
      </c>
      <c r="N7" s="64">
        <v>2274899.4500000007</v>
      </c>
      <c r="O7" s="64">
        <v>2420738.1599999997</v>
      </c>
      <c r="P7" s="64">
        <v>2516450.75</v>
      </c>
      <c r="Q7" s="64">
        <v>2647005.6999999997</v>
      </c>
      <c r="R7" s="64">
        <v>2756525.81</v>
      </c>
      <c r="S7" s="64">
        <v>2872552.24</v>
      </c>
      <c r="T7" s="64">
        <v>2975013</v>
      </c>
      <c r="U7" s="64">
        <v>3084005.6300000004</v>
      </c>
      <c r="V7" s="64">
        <v>3239894.2199999997</v>
      </c>
      <c r="W7" s="64">
        <v>3391911.5500000003</v>
      </c>
      <c r="X7" s="64">
        <v>3524901.76</v>
      </c>
      <c r="Y7" s="64">
        <v>3708831.07</v>
      </c>
      <c r="Z7" s="64">
        <v>3817461.8300000005</v>
      </c>
      <c r="AA7" s="64">
        <v>3961982.7600000002</v>
      </c>
      <c r="AB7" s="64">
        <v>4110830.4399999995</v>
      </c>
      <c r="AC7" s="64">
        <v>4241678.0600000005</v>
      </c>
      <c r="AD7" s="64">
        <v>4377719.8</v>
      </c>
      <c r="AE7" s="64">
        <v>4556709.38</v>
      </c>
      <c r="AF7" s="64">
        <v>4676172.0599999987</v>
      </c>
      <c r="AG7" s="64">
        <v>4832208.28</v>
      </c>
      <c r="AH7" s="64">
        <v>4990850.6799999988</v>
      </c>
    </row>
    <row r="8" spans="1:257">
      <c r="A8" s="64">
        <f t="shared" si="2"/>
        <v>4308.0808299454129</v>
      </c>
      <c r="B8" s="74">
        <f t="shared" si="1"/>
        <v>4308080.8299454125</v>
      </c>
      <c r="C8" s="66" t="s">
        <v>54</v>
      </c>
      <c r="D8" s="64">
        <v>458861.62</v>
      </c>
      <c r="E8" s="64">
        <v>375063.01</v>
      </c>
      <c r="F8" s="64">
        <v>385297</v>
      </c>
      <c r="G8" s="64">
        <v>423947.6</v>
      </c>
      <c r="H8" s="64">
        <v>441410.38</v>
      </c>
      <c r="I8" s="64">
        <v>459704.82</v>
      </c>
      <c r="J8" s="64">
        <v>473566.31000000006</v>
      </c>
      <c r="K8" s="64">
        <v>494655.95999999996</v>
      </c>
      <c r="L8" s="64">
        <v>513727.49</v>
      </c>
      <c r="M8" s="64">
        <v>535618.15</v>
      </c>
      <c r="N8" s="64">
        <v>558915.59</v>
      </c>
      <c r="O8" s="64">
        <v>349702.57999999996</v>
      </c>
      <c r="P8" s="64">
        <v>204964.12</v>
      </c>
      <c r="Q8" s="64">
        <v>103781.22</v>
      </c>
      <c r="R8" s="64">
        <v>105006.57999999999</v>
      </c>
      <c r="S8" s="64">
        <v>106997.23000000001</v>
      </c>
      <c r="T8" s="64">
        <v>109046.97</v>
      </c>
      <c r="U8" s="64">
        <v>112142.61</v>
      </c>
      <c r="V8" s="64">
        <v>115904.40000000001</v>
      </c>
      <c r="W8" s="64">
        <v>119180.8</v>
      </c>
      <c r="X8" s="64">
        <v>116754.08</v>
      </c>
      <c r="Y8" s="64">
        <v>79579.41</v>
      </c>
      <c r="Z8" s="64">
        <v>79802.820000000007</v>
      </c>
      <c r="AA8" s="64">
        <v>80693.66</v>
      </c>
      <c r="AB8" s="64">
        <v>82481.070000000007</v>
      </c>
      <c r="AC8" s="64">
        <v>83868.680000000008</v>
      </c>
      <c r="AD8" s="64">
        <v>86369.11</v>
      </c>
      <c r="AE8" s="64">
        <v>88710.71</v>
      </c>
      <c r="AF8" s="64">
        <v>90266.78</v>
      </c>
      <c r="AG8" s="64">
        <v>91456.340000000011</v>
      </c>
      <c r="AH8" s="64">
        <v>94073.89</v>
      </c>
    </row>
    <row r="9" spans="1:257">
      <c r="A9" s="64">
        <f t="shared" si="2"/>
        <v>1646.913665472071</v>
      </c>
      <c r="B9" s="74">
        <f t="shared" si="1"/>
        <v>1646913.6654720709</v>
      </c>
      <c r="C9" s="66" t="s">
        <v>55</v>
      </c>
      <c r="D9" s="101">
        <v>216315.26</v>
      </c>
      <c r="E9" s="101">
        <v>207435.82</v>
      </c>
      <c r="F9" s="101">
        <v>211843.19000000003</v>
      </c>
      <c r="G9" s="101">
        <v>254648.93</v>
      </c>
      <c r="H9" s="101">
        <v>241100.93</v>
      </c>
      <c r="I9" s="101">
        <v>248717.16</v>
      </c>
      <c r="J9" s="101">
        <v>250519.50999999995</v>
      </c>
      <c r="K9" s="101">
        <v>254402.41</v>
      </c>
      <c r="L9" s="101">
        <v>147408.23000000001</v>
      </c>
      <c r="M9" s="101">
        <v>76867.62000000001</v>
      </c>
      <c r="N9" s="101">
        <v>79601.490000000005</v>
      </c>
      <c r="O9" s="101">
        <v>53821.069999999985</v>
      </c>
      <c r="P9" s="101">
        <v>43931.080000000009</v>
      </c>
      <c r="Q9" s="101">
        <v>43932.959999999992</v>
      </c>
      <c r="R9" s="101">
        <v>13699.09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</row>
    <row r="10" spans="1:257" ht="12">
      <c r="A10" s="71">
        <f t="shared" si="2"/>
        <v>5088.7658618029609</v>
      </c>
      <c r="B10" s="109">
        <f t="shared" si="1"/>
        <v>5088765.8618029607</v>
      </c>
      <c r="C10" s="73" t="s">
        <v>56</v>
      </c>
      <c r="D10" s="71">
        <f>D15</f>
        <v>3562.17157</v>
      </c>
      <c r="E10" s="71">
        <f t="shared" ref="E10:AH10" si="3">E15</f>
        <v>2837.2640017499998</v>
      </c>
      <c r="F10" s="71">
        <f t="shared" si="3"/>
        <v>7460.830720125</v>
      </c>
      <c r="G10" s="71">
        <f t="shared" si="3"/>
        <v>15840.893864759375</v>
      </c>
      <c r="H10" s="71">
        <f t="shared" si="3"/>
        <v>30335.605854405672</v>
      </c>
      <c r="I10" s="71">
        <f t="shared" si="3"/>
        <v>135345.22199510617</v>
      </c>
      <c r="J10" s="71">
        <f t="shared" si="3"/>
        <v>243913.16173426702</v>
      </c>
      <c r="K10" s="71">
        <f t="shared" si="3"/>
        <v>236840.859375</v>
      </c>
      <c r="L10" s="71">
        <f t="shared" si="3"/>
        <v>333085.6875</v>
      </c>
      <c r="M10" s="71">
        <f t="shared" si="3"/>
        <v>395462.03125</v>
      </c>
      <c r="N10" s="71">
        <f t="shared" si="3"/>
        <v>394284.9375</v>
      </c>
      <c r="O10" s="71">
        <f t="shared" si="3"/>
        <v>462925.6875</v>
      </c>
      <c r="P10" s="71">
        <f t="shared" si="3"/>
        <v>511494.03125</v>
      </c>
      <c r="Q10" s="71">
        <f t="shared" si="3"/>
        <v>515702.46875</v>
      </c>
      <c r="R10" s="71">
        <f t="shared" si="3"/>
        <v>627986.3125</v>
      </c>
      <c r="S10" s="71">
        <f t="shared" si="3"/>
        <v>692309.1875</v>
      </c>
      <c r="T10" s="71">
        <f t="shared" si="3"/>
        <v>682960.1875</v>
      </c>
      <c r="U10" s="71">
        <f t="shared" si="3"/>
        <v>669811.5</v>
      </c>
      <c r="V10" s="71">
        <f t="shared" si="3"/>
        <v>661239</v>
      </c>
      <c r="W10" s="71">
        <f t="shared" si="3"/>
        <v>648576.375</v>
      </c>
      <c r="X10" s="71">
        <f t="shared" si="3"/>
        <v>640547.375</v>
      </c>
      <c r="Y10" s="71">
        <f t="shared" si="3"/>
        <v>628071.6875</v>
      </c>
      <c r="Z10" s="71">
        <f t="shared" si="3"/>
        <v>701215.3125</v>
      </c>
      <c r="AA10" s="71">
        <f t="shared" si="3"/>
        <v>742903.125</v>
      </c>
      <c r="AB10" s="71">
        <f t="shared" si="3"/>
        <v>715415</v>
      </c>
      <c r="AC10" s="71">
        <f t="shared" si="3"/>
        <v>688966.0625</v>
      </c>
      <c r="AD10" s="71">
        <f t="shared" si="3"/>
        <v>664155.25</v>
      </c>
      <c r="AE10" s="71">
        <f t="shared" si="3"/>
        <v>640298.0625</v>
      </c>
      <c r="AF10" s="71">
        <f t="shared" si="3"/>
        <v>617327.4375</v>
      </c>
      <c r="AG10" s="71">
        <f t="shared" si="3"/>
        <v>595708.875</v>
      </c>
      <c r="AH10" s="71">
        <f t="shared" si="3"/>
        <v>592970.375</v>
      </c>
    </row>
    <row r="11" spans="1:257">
      <c r="A11" s="64">
        <f>SUM(A3:A10)</f>
        <v>56396.376333364366</v>
      </c>
      <c r="B11" s="74">
        <f>SUM(B3:B10)</f>
        <v>56396376.333364367</v>
      </c>
      <c r="C11" s="75"/>
      <c r="D11" s="64">
        <f>SUM(D3:D10)</f>
        <v>2199512.9615699998</v>
      </c>
      <c r="E11" s="64">
        <f t="shared" ref="E11:AH11" si="4">SUM(E3:E10)</f>
        <v>2237657.4740017499</v>
      </c>
      <c r="F11" s="64">
        <f t="shared" si="4"/>
        <v>2358345.9507201253</v>
      </c>
      <c r="G11" s="64">
        <f t="shared" si="4"/>
        <v>2449446.8838647595</v>
      </c>
      <c r="H11" s="64">
        <f t="shared" si="4"/>
        <v>2680457.1658544056</v>
      </c>
      <c r="I11" s="64">
        <f t="shared" si="4"/>
        <v>3104782.8819951057</v>
      </c>
      <c r="J11" s="64">
        <f t="shared" si="4"/>
        <v>3416396.3917342671</v>
      </c>
      <c r="K11" s="64">
        <f t="shared" si="4"/>
        <v>3622394.5393750002</v>
      </c>
      <c r="L11" s="64">
        <f t="shared" si="4"/>
        <v>3832762.0175000005</v>
      </c>
      <c r="M11" s="64">
        <f t="shared" si="4"/>
        <v>4011194.9812499997</v>
      </c>
      <c r="N11" s="64">
        <f t="shared" si="4"/>
        <v>4151939.0475000008</v>
      </c>
      <c r="O11" s="64">
        <f t="shared" si="4"/>
        <v>4190709.4374999995</v>
      </c>
      <c r="P11" s="64">
        <f t="shared" si="4"/>
        <v>4221538.9712499995</v>
      </c>
      <c r="Q11" s="64">
        <f t="shared" si="4"/>
        <v>4275582.5487500001</v>
      </c>
      <c r="R11" s="64">
        <f t="shared" si="4"/>
        <v>4521141.1924999999</v>
      </c>
      <c r="S11" s="64">
        <f t="shared" si="4"/>
        <v>4737353.3175000008</v>
      </c>
      <c r="T11" s="64">
        <f t="shared" si="4"/>
        <v>4841407.0875000004</v>
      </c>
      <c r="U11" s="64">
        <f t="shared" si="4"/>
        <v>4955219.9600000009</v>
      </c>
      <c r="V11" s="64">
        <f t="shared" si="4"/>
        <v>5121558.78</v>
      </c>
      <c r="W11" s="64">
        <f t="shared" si="4"/>
        <v>5281631.6550000003</v>
      </c>
      <c r="X11" s="64">
        <f t="shared" si="4"/>
        <v>5419585.6850000005</v>
      </c>
      <c r="Y11" s="64">
        <f t="shared" si="4"/>
        <v>5571054.2675000001</v>
      </c>
      <c r="Z11" s="64">
        <f t="shared" si="4"/>
        <v>5801348.8225000007</v>
      </c>
      <c r="AA11" s="64">
        <f t="shared" si="4"/>
        <v>6028706.0449999999</v>
      </c>
      <c r="AB11" s="64">
        <f t="shared" si="4"/>
        <v>6162398.8200000003</v>
      </c>
      <c r="AC11" s="64">
        <f t="shared" si="4"/>
        <v>6278349.4924999997</v>
      </c>
      <c r="AD11" s="64">
        <f t="shared" si="4"/>
        <v>6402185.21</v>
      </c>
      <c r="AE11" s="64">
        <f t="shared" si="4"/>
        <v>6575520.5625</v>
      </c>
      <c r="AF11" s="64">
        <f t="shared" si="4"/>
        <v>6685922.2174999984</v>
      </c>
      <c r="AG11" s="64">
        <f t="shared" si="4"/>
        <v>6834948.1050000004</v>
      </c>
      <c r="AH11" s="64">
        <f t="shared" si="4"/>
        <v>7014481.4449999984</v>
      </c>
    </row>
    <row r="12" spans="1:257" s="70" customFormat="1">
      <c r="A12" s="69"/>
      <c r="C12" s="76"/>
      <c r="D12" s="78">
        <f>D11-D10</f>
        <v>2195950.79</v>
      </c>
      <c r="E12" s="78">
        <f t="shared" ref="E12:AH12" si="5">E11-E10</f>
        <v>2234820.21</v>
      </c>
      <c r="F12" s="78">
        <f t="shared" si="5"/>
        <v>2350885.12</v>
      </c>
      <c r="G12" s="78">
        <f t="shared" si="5"/>
        <v>2433605.9900000002</v>
      </c>
      <c r="H12" s="78">
        <f t="shared" si="5"/>
        <v>2650121.56</v>
      </c>
      <c r="I12" s="78">
        <f t="shared" si="5"/>
        <v>2969437.6599999997</v>
      </c>
      <c r="J12" s="78">
        <f t="shared" si="5"/>
        <v>3172483.23</v>
      </c>
      <c r="K12" s="78">
        <f t="shared" si="5"/>
        <v>3385553.68</v>
      </c>
      <c r="L12" s="78">
        <f t="shared" si="5"/>
        <v>3499676.3300000005</v>
      </c>
      <c r="M12" s="78">
        <f t="shared" si="5"/>
        <v>3615732.9499999997</v>
      </c>
      <c r="N12" s="78">
        <f t="shared" si="5"/>
        <v>3757654.1100000008</v>
      </c>
      <c r="O12" s="78">
        <f t="shared" si="5"/>
        <v>3727783.7499999995</v>
      </c>
      <c r="P12" s="78">
        <f t="shared" si="5"/>
        <v>3710044.9399999995</v>
      </c>
      <c r="Q12" s="78">
        <f t="shared" si="5"/>
        <v>3759880.08</v>
      </c>
      <c r="R12" s="78">
        <f t="shared" si="5"/>
        <v>3893154.88</v>
      </c>
      <c r="S12" s="78">
        <f t="shared" si="5"/>
        <v>4045044.1300000008</v>
      </c>
      <c r="T12" s="78">
        <f t="shared" si="5"/>
        <v>4158446.9000000004</v>
      </c>
      <c r="U12" s="78">
        <f t="shared" si="5"/>
        <v>4285408.4600000009</v>
      </c>
      <c r="V12" s="78">
        <f t="shared" si="5"/>
        <v>4460319.78</v>
      </c>
      <c r="W12" s="78">
        <f t="shared" si="5"/>
        <v>4633055.28</v>
      </c>
      <c r="X12" s="78">
        <f t="shared" si="5"/>
        <v>4779038.3100000005</v>
      </c>
      <c r="Y12" s="78">
        <f t="shared" si="5"/>
        <v>4942982.58</v>
      </c>
      <c r="Z12" s="78">
        <f t="shared" si="5"/>
        <v>5100133.5100000007</v>
      </c>
      <c r="AA12" s="78">
        <f t="shared" si="5"/>
        <v>5285802.92</v>
      </c>
      <c r="AB12" s="78">
        <f t="shared" si="5"/>
        <v>5446983.8200000003</v>
      </c>
      <c r="AC12" s="78">
        <f t="shared" si="5"/>
        <v>5589383.4299999997</v>
      </c>
      <c r="AD12" s="78">
        <f t="shared" si="5"/>
        <v>5738029.96</v>
      </c>
      <c r="AE12" s="78">
        <f t="shared" si="5"/>
        <v>5935222.5</v>
      </c>
      <c r="AF12" s="78">
        <f t="shared" si="5"/>
        <v>6068594.7799999984</v>
      </c>
      <c r="AG12" s="78">
        <f t="shared" si="5"/>
        <v>6239239.2300000004</v>
      </c>
      <c r="AH12" s="78">
        <f t="shared" si="5"/>
        <v>6421511.0699999984</v>
      </c>
    </row>
    <row r="13" spans="1:257" s="70" customFormat="1">
      <c r="A13" s="79"/>
      <c r="B13" s="80"/>
      <c r="C13" s="7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257" s="95" customFormat="1" ht="12">
      <c r="A14" s="92"/>
      <c r="B14" s="93" t="s">
        <v>73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6">B15/1000</f>
        <v>5088.7658618029609</v>
      </c>
      <c r="B15" s="72">
        <f t="shared" ref="B15" si="7">NPV($B$1,E15:AH15)*(1+$B$1)</f>
        <v>5088765.8618029607</v>
      </c>
      <c r="C15" s="71" t="s">
        <v>57</v>
      </c>
      <c r="D15" s="71">
        <f t="shared" ref="D15:AH15" si="8">D16+D20+D21</f>
        <v>3562.17157</v>
      </c>
      <c r="E15" s="71">
        <f t="shared" si="8"/>
        <v>2837.2640017499998</v>
      </c>
      <c r="F15" s="71">
        <f t="shared" si="8"/>
        <v>7460.830720125</v>
      </c>
      <c r="G15" s="71">
        <f t="shared" si="8"/>
        <v>15840.893864759375</v>
      </c>
      <c r="H15" s="71">
        <f t="shared" si="8"/>
        <v>30335.605854405672</v>
      </c>
      <c r="I15" s="71">
        <f t="shared" si="8"/>
        <v>135345.22199510617</v>
      </c>
      <c r="J15" s="71">
        <f t="shared" si="8"/>
        <v>243913.16173426702</v>
      </c>
      <c r="K15" s="71">
        <f t="shared" si="8"/>
        <v>236840.859375</v>
      </c>
      <c r="L15" s="71">
        <f t="shared" si="8"/>
        <v>333085.6875</v>
      </c>
      <c r="M15" s="71">
        <f t="shared" si="8"/>
        <v>395462.03125</v>
      </c>
      <c r="N15" s="71">
        <f t="shared" si="8"/>
        <v>394284.9375</v>
      </c>
      <c r="O15" s="71">
        <f t="shared" si="8"/>
        <v>462925.6875</v>
      </c>
      <c r="P15" s="71">
        <f t="shared" si="8"/>
        <v>511494.03125</v>
      </c>
      <c r="Q15" s="71">
        <f t="shared" si="8"/>
        <v>515702.46875</v>
      </c>
      <c r="R15" s="71">
        <f t="shared" si="8"/>
        <v>627986.3125</v>
      </c>
      <c r="S15" s="71">
        <f t="shared" si="8"/>
        <v>692309.1875</v>
      </c>
      <c r="T15" s="71">
        <f t="shared" si="8"/>
        <v>682960.1875</v>
      </c>
      <c r="U15" s="71">
        <f t="shared" si="8"/>
        <v>669811.5</v>
      </c>
      <c r="V15" s="71">
        <f t="shared" si="8"/>
        <v>661239</v>
      </c>
      <c r="W15" s="71">
        <f t="shared" si="8"/>
        <v>648576.375</v>
      </c>
      <c r="X15" s="71">
        <f t="shared" si="8"/>
        <v>640547.375</v>
      </c>
      <c r="Y15" s="71">
        <f t="shared" si="8"/>
        <v>628071.6875</v>
      </c>
      <c r="Z15" s="71">
        <f t="shared" si="8"/>
        <v>701215.3125</v>
      </c>
      <c r="AA15" s="71">
        <f t="shared" si="8"/>
        <v>742903.125</v>
      </c>
      <c r="AB15" s="71">
        <f t="shared" si="8"/>
        <v>715415</v>
      </c>
      <c r="AC15" s="71">
        <f t="shared" si="8"/>
        <v>688966.0625</v>
      </c>
      <c r="AD15" s="71">
        <f t="shared" si="8"/>
        <v>664155.25</v>
      </c>
      <c r="AE15" s="71">
        <f t="shared" si="8"/>
        <v>640298.0625</v>
      </c>
      <c r="AF15" s="71">
        <f t="shared" si="8"/>
        <v>617327.4375</v>
      </c>
      <c r="AG15" s="71">
        <f t="shared" si="8"/>
        <v>595708.875</v>
      </c>
      <c r="AH15" s="71">
        <f t="shared" si="8"/>
        <v>592970.375</v>
      </c>
    </row>
    <row r="16" spans="1:257">
      <c r="A16" s="71">
        <f t="shared" ref="A16" si="9">B16/1000</f>
        <v>4758.7301632854351</v>
      </c>
      <c r="B16" s="72">
        <f t="shared" ref="B16:B17" si="10">NPV($B$1,D16:AH16)*(1+$B$1)</f>
        <v>4758730.1632854352</v>
      </c>
      <c r="C16" s="71" t="s">
        <v>17</v>
      </c>
      <c r="D16" s="98">
        <v>0</v>
      </c>
      <c r="E16" s="98">
        <v>0</v>
      </c>
      <c r="F16" s="98">
        <v>0</v>
      </c>
      <c r="G16" s="98">
        <v>8198.9833984375</v>
      </c>
      <c r="H16" s="98">
        <v>26182.67578125</v>
      </c>
      <c r="I16" s="98">
        <v>132662.21875</v>
      </c>
      <c r="J16" s="98">
        <v>243474.125</v>
      </c>
      <c r="K16" s="98">
        <v>236840.859375</v>
      </c>
      <c r="L16" s="98">
        <v>333085.6875</v>
      </c>
      <c r="M16" s="98">
        <v>395462.03125</v>
      </c>
      <c r="N16" s="98">
        <v>394284.9375</v>
      </c>
      <c r="O16" s="98">
        <v>462925.6875</v>
      </c>
      <c r="P16" s="98">
        <v>511494.03125</v>
      </c>
      <c r="Q16" s="98">
        <v>515702.46875</v>
      </c>
      <c r="R16" s="98">
        <v>627986.3125</v>
      </c>
      <c r="S16" s="98">
        <v>692309.1875</v>
      </c>
      <c r="T16" s="98">
        <v>682960.1875</v>
      </c>
      <c r="U16" s="98">
        <v>669811.5</v>
      </c>
      <c r="V16" s="98">
        <v>661239</v>
      </c>
      <c r="W16" s="98">
        <v>648576.375</v>
      </c>
      <c r="X16" s="98">
        <v>640547.375</v>
      </c>
      <c r="Y16" s="98">
        <v>628071.6875</v>
      </c>
      <c r="Z16" s="98">
        <v>701215.3125</v>
      </c>
      <c r="AA16" s="98">
        <v>742903.125</v>
      </c>
      <c r="AB16" s="98">
        <v>715415</v>
      </c>
      <c r="AC16" s="98">
        <v>688966.0625</v>
      </c>
      <c r="AD16" s="98">
        <v>664155.25</v>
      </c>
      <c r="AE16" s="98">
        <v>640298.0625</v>
      </c>
      <c r="AF16" s="98">
        <v>617327.4375</v>
      </c>
      <c r="AG16" s="98">
        <v>595708.875</v>
      </c>
      <c r="AH16" s="98">
        <v>592970.375</v>
      </c>
    </row>
    <row r="17" spans="1:34">
      <c r="B17" s="68">
        <f t="shared" si="10"/>
        <v>4758730.1632854352</v>
      </c>
      <c r="C17" s="88"/>
      <c r="D17" s="88">
        <f t="shared" ref="D17:AH17" si="11">SUM(D16:D16)</f>
        <v>0</v>
      </c>
      <c r="E17" s="88">
        <f t="shared" si="11"/>
        <v>0</v>
      </c>
      <c r="F17" s="88">
        <f t="shared" si="11"/>
        <v>0</v>
      </c>
      <c r="G17" s="88">
        <f t="shared" si="11"/>
        <v>8198.9833984375</v>
      </c>
      <c r="H17" s="88">
        <f t="shared" si="11"/>
        <v>26182.67578125</v>
      </c>
      <c r="I17" s="88">
        <f t="shared" si="11"/>
        <v>132662.21875</v>
      </c>
      <c r="J17" s="88">
        <f t="shared" si="11"/>
        <v>243474.125</v>
      </c>
      <c r="K17" s="88">
        <f t="shared" si="11"/>
        <v>236840.859375</v>
      </c>
      <c r="L17" s="88">
        <f t="shared" si="11"/>
        <v>333085.6875</v>
      </c>
      <c r="M17" s="88">
        <f t="shared" si="11"/>
        <v>395462.03125</v>
      </c>
      <c r="N17" s="88">
        <f t="shared" si="11"/>
        <v>394284.9375</v>
      </c>
      <c r="O17" s="88">
        <f t="shared" si="11"/>
        <v>462925.6875</v>
      </c>
      <c r="P17" s="88">
        <f t="shared" si="11"/>
        <v>511494.03125</v>
      </c>
      <c r="Q17" s="88">
        <f t="shared" si="11"/>
        <v>515702.46875</v>
      </c>
      <c r="R17" s="88">
        <f t="shared" si="11"/>
        <v>627986.3125</v>
      </c>
      <c r="S17" s="88">
        <f t="shared" si="11"/>
        <v>692309.1875</v>
      </c>
      <c r="T17" s="88">
        <f t="shared" si="11"/>
        <v>682960.1875</v>
      </c>
      <c r="U17" s="88">
        <f t="shared" si="11"/>
        <v>669811.5</v>
      </c>
      <c r="V17" s="88">
        <f t="shared" si="11"/>
        <v>661239</v>
      </c>
      <c r="W17" s="88">
        <f t="shared" si="11"/>
        <v>648576.375</v>
      </c>
      <c r="X17" s="88">
        <f t="shared" si="11"/>
        <v>640547.375</v>
      </c>
      <c r="Y17" s="88">
        <f t="shared" si="11"/>
        <v>628071.6875</v>
      </c>
      <c r="Z17" s="88">
        <f t="shared" si="11"/>
        <v>701215.3125</v>
      </c>
      <c r="AA17" s="88">
        <f t="shared" si="11"/>
        <v>742903.125</v>
      </c>
      <c r="AB17" s="88">
        <f t="shared" si="11"/>
        <v>715415</v>
      </c>
      <c r="AC17" s="88">
        <f t="shared" si="11"/>
        <v>688966.0625</v>
      </c>
      <c r="AD17" s="88">
        <f t="shared" si="11"/>
        <v>664155.25</v>
      </c>
      <c r="AE17" s="88">
        <f t="shared" si="11"/>
        <v>640298.0625</v>
      </c>
      <c r="AF17" s="88">
        <f t="shared" si="11"/>
        <v>617327.4375</v>
      </c>
      <c r="AG17" s="88">
        <f t="shared" si="11"/>
        <v>595708.875</v>
      </c>
      <c r="AH17" s="88">
        <f t="shared" si="11"/>
        <v>592970.375</v>
      </c>
    </row>
    <row r="18" spans="1:34">
      <c r="B18" s="75">
        <f>B17+Budget_Capital!$C$18</f>
        <v>30105865.112464994</v>
      </c>
      <c r="C18" s="88" t="s">
        <v>36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</row>
    <row r="19" spans="1:34">
      <c r="B19" s="97" t="s">
        <v>33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</row>
    <row r="20" spans="1:34">
      <c r="A20" s="64">
        <f>B20/1000</f>
        <v>20.283438905687444</v>
      </c>
      <c r="B20" s="68">
        <f>NPV($B$1,D20:AH20)*(1+$B$1)</f>
        <v>20283.438905687442</v>
      </c>
      <c r="C20" s="82" t="s">
        <v>32</v>
      </c>
      <c r="D20" s="75">
        <f>Budget_Capital!D9</f>
        <v>3162.17157</v>
      </c>
      <c r="E20" s="75">
        <f>Budget_Capital!E9</f>
        <v>2307.2640017499998</v>
      </c>
      <c r="F20" s="75">
        <f>Budget_Capital!F9</f>
        <v>7190.830720125</v>
      </c>
      <c r="G20" s="75">
        <f>Budget_Capital!G9</f>
        <v>5871.9104663218741</v>
      </c>
      <c r="H20" s="75">
        <f>Budget_Capital!H9</f>
        <v>2822.9300731556714</v>
      </c>
      <c r="I20" s="75">
        <f>Budget_Capital!I9</f>
        <v>1703.0032451061593</v>
      </c>
      <c r="J20" s="75">
        <f>Budget_Capital!J9</f>
        <v>439.03673426703597</v>
      </c>
      <c r="K20" s="75">
        <f>Budget_Capital!K9</f>
        <v>0</v>
      </c>
      <c r="L20" s="75">
        <f>Budget_Capital!L9</f>
        <v>0</v>
      </c>
      <c r="M20" s="75">
        <f>Budget_Capital!M9</f>
        <v>0</v>
      </c>
      <c r="N20" s="75">
        <f>Budget_Capital!N9</f>
        <v>0</v>
      </c>
      <c r="O20" s="75">
        <f>Budget_Capital!O9</f>
        <v>0</v>
      </c>
      <c r="P20" s="75">
        <f>Budget_Capital!P9</f>
        <v>0</v>
      </c>
      <c r="Q20" s="75">
        <f>Budget_Capital!Q9</f>
        <v>0</v>
      </c>
      <c r="R20" s="75">
        <f>Budget_Capital!R9</f>
        <v>0</v>
      </c>
      <c r="S20" s="75">
        <f>Budget_Capital!S9</f>
        <v>0</v>
      </c>
      <c r="T20" s="75">
        <f>Budget_Capital!T9</f>
        <v>0</v>
      </c>
      <c r="U20" s="75">
        <f>Budget_Capital!U9</f>
        <v>0</v>
      </c>
      <c r="V20" s="75">
        <f>Budget_Capital!V9</f>
        <v>0</v>
      </c>
      <c r="W20" s="75">
        <f>Budget_Capital!W9</f>
        <v>0</v>
      </c>
      <c r="X20" s="75">
        <f>Budget_Capital!X9</f>
        <v>0</v>
      </c>
      <c r="Y20" s="75">
        <f>Budget_Capital!Y9</f>
        <v>0</v>
      </c>
      <c r="Z20" s="75">
        <f>Budget_Capital!Z9</f>
        <v>0</v>
      </c>
      <c r="AA20" s="75">
        <f>Budget_Capital!AA9</f>
        <v>0</v>
      </c>
      <c r="AB20" s="75">
        <f>Budget_Capital!AB9</f>
        <v>0</v>
      </c>
      <c r="AC20" s="75">
        <f>Budget_Capital!AC9</f>
        <v>0</v>
      </c>
      <c r="AD20" s="75">
        <f>Budget_Capital!AD9</f>
        <v>0</v>
      </c>
      <c r="AE20" s="75">
        <f>Budget_Capital!AE9</f>
        <v>0</v>
      </c>
      <c r="AF20" s="75">
        <f>Budget_Capital!AF9</f>
        <v>0</v>
      </c>
      <c r="AG20" s="75">
        <f>Budget_Capital!AG9</f>
        <v>0</v>
      </c>
      <c r="AH20" s="75">
        <f>Budget_Capital!AH9</f>
        <v>0</v>
      </c>
    </row>
    <row r="21" spans="1:34">
      <c r="A21" s="64">
        <f>B21/1000</f>
        <v>4.3545593167581496</v>
      </c>
      <c r="B21" s="68">
        <f>NPV($B$1,D21:AH21)*(1+$B$1)</f>
        <v>4354.5593167581492</v>
      </c>
      <c r="C21" s="82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</row>
    <row r="22" spans="1:34">
      <c r="C22" s="82">
        <v>6.4638580000000001E-2</v>
      </c>
    </row>
    <row r="23" spans="1:34">
      <c r="D23" s="77"/>
      <c r="E23" s="77"/>
    </row>
    <row r="24" spans="1:34" s="113" customFormat="1">
      <c r="A24" s="88"/>
      <c r="B24" s="68"/>
      <c r="C24" s="7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</row>
    <row r="25" spans="1:34" s="113" customFormat="1">
      <c r="A25" s="88"/>
      <c r="B25" s="68"/>
      <c r="C25" s="7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</row>
    <row r="26" spans="1:34" s="113" customFormat="1">
      <c r="A26" s="88"/>
      <c r="B26" s="68"/>
      <c r="C26" s="7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</row>
    <row r="27" spans="1:34" s="113" customFormat="1">
      <c r="A27" s="88"/>
      <c r="B27" s="68"/>
      <c r="C27" s="7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</row>
    <row r="28" spans="1:34" s="113" customFormat="1">
      <c r="B28" s="76"/>
      <c r="C28" s="7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</row>
    <row r="29" spans="1:34" s="113" customFormat="1">
      <c r="A29" s="88"/>
      <c r="B29" s="68"/>
      <c r="C29" s="76"/>
      <c r="D29" s="106"/>
      <c r="E29" s="106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</row>
    <row r="30" spans="1:34" s="113" customFormat="1">
      <c r="A30" s="88"/>
      <c r="B30" s="68"/>
      <c r="C30" s="76"/>
      <c r="D30" s="106"/>
      <c r="E30" s="106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</row>
    <row r="31" spans="1:34" s="113" customFormat="1">
      <c r="A31" s="88"/>
      <c r="B31" s="68"/>
      <c r="C31" s="76"/>
      <c r="D31" s="106"/>
      <c r="E31" s="106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</row>
    <row r="32" spans="1:34" s="113" customFormat="1">
      <c r="A32" s="88"/>
      <c r="B32" s="68"/>
      <c r="C32" s="76"/>
      <c r="D32" s="96"/>
      <c r="E32" s="96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</row>
    <row r="33" spans="1:34" s="113" customFormat="1">
      <c r="A33" s="88"/>
      <c r="B33" s="76"/>
      <c r="C33" s="76"/>
      <c r="D33" s="136"/>
      <c r="E33" s="136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</row>
    <row r="34" spans="1:34" s="113" customFormat="1">
      <c r="A34" s="88"/>
      <c r="B34" s="68"/>
      <c r="C34" s="76"/>
      <c r="D34" s="76"/>
      <c r="E34" s="96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</row>
    <row r="35" spans="1:34" s="113" customFormat="1">
      <c r="A35" s="88"/>
      <c r="B35" s="68"/>
      <c r="C35" s="76"/>
      <c r="D35" s="76"/>
      <c r="E35" s="96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</row>
    <row r="36" spans="1:34" s="113" customFormat="1">
      <c r="A36" s="88"/>
      <c r="B36" s="68"/>
      <c r="C36" s="76"/>
      <c r="D36" s="76"/>
      <c r="E36" s="96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</row>
    <row r="37" spans="1:34" s="113" customFormat="1">
      <c r="A37" s="88"/>
      <c r="B37" s="68"/>
      <c r="C37" s="76"/>
      <c r="D37" s="76"/>
      <c r="E37" s="96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  <c r="C43" s="11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s="113" customFormat="1">
      <c r="A44" s="88"/>
      <c r="C44" s="119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s="113" customFormat="1">
      <c r="A45" s="8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s="113" customFormat="1">
      <c r="A46" s="88"/>
    </row>
    <row r="47" spans="1:34" s="113" customFormat="1">
      <c r="A47" s="88"/>
      <c r="C47" s="119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</row>
    <row r="48" spans="1:34" s="113" customFormat="1">
      <c r="A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</row>
    <row r="49" spans="1:34" s="113" customFormat="1">
      <c r="A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</row>
    <row r="50" spans="1:34" s="113" customFormat="1">
      <c r="A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</row>
    <row r="51" spans="1:34" s="113" customFormat="1">
      <c r="A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</row>
    <row r="52" spans="1:34" s="113" customFormat="1">
      <c r="A52" s="88"/>
      <c r="C52" s="7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</row>
    <row r="53" spans="1:34" s="113" customFormat="1">
      <c r="A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</row>
    <row r="54" spans="1:34" s="113" customFormat="1">
      <c r="A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</row>
    <row r="55" spans="1:34" s="113" customFormat="1">
      <c r="A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</row>
    <row r="56" spans="1:34" s="113" customFormat="1">
      <c r="A56" s="88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</row>
    <row r="57" spans="1:34" s="113" customFormat="1">
      <c r="A57" s="88"/>
    </row>
    <row r="58" spans="1:34" s="113" customFormat="1">
      <c r="A58" s="88"/>
    </row>
    <row r="59" spans="1:34" s="113" customFormat="1">
      <c r="A59" s="88"/>
    </row>
    <row r="60" spans="1:34" s="113" customFormat="1">
      <c r="A60" s="88"/>
    </row>
    <row r="61" spans="1:34" s="113" customFormat="1">
      <c r="A61" s="88"/>
    </row>
    <row r="62" spans="1:34" s="113" customFormat="1">
      <c r="A62" s="88"/>
    </row>
    <row r="63" spans="1:34" s="113" customFormat="1">
      <c r="A63" s="88"/>
      <c r="C63" s="119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</row>
    <row r="64" spans="1:34" s="113" customFormat="1">
      <c r="A64" s="88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</row>
    <row r="65" spans="1:34" s="113" customFormat="1">
      <c r="A65" s="88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</row>
    <row r="66" spans="1:34" s="113" customFormat="1">
      <c r="A66" s="88"/>
    </row>
    <row r="67" spans="1:34" s="113" customFormat="1">
      <c r="A67" s="88"/>
    </row>
    <row r="68" spans="1:34" s="113" customFormat="1">
      <c r="A68" s="88"/>
      <c r="C68" s="119"/>
    </row>
    <row r="69" spans="1:34" s="113" customFormat="1">
      <c r="A69" s="88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</row>
    <row r="70" spans="1:34" s="113" customFormat="1">
      <c r="A70" s="88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</row>
    <row r="71" spans="1:34" s="113" customFormat="1">
      <c r="A71" s="88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</row>
    <row r="72" spans="1:34" s="113" customFormat="1">
      <c r="A72" s="88"/>
    </row>
    <row r="73" spans="1:34" s="113" customFormat="1">
      <c r="A73" s="88"/>
    </row>
    <row r="74" spans="1:34" s="113" customFormat="1">
      <c r="A74" s="88"/>
    </row>
    <row r="75" spans="1:34" s="113" customFormat="1">
      <c r="A75" s="88"/>
    </row>
    <row r="76" spans="1:34" s="113" customFormat="1">
      <c r="A76" s="88"/>
    </row>
    <row r="77" spans="1:34" s="113" customFormat="1">
      <c r="A77" s="88"/>
    </row>
    <row r="78" spans="1:34" s="113" customFormat="1">
      <c r="A78" s="88"/>
    </row>
    <row r="79" spans="1:34" s="113" customFormat="1">
      <c r="A79" s="88"/>
    </row>
    <row r="80" spans="1:34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  <row r="160" spans="1:1" s="113" customFormat="1">
      <c r="A160" s="88"/>
    </row>
    <row r="161" spans="1:1" s="113" customFormat="1">
      <c r="A161" s="88"/>
    </row>
    <row r="162" spans="1:1" s="113" customFormat="1">
      <c r="A162" s="88"/>
    </row>
    <row r="163" spans="1:1" s="113" customFormat="1">
      <c r="A163" s="88"/>
    </row>
    <row r="164" spans="1:1" s="113" customFormat="1">
      <c r="A164" s="88"/>
    </row>
    <row r="165" spans="1:1" s="113" customFormat="1">
      <c r="A165" s="88"/>
    </row>
    <row r="166" spans="1:1" s="113" customFormat="1">
      <c r="A166" s="88"/>
    </row>
    <row r="167" spans="1:1" s="113" customFormat="1">
      <c r="A167" s="88"/>
    </row>
    <row r="168" spans="1:1" s="113" customFormat="1">
      <c r="A168" s="88"/>
    </row>
    <row r="169" spans="1:1" s="113" customFormat="1">
      <c r="A169" s="88"/>
    </row>
    <row r="170" spans="1:1" s="113" customFormat="1">
      <c r="A170" s="88"/>
    </row>
    <row r="171" spans="1:1" s="113" customFormat="1">
      <c r="A171" s="88"/>
    </row>
    <row r="172" spans="1:1" s="113" customFormat="1">
      <c r="A172" s="88"/>
    </row>
    <row r="173" spans="1:1" s="113" customFormat="1">
      <c r="A173" s="88"/>
    </row>
    <row r="174" spans="1:1" s="113" customFormat="1">
      <c r="A174" s="88"/>
    </row>
    <row r="175" spans="1:1" s="113" customFormat="1">
      <c r="A175" s="88"/>
    </row>
    <row r="176" spans="1:1" s="113" customFormat="1">
      <c r="A176" s="88"/>
    </row>
    <row r="177" spans="1:1" s="113" customFormat="1">
      <c r="A177" s="88"/>
    </row>
    <row r="178" spans="1:1" s="113" customFormat="1">
      <c r="A178" s="88"/>
    </row>
    <row r="179" spans="1:1" s="113" customFormat="1">
      <c r="A179" s="88"/>
    </row>
    <row r="180" spans="1:1" s="113" customFormat="1">
      <c r="A180" s="88"/>
    </row>
    <row r="181" spans="1:1" s="113" customFormat="1">
      <c r="A181" s="88"/>
    </row>
    <row r="182" spans="1:1" s="113" customFormat="1">
      <c r="A182" s="88"/>
    </row>
    <row r="183" spans="1:1" s="113" customFormat="1">
      <c r="A183" s="88"/>
    </row>
    <row r="184" spans="1:1" s="113" customFormat="1">
      <c r="A184" s="88"/>
    </row>
    <row r="185" spans="1:1" s="113" customFormat="1">
      <c r="A185" s="88"/>
    </row>
    <row r="186" spans="1:1" s="113" customFormat="1">
      <c r="A186" s="88"/>
    </row>
    <row r="187" spans="1:1" s="113" customFormat="1">
      <c r="A187" s="88"/>
    </row>
    <row r="188" spans="1:1" s="113" customFormat="1">
      <c r="A188" s="88"/>
    </row>
    <row r="189" spans="1:1" s="113" customFormat="1">
      <c r="A189" s="88"/>
    </row>
    <row r="190" spans="1:1" s="113" customFormat="1">
      <c r="A190" s="88"/>
    </row>
    <row r="191" spans="1:1" s="113" customFormat="1">
      <c r="A191" s="88"/>
    </row>
    <row r="192" spans="1:1" s="113" customFormat="1">
      <c r="A192" s="88"/>
    </row>
    <row r="193" spans="1:1" s="113" customFormat="1">
      <c r="A193" s="88"/>
    </row>
    <row r="194" spans="1:1" s="113" customFormat="1">
      <c r="A194" s="88"/>
    </row>
    <row r="195" spans="1:1" s="113" customFormat="1">
      <c r="A195" s="88"/>
    </row>
    <row r="196" spans="1:1" s="113" customFormat="1">
      <c r="A196" s="88"/>
    </row>
    <row r="197" spans="1:1" s="113" customFormat="1">
      <c r="A197" s="88"/>
    </row>
    <row r="198" spans="1:1" s="113" customFormat="1">
      <c r="A198" s="88"/>
    </row>
    <row r="199" spans="1:1" s="113" customFormat="1">
      <c r="A199" s="88"/>
    </row>
    <row r="200" spans="1:1" s="113" customFormat="1">
      <c r="A200" s="88"/>
    </row>
    <row r="201" spans="1:1" s="113" customFormat="1">
      <c r="A201" s="88"/>
    </row>
    <row r="202" spans="1:1" s="113" customFormat="1">
      <c r="A202" s="88"/>
    </row>
    <row r="203" spans="1:1" s="113" customFormat="1">
      <c r="A203" s="88"/>
    </row>
    <row r="204" spans="1:1" s="113" customFormat="1">
      <c r="A204" s="88"/>
    </row>
    <row r="205" spans="1:1" s="113" customFormat="1">
      <c r="A205" s="88"/>
    </row>
    <row r="206" spans="1:1" s="113" customFormat="1">
      <c r="A206" s="88"/>
    </row>
    <row r="207" spans="1:1" s="113" customFormat="1">
      <c r="A207" s="88"/>
    </row>
    <row r="208" spans="1:1" s="113" customFormat="1">
      <c r="A208" s="88"/>
    </row>
    <row r="209" spans="1:1" s="113" customFormat="1">
      <c r="A209" s="88"/>
    </row>
    <row r="210" spans="1:1" s="113" customFormat="1">
      <c r="A210" s="88"/>
    </row>
    <row r="211" spans="1:1" s="113" customFormat="1">
      <c r="A211" s="88"/>
    </row>
  </sheetData>
  <pageMargins left="0.7" right="0.7" top="0.75" bottom="0.75" header="0.3" footer="0.3"/>
  <pageSetup scale="31" orientation="landscape" r:id="rId1"/>
  <headerFooter>
    <oddHeader>&amp;L&amp;Z&amp;F</oddHeader>
    <oddFooter xml:space="preserve">&amp;L&amp;A&amp;R14LGBRA-NRGPOD1-8-DOC 2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IW211"/>
  <sheetViews>
    <sheetView tabSelected="1" workbookViewId="0">
      <selection activeCell="A32" sqref="A32:XFD32"/>
    </sheetView>
  </sheetViews>
  <sheetFormatPr defaultColWidth="13" defaultRowHeight="10.199999999999999"/>
  <cols>
    <col min="1" max="1" width="6.5546875" style="64" bestFit="1" customWidth="1"/>
    <col min="2" max="2" width="17.44140625" style="66" bestFit="1" customWidth="1"/>
    <col min="3" max="3" width="30.44140625" style="66" bestFit="1" customWidth="1"/>
    <col min="4" max="34" width="10.88671875" style="66" bestFit="1" customWidth="1"/>
    <col min="35" max="16384" width="13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72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8.9186802884565068</v>
      </c>
      <c r="B3" s="74">
        <f t="shared" ref="B3:B10" si="1">NPV($B$1,E3:AH3)*(1+$B$1)</f>
        <v>8918.6802884565077</v>
      </c>
      <c r="C3" s="66" t="s">
        <v>49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1815.1</v>
      </c>
      <c r="P3" s="64">
        <v>2482.1</v>
      </c>
      <c r="Q3" s="64">
        <v>0</v>
      </c>
      <c r="R3" s="64">
        <v>0</v>
      </c>
      <c r="S3" s="64">
        <v>8755.42</v>
      </c>
      <c r="T3" s="64">
        <v>2856.52</v>
      </c>
      <c r="U3" s="64">
        <v>0</v>
      </c>
      <c r="V3" s="64">
        <v>482.65</v>
      </c>
      <c r="W3" s="64">
        <v>1136.52</v>
      </c>
      <c r="X3" s="64">
        <v>2918.52</v>
      </c>
      <c r="Y3" s="64">
        <v>562.12</v>
      </c>
      <c r="Z3" s="64">
        <v>324.04000000000002</v>
      </c>
      <c r="AA3" s="64">
        <v>0</v>
      </c>
      <c r="AB3" s="64">
        <v>0</v>
      </c>
      <c r="AC3" s="64">
        <v>452.96</v>
      </c>
      <c r="AD3" s="64">
        <v>0</v>
      </c>
      <c r="AE3" s="64">
        <v>725.6</v>
      </c>
      <c r="AF3" s="64">
        <v>0</v>
      </c>
      <c r="AG3" s="64">
        <v>173.1</v>
      </c>
      <c r="AH3" s="64">
        <v>0</v>
      </c>
    </row>
    <row r="4" spans="1:257">
      <c r="A4" s="64">
        <f t="shared" ref="A4:A10" si="2">B4/1000</f>
        <v>9043.1811898224714</v>
      </c>
      <c r="B4" s="74">
        <f t="shared" si="1"/>
        <v>9043181.1898224708</v>
      </c>
      <c r="C4" s="66" t="s">
        <v>50</v>
      </c>
      <c r="D4" s="64">
        <v>282729.81</v>
      </c>
      <c r="E4" s="64">
        <v>302550.06</v>
      </c>
      <c r="F4" s="64">
        <v>337790.44</v>
      </c>
      <c r="G4" s="64">
        <v>315536.01</v>
      </c>
      <c r="H4" s="64">
        <v>355765.77999999997</v>
      </c>
      <c r="I4" s="64">
        <v>532843.27</v>
      </c>
      <c r="J4" s="64">
        <v>617217.37</v>
      </c>
      <c r="K4" s="64">
        <v>617663.78</v>
      </c>
      <c r="L4" s="64">
        <v>651546.17000000004</v>
      </c>
      <c r="M4" s="64">
        <v>674470.93</v>
      </c>
      <c r="N4" s="64">
        <v>681840.46</v>
      </c>
      <c r="O4" s="64">
        <v>720028.18</v>
      </c>
      <c r="P4" s="64">
        <v>751081.42999999993</v>
      </c>
      <c r="Q4" s="64">
        <v>765410.29999999993</v>
      </c>
      <c r="R4" s="64">
        <v>806297.58000000007</v>
      </c>
      <c r="S4" s="64">
        <v>831761.35</v>
      </c>
      <c r="T4" s="64">
        <v>840480.45</v>
      </c>
      <c r="U4" s="64">
        <v>847279.62</v>
      </c>
      <c r="V4" s="64">
        <v>856194.91</v>
      </c>
      <c r="W4" s="64">
        <v>863190.39</v>
      </c>
      <c r="X4" s="64">
        <v>872080.1</v>
      </c>
      <c r="Y4" s="64">
        <v>879063.84</v>
      </c>
      <c r="Z4" s="64">
        <v>912490.73</v>
      </c>
      <c r="AA4" s="64">
        <v>936859.88</v>
      </c>
      <c r="AB4" s="64">
        <v>937997.20000000007</v>
      </c>
      <c r="AC4" s="64">
        <v>939305.38</v>
      </c>
      <c r="AD4" s="64">
        <v>940646.26</v>
      </c>
      <c r="AE4" s="64">
        <v>942174.02</v>
      </c>
      <c r="AF4" s="64">
        <v>943429.41999999993</v>
      </c>
      <c r="AG4" s="64">
        <v>944873.39999999991</v>
      </c>
      <c r="AH4" s="64">
        <v>954453.92</v>
      </c>
    </row>
    <row r="5" spans="1:257">
      <c r="A5" s="64">
        <f t="shared" si="2"/>
        <v>2208.8878327519733</v>
      </c>
      <c r="B5" s="74">
        <f t="shared" si="1"/>
        <v>2208887.8327519731</v>
      </c>
      <c r="C5" s="66" t="s">
        <v>51</v>
      </c>
      <c r="D5" s="64">
        <v>68272.42</v>
      </c>
      <c r="E5" s="64">
        <v>69057.509999999995</v>
      </c>
      <c r="F5" s="64">
        <v>68393.38</v>
      </c>
      <c r="G5" s="64">
        <v>72608.479999999996</v>
      </c>
      <c r="H5" s="64">
        <v>74519.100000000006</v>
      </c>
      <c r="I5" s="64">
        <v>79621.569999999992</v>
      </c>
      <c r="J5" s="64">
        <v>82744.220000000016</v>
      </c>
      <c r="K5" s="64">
        <v>95942.55</v>
      </c>
      <c r="L5" s="64">
        <v>115199.17</v>
      </c>
      <c r="M5" s="64">
        <v>131065.47</v>
      </c>
      <c r="N5" s="64">
        <v>134397.84</v>
      </c>
      <c r="O5" s="64">
        <v>156085.9</v>
      </c>
      <c r="P5" s="64">
        <v>170905.50999999998</v>
      </c>
      <c r="Q5" s="64">
        <v>178273.72</v>
      </c>
      <c r="R5" s="64">
        <v>195877.96</v>
      </c>
      <c r="S5" s="64">
        <v>212420.84</v>
      </c>
      <c r="T5" s="64">
        <v>218261.19</v>
      </c>
      <c r="U5" s="64">
        <v>227656.45</v>
      </c>
      <c r="V5" s="64">
        <v>234059.4</v>
      </c>
      <c r="W5" s="64">
        <v>242460.06000000003</v>
      </c>
      <c r="X5" s="64">
        <v>252011.11</v>
      </c>
      <c r="Y5" s="64">
        <v>261368.26999999996</v>
      </c>
      <c r="Z5" s="64">
        <v>283519.01</v>
      </c>
      <c r="AA5" s="64">
        <v>303858.17000000004</v>
      </c>
      <c r="AB5" s="64">
        <v>312527.99</v>
      </c>
      <c r="AC5" s="64">
        <v>320399.09000000003</v>
      </c>
      <c r="AD5" s="64">
        <v>329884.34000000003</v>
      </c>
      <c r="AE5" s="64">
        <v>342078.63999999996</v>
      </c>
      <c r="AF5" s="64">
        <v>353987.45</v>
      </c>
      <c r="AG5" s="64">
        <v>364193.67999999993</v>
      </c>
      <c r="AH5" s="64">
        <v>375366.85</v>
      </c>
    </row>
    <row r="6" spans="1:257">
      <c r="A6" s="64">
        <f t="shared" si="2"/>
        <v>8648.6768537879234</v>
      </c>
      <c r="B6" s="74">
        <f t="shared" si="1"/>
        <v>8648676.8537879232</v>
      </c>
      <c r="C6" s="66" t="s">
        <v>52</v>
      </c>
      <c r="D6" s="64">
        <v>19421.46</v>
      </c>
      <c r="E6" s="64">
        <v>28888.67</v>
      </c>
      <c r="F6" s="64">
        <v>35716.51</v>
      </c>
      <c r="G6" s="64">
        <v>35089.56</v>
      </c>
      <c r="H6" s="64">
        <v>41016.660000000003</v>
      </c>
      <c r="I6" s="64">
        <v>39986.319999999992</v>
      </c>
      <c r="J6" s="64">
        <v>40634.57</v>
      </c>
      <c r="K6" s="64">
        <v>412474.27</v>
      </c>
      <c r="L6" s="64">
        <v>456507.28000000009</v>
      </c>
      <c r="M6" s="64">
        <v>493094.92999999993</v>
      </c>
      <c r="N6" s="64">
        <v>555004.82999999996</v>
      </c>
      <c r="O6" s="64">
        <v>604871.29999999993</v>
      </c>
      <c r="P6" s="64">
        <v>634846.71000000008</v>
      </c>
      <c r="Q6" s="64">
        <v>705857.63</v>
      </c>
      <c r="R6" s="64">
        <v>751088.19999999984</v>
      </c>
      <c r="S6" s="64">
        <v>801542.27999999991</v>
      </c>
      <c r="T6" s="64">
        <v>881749.66</v>
      </c>
      <c r="U6" s="64">
        <v>958788.04000000027</v>
      </c>
      <c r="V6" s="64">
        <v>1057616.95</v>
      </c>
      <c r="W6" s="64">
        <v>1160392.9100000001</v>
      </c>
      <c r="X6" s="64">
        <v>1244279.3900000001</v>
      </c>
      <c r="Y6" s="64">
        <v>1343016.7500000002</v>
      </c>
      <c r="Z6" s="64">
        <v>1409814.7100000002</v>
      </c>
      <c r="AA6" s="64">
        <v>1486460.42</v>
      </c>
      <c r="AB6" s="64">
        <v>1583232.2499999998</v>
      </c>
      <c r="AC6" s="64">
        <v>1703026.1800000004</v>
      </c>
      <c r="AD6" s="64">
        <v>1820348.7699999998</v>
      </c>
      <c r="AE6" s="64">
        <v>1947436.07</v>
      </c>
      <c r="AF6" s="64">
        <v>2083713.7299999997</v>
      </c>
      <c r="AG6" s="64">
        <v>2233644.8000000003</v>
      </c>
      <c r="AH6" s="64">
        <v>2385175.89</v>
      </c>
    </row>
    <row r="7" spans="1:257" s="70" customFormat="1">
      <c r="A7" s="69">
        <f t="shared" si="2"/>
        <v>34295.73613685395</v>
      </c>
      <c r="B7" s="74">
        <f t="shared" si="1"/>
        <v>34295736.136853948</v>
      </c>
      <c r="C7" s="70" t="s">
        <v>53</v>
      </c>
      <c r="D7" s="64">
        <v>1150290.74</v>
      </c>
      <c r="E7" s="64">
        <v>1251825.1400000001</v>
      </c>
      <c r="F7" s="64">
        <v>1311844.6000000001</v>
      </c>
      <c r="G7" s="64">
        <v>1331775.4099999999</v>
      </c>
      <c r="H7" s="64">
        <v>1496308.7099999997</v>
      </c>
      <c r="I7" s="64">
        <v>1608564.52</v>
      </c>
      <c r="J7" s="64">
        <v>1707801.25</v>
      </c>
      <c r="K7" s="64">
        <v>1897264.5599999998</v>
      </c>
      <c r="L7" s="64">
        <v>2058500.5899999999</v>
      </c>
      <c r="M7" s="64">
        <v>2195017.44</v>
      </c>
      <c r="N7" s="64">
        <v>2296605.4899999993</v>
      </c>
      <c r="O7" s="64">
        <v>2448946.5599999996</v>
      </c>
      <c r="P7" s="64">
        <v>2548277.6000000006</v>
      </c>
      <c r="Q7" s="64">
        <v>2690177.33</v>
      </c>
      <c r="R7" s="64">
        <v>2807485.5399999996</v>
      </c>
      <c r="S7" s="64">
        <v>2924746.5300000003</v>
      </c>
      <c r="T7" s="64">
        <v>3035358.81</v>
      </c>
      <c r="U7" s="64">
        <v>3159853.3699999996</v>
      </c>
      <c r="V7" s="64">
        <v>3315560.1999999997</v>
      </c>
      <c r="W7" s="64">
        <v>3474368.7</v>
      </c>
      <c r="X7" s="64">
        <v>3623348.64</v>
      </c>
      <c r="Y7" s="64">
        <v>3808043.6300000004</v>
      </c>
      <c r="Z7" s="64">
        <v>3928221.4699999997</v>
      </c>
      <c r="AA7" s="64">
        <v>4073866.1799999997</v>
      </c>
      <c r="AB7" s="64">
        <v>4221304.7600000007</v>
      </c>
      <c r="AC7" s="64">
        <v>4370859.93</v>
      </c>
      <c r="AD7" s="64">
        <v>4504719.6000000006</v>
      </c>
      <c r="AE7" s="64">
        <v>4684975.0200000005</v>
      </c>
      <c r="AF7" s="64">
        <v>4832089.8899999997</v>
      </c>
      <c r="AG7" s="64">
        <v>4993294.7700000005</v>
      </c>
      <c r="AH7" s="64">
        <v>5151513.6099999994</v>
      </c>
    </row>
    <row r="8" spans="1:257">
      <c r="A8" s="64">
        <f t="shared" si="2"/>
        <v>4673.9597869336085</v>
      </c>
      <c r="B8" s="74">
        <f t="shared" si="1"/>
        <v>4673959.7869336084</v>
      </c>
      <c r="C8" s="66" t="s">
        <v>54</v>
      </c>
      <c r="D8" s="64">
        <v>458861.62</v>
      </c>
      <c r="E8" s="64">
        <v>375063.01</v>
      </c>
      <c r="F8" s="64">
        <v>385297</v>
      </c>
      <c r="G8" s="64">
        <v>423947.6</v>
      </c>
      <c r="H8" s="64">
        <v>441410.38</v>
      </c>
      <c r="I8" s="64">
        <v>459704.82</v>
      </c>
      <c r="J8" s="64">
        <v>473566.31000000006</v>
      </c>
      <c r="K8" s="64">
        <v>520164.52</v>
      </c>
      <c r="L8" s="64">
        <v>541337.16999999993</v>
      </c>
      <c r="M8" s="64">
        <v>566945.26</v>
      </c>
      <c r="N8" s="64">
        <v>593001.73</v>
      </c>
      <c r="O8" s="64">
        <v>378687.37</v>
      </c>
      <c r="P8" s="64">
        <v>240003.24</v>
      </c>
      <c r="Q8" s="64">
        <v>137308.21</v>
      </c>
      <c r="R8" s="64">
        <v>140071.07999999999</v>
      </c>
      <c r="S8" s="64">
        <v>144496.91999999998</v>
      </c>
      <c r="T8" s="64">
        <v>150078.9</v>
      </c>
      <c r="U8" s="64">
        <v>157563.72000000003</v>
      </c>
      <c r="V8" s="64">
        <v>164066.27000000002</v>
      </c>
      <c r="W8" s="64">
        <v>170893.14</v>
      </c>
      <c r="X8" s="64">
        <v>173686.02</v>
      </c>
      <c r="Y8" s="64">
        <v>124259.23000000001</v>
      </c>
      <c r="Z8" s="64">
        <v>126773.99</v>
      </c>
      <c r="AA8" s="64">
        <v>132522.04</v>
      </c>
      <c r="AB8" s="64">
        <v>136656.65</v>
      </c>
      <c r="AC8" s="64">
        <v>140392.07999999999</v>
      </c>
      <c r="AD8" s="64">
        <v>147947.02000000002</v>
      </c>
      <c r="AE8" s="64">
        <v>153715.68</v>
      </c>
      <c r="AF8" s="64">
        <v>162539.28</v>
      </c>
      <c r="AG8" s="64">
        <v>167549.56</v>
      </c>
      <c r="AH8" s="64">
        <v>172858.29</v>
      </c>
    </row>
    <row r="9" spans="1:257">
      <c r="A9" s="64">
        <f t="shared" si="2"/>
        <v>1674.5154941406474</v>
      </c>
      <c r="B9" s="74">
        <f t="shared" si="1"/>
        <v>1674515.4941406474</v>
      </c>
      <c r="C9" s="66" t="s">
        <v>55</v>
      </c>
      <c r="D9" s="101">
        <v>216315.26</v>
      </c>
      <c r="E9" s="101">
        <v>207435.82</v>
      </c>
      <c r="F9" s="101">
        <v>211843.19000000003</v>
      </c>
      <c r="G9" s="101">
        <v>254648.93</v>
      </c>
      <c r="H9" s="101">
        <v>241100.93</v>
      </c>
      <c r="I9" s="101">
        <v>248717.16</v>
      </c>
      <c r="J9" s="101">
        <v>250519.50999999995</v>
      </c>
      <c r="K9" s="101">
        <v>287952.61</v>
      </c>
      <c r="L9" s="101">
        <v>158960.15</v>
      </c>
      <c r="M9" s="101">
        <v>76269.430000000008</v>
      </c>
      <c r="N9" s="101">
        <v>77938.14</v>
      </c>
      <c r="O9" s="101">
        <v>52754.959999999992</v>
      </c>
      <c r="P9" s="101">
        <v>43139.09</v>
      </c>
      <c r="Q9" s="101">
        <v>42673.299999999996</v>
      </c>
      <c r="R9" s="101">
        <v>13656.289999999999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</row>
    <row r="10" spans="1:257" ht="12">
      <c r="A10" s="71">
        <f t="shared" si="2"/>
        <v>5088.7658618029609</v>
      </c>
      <c r="B10" s="109">
        <f t="shared" si="1"/>
        <v>5088765.8618029607</v>
      </c>
      <c r="C10" s="73" t="s">
        <v>56</v>
      </c>
      <c r="D10" s="71">
        <f>D15</f>
        <v>3562.17157</v>
      </c>
      <c r="E10" s="71">
        <f t="shared" ref="E10:AH10" si="3">E15</f>
        <v>2837.2640017499998</v>
      </c>
      <c r="F10" s="71">
        <f t="shared" si="3"/>
        <v>7460.830720125</v>
      </c>
      <c r="G10" s="71">
        <f t="shared" si="3"/>
        <v>15840.893864759375</v>
      </c>
      <c r="H10" s="71">
        <f t="shared" si="3"/>
        <v>30335.605854405672</v>
      </c>
      <c r="I10" s="71">
        <f t="shared" si="3"/>
        <v>135345.22199510617</v>
      </c>
      <c r="J10" s="71">
        <f t="shared" si="3"/>
        <v>243913.16173426702</v>
      </c>
      <c r="K10" s="71">
        <f t="shared" si="3"/>
        <v>236840.859375</v>
      </c>
      <c r="L10" s="71">
        <f t="shared" si="3"/>
        <v>333085.6875</v>
      </c>
      <c r="M10" s="71">
        <f t="shared" si="3"/>
        <v>395462.03125</v>
      </c>
      <c r="N10" s="71">
        <f t="shared" si="3"/>
        <v>394284.9375</v>
      </c>
      <c r="O10" s="71">
        <f t="shared" si="3"/>
        <v>462925.6875</v>
      </c>
      <c r="P10" s="71">
        <f t="shared" si="3"/>
        <v>511494.03125</v>
      </c>
      <c r="Q10" s="71">
        <f t="shared" si="3"/>
        <v>515702.46875</v>
      </c>
      <c r="R10" s="71">
        <f t="shared" si="3"/>
        <v>627986.3125</v>
      </c>
      <c r="S10" s="71">
        <f t="shared" si="3"/>
        <v>692309.1875</v>
      </c>
      <c r="T10" s="71">
        <f t="shared" si="3"/>
        <v>682960.1875</v>
      </c>
      <c r="U10" s="71">
        <f t="shared" si="3"/>
        <v>669811.5</v>
      </c>
      <c r="V10" s="71">
        <f t="shared" si="3"/>
        <v>661239</v>
      </c>
      <c r="W10" s="71">
        <f t="shared" si="3"/>
        <v>648576.375</v>
      </c>
      <c r="X10" s="71">
        <f t="shared" si="3"/>
        <v>640547.375</v>
      </c>
      <c r="Y10" s="71">
        <f t="shared" si="3"/>
        <v>628071.6875</v>
      </c>
      <c r="Z10" s="71">
        <f t="shared" si="3"/>
        <v>701215.3125</v>
      </c>
      <c r="AA10" s="71">
        <f t="shared" si="3"/>
        <v>742903.125</v>
      </c>
      <c r="AB10" s="71">
        <f t="shared" si="3"/>
        <v>715415</v>
      </c>
      <c r="AC10" s="71">
        <f t="shared" si="3"/>
        <v>688966.0625</v>
      </c>
      <c r="AD10" s="71">
        <f t="shared" si="3"/>
        <v>664155.25</v>
      </c>
      <c r="AE10" s="71">
        <f t="shared" si="3"/>
        <v>640298.0625</v>
      </c>
      <c r="AF10" s="71">
        <f t="shared" si="3"/>
        <v>617327.4375</v>
      </c>
      <c r="AG10" s="71">
        <f t="shared" si="3"/>
        <v>595708.875</v>
      </c>
      <c r="AH10" s="71">
        <f t="shared" si="3"/>
        <v>592970.375</v>
      </c>
    </row>
    <row r="11" spans="1:257">
      <c r="A11" s="64">
        <f>SUM(A3:A10)</f>
        <v>65642.641836381998</v>
      </c>
      <c r="B11" s="74">
        <f>SUM(B3:B10)</f>
        <v>65642641.836381987</v>
      </c>
      <c r="C11" s="75"/>
      <c r="D11" s="64">
        <f>SUM(D3:D10)</f>
        <v>2199512.9615699998</v>
      </c>
      <c r="E11" s="64">
        <f t="shared" ref="E11:AH11" si="4">SUM(E3:E10)</f>
        <v>2237657.4740017499</v>
      </c>
      <c r="F11" s="64">
        <f t="shared" si="4"/>
        <v>2358345.9507201253</v>
      </c>
      <c r="G11" s="64">
        <f t="shared" si="4"/>
        <v>2449446.8838647595</v>
      </c>
      <c r="H11" s="64">
        <f t="shared" si="4"/>
        <v>2680457.1658544056</v>
      </c>
      <c r="I11" s="64">
        <f t="shared" si="4"/>
        <v>3104782.8819951057</v>
      </c>
      <c r="J11" s="64">
        <f t="shared" si="4"/>
        <v>3416396.3917342671</v>
      </c>
      <c r="K11" s="64">
        <f t="shared" si="4"/>
        <v>4068303.149375</v>
      </c>
      <c r="L11" s="64">
        <f t="shared" si="4"/>
        <v>4315136.2174999993</v>
      </c>
      <c r="M11" s="64">
        <f t="shared" si="4"/>
        <v>4532325.4912500009</v>
      </c>
      <c r="N11" s="64">
        <f t="shared" si="4"/>
        <v>4733073.4274999993</v>
      </c>
      <c r="O11" s="64">
        <f t="shared" si="4"/>
        <v>4826115.0574999992</v>
      </c>
      <c r="P11" s="64">
        <f t="shared" si="4"/>
        <v>4902229.7112500006</v>
      </c>
      <c r="Q11" s="64">
        <f t="shared" si="4"/>
        <v>5035402.9587500002</v>
      </c>
      <c r="R11" s="64">
        <f t="shared" si="4"/>
        <v>5342462.9624999994</v>
      </c>
      <c r="S11" s="64">
        <f t="shared" si="4"/>
        <v>5616032.5274999999</v>
      </c>
      <c r="T11" s="64">
        <f t="shared" si="4"/>
        <v>5811745.7175000003</v>
      </c>
      <c r="U11" s="64">
        <f t="shared" si="4"/>
        <v>6020952.7000000002</v>
      </c>
      <c r="V11" s="64">
        <f t="shared" si="4"/>
        <v>6289219.379999999</v>
      </c>
      <c r="W11" s="64">
        <f t="shared" si="4"/>
        <v>6561018.0949999997</v>
      </c>
      <c r="X11" s="64">
        <f t="shared" si="4"/>
        <v>6808871.1549999993</v>
      </c>
      <c r="Y11" s="64">
        <f t="shared" si="4"/>
        <v>7044385.5275000017</v>
      </c>
      <c r="Z11" s="64">
        <f t="shared" si="4"/>
        <v>7362359.2625000002</v>
      </c>
      <c r="AA11" s="64">
        <f t="shared" si="4"/>
        <v>7676469.8149999995</v>
      </c>
      <c r="AB11" s="64">
        <f t="shared" si="4"/>
        <v>7907133.8500000006</v>
      </c>
      <c r="AC11" s="64">
        <f t="shared" si="4"/>
        <v>8163401.6825000001</v>
      </c>
      <c r="AD11" s="64">
        <f t="shared" si="4"/>
        <v>8407701.2400000002</v>
      </c>
      <c r="AE11" s="64">
        <f t="shared" si="4"/>
        <v>8711403.0925000012</v>
      </c>
      <c r="AF11" s="64">
        <f t="shared" si="4"/>
        <v>8993087.2074999996</v>
      </c>
      <c r="AG11" s="64">
        <f t="shared" si="4"/>
        <v>9299438.1850000005</v>
      </c>
      <c r="AH11" s="64">
        <f t="shared" si="4"/>
        <v>9632338.9349999987</v>
      </c>
    </row>
    <row r="12" spans="1:257" s="70" customFormat="1">
      <c r="A12" s="69"/>
      <c r="C12" s="76"/>
      <c r="D12" s="78">
        <f>D11-D10</f>
        <v>2195950.79</v>
      </c>
      <c r="E12" s="78">
        <f t="shared" ref="E12:AH12" si="5">E11-E10</f>
        <v>2234820.21</v>
      </c>
      <c r="F12" s="78">
        <f t="shared" si="5"/>
        <v>2350885.12</v>
      </c>
      <c r="G12" s="78">
        <f t="shared" si="5"/>
        <v>2433605.9900000002</v>
      </c>
      <c r="H12" s="78">
        <f t="shared" si="5"/>
        <v>2650121.56</v>
      </c>
      <c r="I12" s="78">
        <f t="shared" si="5"/>
        <v>2969437.6599999997</v>
      </c>
      <c r="J12" s="78">
        <f t="shared" si="5"/>
        <v>3172483.23</v>
      </c>
      <c r="K12" s="78">
        <f t="shared" si="5"/>
        <v>3831462.29</v>
      </c>
      <c r="L12" s="78">
        <f t="shared" si="5"/>
        <v>3982050.5299999993</v>
      </c>
      <c r="M12" s="78">
        <f t="shared" si="5"/>
        <v>4136863.4600000009</v>
      </c>
      <c r="N12" s="78">
        <f t="shared" si="5"/>
        <v>4338788.4899999993</v>
      </c>
      <c r="O12" s="78">
        <f t="shared" si="5"/>
        <v>4363189.3699999992</v>
      </c>
      <c r="P12" s="78">
        <f t="shared" si="5"/>
        <v>4390735.6800000006</v>
      </c>
      <c r="Q12" s="78">
        <f t="shared" si="5"/>
        <v>4519700.49</v>
      </c>
      <c r="R12" s="78">
        <f t="shared" si="5"/>
        <v>4714476.6499999994</v>
      </c>
      <c r="S12" s="78">
        <f t="shared" si="5"/>
        <v>4923723.34</v>
      </c>
      <c r="T12" s="78">
        <f t="shared" si="5"/>
        <v>5128785.53</v>
      </c>
      <c r="U12" s="78">
        <f t="shared" si="5"/>
        <v>5351141.2</v>
      </c>
      <c r="V12" s="78">
        <f t="shared" si="5"/>
        <v>5627980.379999999</v>
      </c>
      <c r="W12" s="78">
        <f t="shared" si="5"/>
        <v>5912441.7199999997</v>
      </c>
      <c r="X12" s="78">
        <f t="shared" si="5"/>
        <v>6168323.7799999993</v>
      </c>
      <c r="Y12" s="78">
        <f t="shared" si="5"/>
        <v>6416313.8400000017</v>
      </c>
      <c r="Z12" s="78">
        <f t="shared" si="5"/>
        <v>6661143.9500000002</v>
      </c>
      <c r="AA12" s="78">
        <f t="shared" si="5"/>
        <v>6933566.6899999995</v>
      </c>
      <c r="AB12" s="78">
        <f t="shared" si="5"/>
        <v>7191718.8500000006</v>
      </c>
      <c r="AC12" s="78">
        <f t="shared" si="5"/>
        <v>7474435.6200000001</v>
      </c>
      <c r="AD12" s="78">
        <f t="shared" si="5"/>
        <v>7743545.9900000002</v>
      </c>
      <c r="AE12" s="78">
        <f t="shared" si="5"/>
        <v>8071105.0300000012</v>
      </c>
      <c r="AF12" s="78">
        <f t="shared" si="5"/>
        <v>8375759.7699999996</v>
      </c>
      <c r="AG12" s="78">
        <f t="shared" si="5"/>
        <v>8703729.3100000005</v>
      </c>
      <c r="AH12" s="78">
        <f t="shared" si="5"/>
        <v>9039368.5599999987</v>
      </c>
    </row>
    <row r="13" spans="1:257" s="70" customFormat="1">
      <c r="A13" s="79"/>
      <c r="B13" s="80"/>
      <c r="C13" s="7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257" s="95" customFormat="1" ht="12">
      <c r="A14" s="92"/>
      <c r="B14" s="93" t="s">
        <v>73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6">B15/1000</f>
        <v>5088.7658618029609</v>
      </c>
      <c r="B15" s="72">
        <f t="shared" ref="B15" si="7">NPV($B$1,E15:AH15)*(1+$B$1)</f>
        <v>5088765.8618029607</v>
      </c>
      <c r="C15" s="71" t="s">
        <v>57</v>
      </c>
      <c r="D15" s="71">
        <f t="shared" ref="D15:AH15" si="8">D16+D20+D21</f>
        <v>3562.17157</v>
      </c>
      <c r="E15" s="71">
        <f t="shared" si="8"/>
        <v>2837.2640017499998</v>
      </c>
      <c r="F15" s="71">
        <f t="shared" si="8"/>
        <v>7460.830720125</v>
      </c>
      <c r="G15" s="71">
        <f t="shared" si="8"/>
        <v>15840.893864759375</v>
      </c>
      <c r="H15" s="71">
        <f t="shared" si="8"/>
        <v>30335.605854405672</v>
      </c>
      <c r="I15" s="71">
        <f t="shared" si="8"/>
        <v>135345.22199510617</v>
      </c>
      <c r="J15" s="71">
        <f t="shared" si="8"/>
        <v>243913.16173426702</v>
      </c>
      <c r="K15" s="71">
        <f t="shared" si="8"/>
        <v>236840.859375</v>
      </c>
      <c r="L15" s="71">
        <f t="shared" si="8"/>
        <v>333085.6875</v>
      </c>
      <c r="M15" s="71">
        <f t="shared" si="8"/>
        <v>395462.03125</v>
      </c>
      <c r="N15" s="71">
        <f t="shared" si="8"/>
        <v>394284.9375</v>
      </c>
      <c r="O15" s="71">
        <f t="shared" si="8"/>
        <v>462925.6875</v>
      </c>
      <c r="P15" s="71">
        <f t="shared" si="8"/>
        <v>511494.03125</v>
      </c>
      <c r="Q15" s="71">
        <f t="shared" si="8"/>
        <v>515702.46875</v>
      </c>
      <c r="R15" s="71">
        <f t="shared" si="8"/>
        <v>627986.3125</v>
      </c>
      <c r="S15" s="71">
        <f t="shared" si="8"/>
        <v>692309.1875</v>
      </c>
      <c r="T15" s="71">
        <f t="shared" si="8"/>
        <v>682960.1875</v>
      </c>
      <c r="U15" s="71">
        <f t="shared" si="8"/>
        <v>669811.5</v>
      </c>
      <c r="V15" s="71">
        <f t="shared" si="8"/>
        <v>661239</v>
      </c>
      <c r="W15" s="71">
        <f t="shared" si="8"/>
        <v>648576.375</v>
      </c>
      <c r="X15" s="71">
        <f t="shared" si="8"/>
        <v>640547.375</v>
      </c>
      <c r="Y15" s="71">
        <f t="shared" si="8"/>
        <v>628071.6875</v>
      </c>
      <c r="Z15" s="71">
        <f t="shared" si="8"/>
        <v>701215.3125</v>
      </c>
      <c r="AA15" s="71">
        <f t="shared" si="8"/>
        <v>742903.125</v>
      </c>
      <c r="AB15" s="71">
        <f t="shared" si="8"/>
        <v>715415</v>
      </c>
      <c r="AC15" s="71">
        <f t="shared" si="8"/>
        <v>688966.0625</v>
      </c>
      <c r="AD15" s="71">
        <f t="shared" si="8"/>
        <v>664155.25</v>
      </c>
      <c r="AE15" s="71">
        <f t="shared" si="8"/>
        <v>640298.0625</v>
      </c>
      <c r="AF15" s="71">
        <f t="shared" si="8"/>
        <v>617327.4375</v>
      </c>
      <c r="AG15" s="71">
        <f t="shared" si="8"/>
        <v>595708.875</v>
      </c>
      <c r="AH15" s="71">
        <f t="shared" si="8"/>
        <v>592970.375</v>
      </c>
    </row>
    <row r="16" spans="1:257">
      <c r="A16" s="71">
        <f t="shared" ref="A16" si="9">B16/1000</f>
        <v>4758.7301632854351</v>
      </c>
      <c r="B16" s="72">
        <f t="shared" ref="B16:B17" si="10">NPV($B$1,D16:AH16)*(1+$B$1)</f>
        <v>4758730.1632854352</v>
      </c>
      <c r="C16" s="71" t="s">
        <v>17</v>
      </c>
      <c r="D16" s="98">
        <v>0</v>
      </c>
      <c r="E16" s="98">
        <v>0</v>
      </c>
      <c r="F16" s="98">
        <v>0</v>
      </c>
      <c r="G16" s="98">
        <v>8198.9833984375</v>
      </c>
      <c r="H16" s="98">
        <v>26182.67578125</v>
      </c>
      <c r="I16" s="98">
        <v>132662.21875</v>
      </c>
      <c r="J16" s="98">
        <v>243474.125</v>
      </c>
      <c r="K16" s="98">
        <v>236840.859375</v>
      </c>
      <c r="L16" s="98">
        <v>333085.6875</v>
      </c>
      <c r="M16" s="98">
        <v>395462.03125</v>
      </c>
      <c r="N16" s="98">
        <v>394284.9375</v>
      </c>
      <c r="O16" s="98">
        <v>462925.6875</v>
      </c>
      <c r="P16" s="98">
        <v>511494.03125</v>
      </c>
      <c r="Q16" s="98">
        <v>515702.46875</v>
      </c>
      <c r="R16" s="98">
        <v>627986.3125</v>
      </c>
      <c r="S16" s="98">
        <v>692309.1875</v>
      </c>
      <c r="T16" s="98">
        <v>682960.1875</v>
      </c>
      <c r="U16" s="98">
        <v>669811.5</v>
      </c>
      <c r="V16" s="98">
        <v>661239</v>
      </c>
      <c r="W16" s="98">
        <v>648576.375</v>
      </c>
      <c r="X16" s="98">
        <v>640547.375</v>
      </c>
      <c r="Y16" s="98">
        <v>628071.6875</v>
      </c>
      <c r="Z16" s="98">
        <v>701215.3125</v>
      </c>
      <c r="AA16" s="98">
        <v>742903.125</v>
      </c>
      <c r="AB16" s="98">
        <v>715415</v>
      </c>
      <c r="AC16" s="98">
        <v>688966.0625</v>
      </c>
      <c r="AD16" s="98">
        <v>664155.25</v>
      </c>
      <c r="AE16" s="98">
        <v>640298.0625</v>
      </c>
      <c r="AF16" s="98">
        <v>617327.4375</v>
      </c>
      <c r="AG16" s="98">
        <v>595708.875</v>
      </c>
      <c r="AH16" s="98">
        <v>592970.375</v>
      </c>
    </row>
    <row r="17" spans="1:34">
      <c r="B17" s="68">
        <f t="shared" si="10"/>
        <v>4758730.1632854352</v>
      </c>
      <c r="C17" s="88"/>
      <c r="D17" s="88">
        <f t="shared" ref="D17:AH17" si="11">SUM(D16:D16)</f>
        <v>0</v>
      </c>
      <c r="E17" s="88">
        <f t="shared" si="11"/>
        <v>0</v>
      </c>
      <c r="F17" s="88">
        <f t="shared" si="11"/>
        <v>0</v>
      </c>
      <c r="G17" s="88">
        <f t="shared" si="11"/>
        <v>8198.9833984375</v>
      </c>
      <c r="H17" s="88">
        <f t="shared" si="11"/>
        <v>26182.67578125</v>
      </c>
      <c r="I17" s="88">
        <f t="shared" si="11"/>
        <v>132662.21875</v>
      </c>
      <c r="J17" s="88">
        <f t="shared" si="11"/>
        <v>243474.125</v>
      </c>
      <c r="K17" s="88">
        <f t="shared" si="11"/>
        <v>236840.859375</v>
      </c>
      <c r="L17" s="88">
        <f t="shared" si="11"/>
        <v>333085.6875</v>
      </c>
      <c r="M17" s="88">
        <f t="shared" si="11"/>
        <v>395462.03125</v>
      </c>
      <c r="N17" s="88">
        <f t="shared" si="11"/>
        <v>394284.9375</v>
      </c>
      <c r="O17" s="88">
        <f t="shared" si="11"/>
        <v>462925.6875</v>
      </c>
      <c r="P17" s="88">
        <f t="shared" si="11"/>
        <v>511494.03125</v>
      </c>
      <c r="Q17" s="88">
        <f t="shared" si="11"/>
        <v>515702.46875</v>
      </c>
      <c r="R17" s="88">
        <f t="shared" si="11"/>
        <v>627986.3125</v>
      </c>
      <c r="S17" s="88">
        <f t="shared" si="11"/>
        <v>692309.1875</v>
      </c>
      <c r="T17" s="88">
        <f t="shared" si="11"/>
        <v>682960.1875</v>
      </c>
      <c r="U17" s="88">
        <f t="shared" si="11"/>
        <v>669811.5</v>
      </c>
      <c r="V17" s="88">
        <f t="shared" si="11"/>
        <v>661239</v>
      </c>
      <c r="W17" s="88">
        <f t="shared" si="11"/>
        <v>648576.375</v>
      </c>
      <c r="X17" s="88">
        <f t="shared" si="11"/>
        <v>640547.375</v>
      </c>
      <c r="Y17" s="88">
        <f t="shared" si="11"/>
        <v>628071.6875</v>
      </c>
      <c r="Z17" s="88">
        <f t="shared" si="11"/>
        <v>701215.3125</v>
      </c>
      <c r="AA17" s="88">
        <f t="shared" si="11"/>
        <v>742903.125</v>
      </c>
      <c r="AB17" s="88">
        <f t="shared" si="11"/>
        <v>715415</v>
      </c>
      <c r="AC17" s="88">
        <f t="shared" si="11"/>
        <v>688966.0625</v>
      </c>
      <c r="AD17" s="88">
        <f t="shared" si="11"/>
        <v>664155.25</v>
      </c>
      <c r="AE17" s="88">
        <f t="shared" si="11"/>
        <v>640298.0625</v>
      </c>
      <c r="AF17" s="88">
        <f t="shared" si="11"/>
        <v>617327.4375</v>
      </c>
      <c r="AG17" s="88">
        <f t="shared" si="11"/>
        <v>595708.875</v>
      </c>
      <c r="AH17" s="88">
        <f t="shared" si="11"/>
        <v>592970.375</v>
      </c>
    </row>
    <row r="18" spans="1:34">
      <c r="B18" s="75">
        <f>B17+Budget_Capital!$C$18</f>
        <v>30105865.112464994</v>
      </c>
      <c r="C18" s="88" t="s">
        <v>36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</row>
    <row r="19" spans="1:34">
      <c r="B19" s="97" t="s">
        <v>33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</row>
    <row r="20" spans="1:34">
      <c r="A20" s="64">
        <f>B20/1000</f>
        <v>20.283438905687444</v>
      </c>
      <c r="B20" s="68">
        <f>NPV($B$1,D20:AH20)*(1+$B$1)</f>
        <v>20283.438905687442</v>
      </c>
      <c r="C20" s="82" t="s">
        <v>32</v>
      </c>
      <c r="D20" s="75">
        <f>Budget_Capital!D9</f>
        <v>3162.17157</v>
      </c>
      <c r="E20" s="75">
        <f>Budget_Capital!E9</f>
        <v>2307.2640017499998</v>
      </c>
      <c r="F20" s="75">
        <f>Budget_Capital!F9</f>
        <v>7190.830720125</v>
      </c>
      <c r="G20" s="75">
        <f>Budget_Capital!G9</f>
        <v>5871.9104663218741</v>
      </c>
      <c r="H20" s="75">
        <f>Budget_Capital!H9</f>
        <v>2822.9300731556714</v>
      </c>
      <c r="I20" s="75">
        <f>Budget_Capital!I9</f>
        <v>1703.0032451061593</v>
      </c>
      <c r="J20" s="75">
        <f>Budget_Capital!J9</f>
        <v>439.03673426703597</v>
      </c>
      <c r="K20" s="75">
        <f>Budget_Capital!K9</f>
        <v>0</v>
      </c>
      <c r="L20" s="75">
        <f>Budget_Capital!L9</f>
        <v>0</v>
      </c>
      <c r="M20" s="75">
        <f>Budget_Capital!M9</f>
        <v>0</v>
      </c>
      <c r="N20" s="75">
        <f>Budget_Capital!N9</f>
        <v>0</v>
      </c>
      <c r="O20" s="75">
        <f>Budget_Capital!O9</f>
        <v>0</v>
      </c>
      <c r="P20" s="75">
        <f>Budget_Capital!P9</f>
        <v>0</v>
      </c>
      <c r="Q20" s="75">
        <f>Budget_Capital!Q9</f>
        <v>0</v>
      </c>
      <c r="R20" s="75">
        <f>Budget_Capital!R9</f>
        <v>0</v>
      </c>
      <c r="S20" s="75">
        <f>Budget_Capital!S9</f>
        <v>0</v>
      </c>
      <c r="T20" s="75">
        <f>Budget_Capital!T9</f>
        <v>0</v>
      </c>
      <c r="U20" s="75">
        <f>Budget_Capital!U9</f>
        <v>0</v>
      </c>
      <c r="V20" s="75">
        <f>Budget_Capital!V9</f>
        <v>0</v>
      </c>
      <c r="W20" s="75">
        <f>Budget_Capital!W9</f>
        <v>0</v>
      </c>
      <c r="X20" s="75">
        <f>Budget_Capital!X9</f>
        <v>0</v>
      </c>
      <c r="Y20" s="75">
        <f>Budget_Capital!Y9</f>
        <v>0</v>
      </c>
      <c r="Z20" s="75">
        <f>Budget_Capital!Z9</f>
        <v>0</v>
      </c>
      <c r="AA20" s="75">
        <f>Budget_Capital!AA9</f>
        <v>0</v>
      </c>
      <c r="AB20" s="75">
        <f>Budget_Capital!AB9</f>
        <v>0</v>
      </c>
      <c r="AC20" s="75">
        <f>Budget_Capital!AC9</f>
        <v>0</v>
      </c>
      <c r="AD20" s="75">
        <f>Budget_Capital!AD9</f>
        <v>0</v>
      </c>
      <c r="AE20" s="75">
        <f>Budget_Capital!AE9</f>
        <v>0</v>
      </c>
      <c r="AF20" s="75">
        <f>Budget_Capital!AF9</f>
        <v>0</v>
      </c>
      <c r="AG20" s="75">
        <f>Budget_Capital!AG9</f>
        <v>0</v>
      </c>
      <c r="AH20" s="75">
        <f>Budget_Capital!AH9</f>
        <v>0</v>
      </c>
    </row>
    <row r="21" spans="1:34">
      <c r="A21" s="64">
        <f>B21/1000</f>
        <v>4.3545593167581496</v>
      </c>
      <c r="B21" s="68">
        <f>NPV($B$1,D21:AH21)*(1+$B$1)</f>
        <v>4354.5593167581492</v>
      </c>
      <c r="C21" s="82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</row>
    <row r="22" spans="1:34">
      <c r="C22" s="82">
        <v>6.4638580000000001E-2</v>
      </c>
    </row>
    <row r="23" spans="1:34">
      <c r="D23" s="77"/>
      <c r="E23" s="77"/>
    </row>
    <row r="24" spans="1:34" s="113" customFormat="1">
      <c r="A24" s="88"/>
      <c r="B24" s="68"/>
      <c r="C24" s="7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</row>
    <row r="25" spans="1:34" s="113" customFormat="1">
      <c r="A25" s="88"/>
      <c r="B25" s="68"/>
      <c r="C25" s="7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</row>
    <row r="26" spans="1:34" s="113" customFormat="1">
      <c r="A26" s="88"/>
      <c r="B26" s="68"/>
      <c r="C26" s="7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</row>
    <row r="27" spans="1:34" s="113" customFormat="1">
      <c r="A27" s="88"/>
      <c r="B27" s="68"/>
      <c r="C27" s="7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</row>
    <row r="28" spans="1:34" s="113" customFormat="1">
      <c r="B28" s="76"/>
      <c r="C28" s="7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</row>
    <row r="29" spans="1:34" s="113" customFormat="1">
      <c r="A29" s="88"/>
      <c r="B29" s="68"/>
      <c r="C29" s="76"/>
      <c r="D29" s="106"/>
      <c r="E29" s="106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</row>
    <row r="30" spans="1:34" s="113" customFormat="1">
      <c r="A30" s="88"/>
      <c r="B30" s="68"/>
      <c r="C30" s="76"/>
      <c r="D30" s="106"/>
      <c r="E30" s="106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</row>
    <row r="31" spans="1:34" s="113" customFormat="1">
      <c r="A31" s="88"/>
      <c r="B31" s="68"/>
      <c r="C31" s="76"/>
      <c r="D31" s="106"/>
      <c r="E31" s="106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</row>
    <row r="32" spans="1:34" s="113" customFormat="1">
      <c r="A32" s="88"/>
      <c r="B32" s="68"/>
      <c r="C32" s="76"/>
      <c r="D32" s="96"/>
      <c r="E32" s="96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</row>
    <row r="33" spans="1:34" s="113" customFormat="1">
      <c r="A33" s="88"/>
      <c r="B33" s="76"/>
      <c r="C33" s="76"/>
      <c r="D33" s="136"/>
      <c r="E33" s="136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</row>
    <row r="34" spans="1:34" s="113" customFormat="1">
      <c r="A34" s="88"/>
      <c r="B34" s="68"/>
      <c r="C34" s="76"/>
      <c r="D34" s="76"/>
      <c r="E34" s="96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</row>
    <row r="35" spans="1:34" s="113" customFormat="1">
      <c r="A35" s="88"/>
      <c r="B35" s="68"/>
      <c r="C35" s="76"/>
      <c r="D35" s="76"/>
      <c r="E35" s="96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</row>
    <row r="36" spans="1:34" s="113" customFormat="1">
      <c r="A36" s="88"/>
      <c r="B36" s="68"/>
      <c r="C36" s="76"/>
      <c r="D36" s="76"/>
      <c r="E36" s="96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</row>
    <row r="37" spans="1:34" s="113" customFormat="1">
      <c r="A37" s="88"/>
      <c r="B37" s="68"/>
      <c r="C37" s="76"/>
      <c r="D37" s="76"/>
      <c r="E37" s="96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  <c r="C43" s="11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s="113" customFormat="1">
      <c r="A44" s="88"/>
      <c r="C44" s="119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s="113" customFormat="1">
      <c r="A45" s="8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s="113" customFormat="1">
      <c r="A46" s="88"/>
    </row>
    <row r="47" spans="1:34" s="113" customFormat="1">
      <c r="A47" s="88"/>
      <c r="C47" s="119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</row>
    <row r="48" spans="1:34" s="113" customFormat="1">
      <c r="A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</row>
    <row r="49" spans="1:34" s="113" customFormat="1">
      <c r="A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</row>
    <row r="50" spans="1:34" s="113" customFormat="1">
      <c r="A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</row>
    <row r="51" spans="1:34" s="113" customFormat="1">
      <c r="A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</row>
    <row r="52" spans="1:34" s="113" customFormat="1">
      <c r="A52" s="88"/>
      <c r="C52" s="7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</row>
    <row r="53" spans="1:34" s="113" customFormat="1">
      <c r="A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</row>
    <row r="54" spans="1:34" s="113" customFormat="1">
      <c r="A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</row>
    <row r="55" spans="1:34" s="113" customFormat="1">
      <c r="A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</row>
    <row r="56" spans="1:34" s="113" customFormat="1">
      <c r="A56" s="88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</row>
    <row r="57" spans="1:34" s="113" customFormat="1">
      <c r="A57" s="88"/>
    </row>
    <row r="58" spans="1:34" s="113" customFormat="1">
      <c r="A58" s="88"/>
    </row>
    <row r="59" spans="1:34" s="113" customFormat="1">
      <c r="A59" s="88"/>
    </row>
    <row r="60" spans="1:34" s="113" customFormat="1">
      <c r="A60" s="88"/>
    </row>
    <row r="61" spans="1:34" s="113" customFormat="1">
      <c r="A61" s="88"/>
    </row>
    <row r="62" spans="1:34" s="113" customFormat="1">
      <c r="A62" s="88"/>
    </row>
    <row r="63" spans="1:34" s="113" customFormat="1">
      <c r="A63" s="88"/>
      <c r="C63" s="119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</row>
    <row r="64" spans="1:34" s="113" customFormat="1">
      <c r="A64" s="88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</row>
    <row r="65" spans="1:34" s="113" customFormat="1">
      <c r="A65" s="88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</row>
    <row r="66" spans="1:34" s="113" customFormat="1">
      <c r="A66" s="88"/>
    </row>
    <row r="67" spans="1:34" s="113" customFormat="1">
      <c r="A67" s="88"/>
    </row>
    <row r="68" spans="1:34" s="113" customFormat="1">
      <c r="A68" s="88"/>
      <c r="C68" s="119"/>
    </row>
    <row r="69" spans="1:34" s="113" customFormat="1">
      <c r="A69" s="88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</row>
    <row r="70" spans="1:34" s="113" customFormat="1">
      <c r="A70" s="88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</row>
    <row r="71" spans="1:34" s="113" customFormat="1">
      <c r="A71" s="88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</row>
    <row r="72" spans="1:34" s="113" customFormat="1">
      <c r="A72" s="88"/>
    </row>
    <row r="73" spans="1:34" s="113" customFormat="1">
      <c r="A73" s="88"/>
    </row>
    <row r="74" spans="1:34" s="113" customFormat="1">
      <c r="A74" s="88"/>
    </row>
    <row r="75" spans="1:34" s="113" customFormat="1">
      <c r="A75" s="88"/>
    </row>
    <row r="76" spans="1:34" s="113" customFormat="1">
      <c r="A76" s="88"/>
    </row>
    <row r="77" spans="1:34" s="113" customFormat="1">
      <c r="A77" s="88"/>
    </row>
    <row r="78" spans="1:34" s="113" customFormat="1">
      <c r="A78" s="88"/>
    </row>
    <row r="79" spans="1:34" s="113" customFormat="1">
      <c r="A79" s="88"/>
    </row>
    <row r="80" spans="1:34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  <row r="160" spans="1:1" s="113" customFormat="1">
      <c r="A160" s="88"/>
    </row>
    <row r="161" spans="1:1" s="113" customFormat="1">
      <c r="A161" s="88"/>
    </row>
    <row r="162" spans="1:1" s="113" customFormat="1">
      <c r="A162" s="88"/>
    </row>
    <row r="163" spans="1:1" s="113" customFormat="1">
      <c r="A163" s="88"/>
    </row>
    <row r="164" spans="1:1" s="113" customFormat="1">
      <c r="A164" s="88"/>
    </row>
    <row r="165" spans="1:1" s="113" customFormat="1">
      <c r="A165" s="88"/>
    </row>
    <row r="166" spans="1:1" s="113" customFormat="1">
      <c r="A166" s="88"/>
    </row>
    <row r="167" spans="1:1" s="113" customFormat="1">
      <c r="A167" s="88"/>
    </row>
    <row r="168" spans="1:1" s="113" customFormat="1">
      <c r="A168" s="88"/>
    </row>
    <row r="169" spans="1:1" s="113" customFormat="1">
      <c r="A169" s="88"/>
    </row>
    <row r="170" spans="1:1" s="113" customFormat="1">
      <c r="A170" s="88"/>
    </row>
    <row r="171" spans="1:1" s="113" customFormat="1">
      <c r="A171" s="88"/>
    </row>
    <row r="172" spans="1:1" s="113" customFormat="1">
      <c r="A172" s="88"/>
    </row>
    <row r="173" spans="1:1" s="113" customFormat="1">
      <c r="A173" s="88"/>
    </row>
    <row r="174" spans="1:1" s="113" customFormat="1">
      <c r="A174" s="88"/>
    </row>
    <row r="175" spans="1:1" s="113" customFormat="1">
      <c r="A175" s="88"/>
    </row>
    <row r="176" spans="1:1" s="113" customFormat="1">
      <c r="A176" s="88"/>
    </row>
    <row r="177" spans="1:1" s="113" customFormat="1">
      <c r="A177" s="88"/>
    </row>
    <row r="178" spans="1:1" s="113" customFormat="1">
      <c r="A178" s="88"/>
    </row>
    <row r="179" spans="1:1" s="113" customFormat="1">
      <c r="A179" s="88"/>
    </row>
    <row r="180" spans="1:1" s="113" customFormat="1">
      <c r="A180" s="88"/>
    </row>
    <row r="181" spans="1:1" s="113" customFormat="1">
      <c r="A181" s="88"/>
    </row>
    <row r="182" spans="1:1" s="113" customFormat="1">
      <c r="A182" s="88"/>
    </row>
    <row r="183" spans="1:1" s="113" customFormat="1">
      <c r="A183" s="88"/>
    </row>
    <row r="184" spans="1:1" s="113" customFormat="1">
      <c r="A184" s="88"/>
    </row>
    <row r="185" spans="1:1" s="113" customFormat="1">
      <c r="A185" s="88"/>
    </row>
    <row r="186" spans="1:1" s="113" customFormat="1">
      <c r="A186" s="88"/>
    </row>
    <row r="187" spans="1:1" s="113" customFormat="1">
      <c r="A187" s="88"/>
    </row>
    <row r="188" spans="1:1" s="113" customFormat="1">
      <c r="A188" s="88"/>
    </row>
    <row r="189" spans="1:1" s="113" customFormat="1">
      <c r="A189" s="88"/>
    </row>
    <row r="190" spans="1:1" s="113" customFormat="1">
      <c r="A190" s="88"/>
    </row>
    <row r="191" spans="1:1" s="113" customFormat="1">
      <c r="A191" s="88"/>
    </row>
    <row r="192" spans="1:1" s="113" customFormat="1">
      <c r="A192" s="88"/>
    </row>
    <row r="193" spans="1:1" s="113" customFormat="1">
      <c r="A193" s="88"/>
    </row>
    <row r="194" spans="1:1" s="113" customFormat="1">
      <c r="A194" s="88"/>
    </row>
    <row r="195" spans="1:1" s="113" customFormat="1">
      <c r="A195" s="88"/>
    </row>
    <row r="196" spans="1:1" s="113" customFormat="1">
      <c r="A196" s="88"/>
    </row>
    <row r="197" spans="1:1" s="113" customFormat="1">
      <c r="A197" s="88"/>
    </row>
    <row r="198" spans="1:1" s="113" customFormat="1">
      <c r="A198" s="88"/>
    </row>
    <row r="199" spans="1:1" s="113" customFormat="1">
      <c r="A199" s="88"/>
    </row>
    <row r="200" spans="1:1" s="113" customFormat="1">
      <c r="A200" s="88"/>
    </row>
    <row r="201" spans="1:1" s="113" customFormat="1">
      <c r="A201" s="88"/>
    </row>
    <row r="202" spans="1:1" s="113" customFormat="1">
      <c r="A202" s="88"/>
    </row>
    <row r="203" spans="1:1" s="113" customFormat="1">
      <c r="A203" s="88"/>
    </row>
    <row r="204" spans="1:1" s="113" customFormat="1">
      <c r="A204" s="88"/>
    </row>
    <row r="205" spans="1:1" s="113" customFormat="1">
      <c r="A205" s="88"/>
    </row>
    <row r="206" spans="1:1" s="113" customFormat="1">
      <c r="A206" s="88"/>
    </row>
    <row r="207" spans="1:1" s="113" customFormat="1">
      <c r="A207" s="88"/>
    </row>
    <row r="208" spans="1:1" s="113" customFormat="1">
      <c r="A208" s="88"/>
    </row>
    <row r="209" spans="1:1" s="113" customFormat="1">
      <c r="A209" s="88"/>
    </row>
    <row r="210" spans="1:1" s="113" customFormat="1">
      <c r="A210" s="88"/>
    </row>
    <row r="211" spans="1:1" s="113" customFormat="1">
      <c r="A211" s="88"/>
    </row>
  </sheetData>
  <pageMargins left="0.7" right="0.7" top="0.75" bottom="0.75" header="0.3" footer="0.3"/>
  <pageSetup scale="31" orientation="landscape" r:id="rId1"/>
  <headerFooter>
    <oddHeader>&amp;L&amp;Z&amp;F</oddHeader>
    <oddFooter xml:space="preserve">&amp;L&amp;A&amp;R14LGBRA-NRGPOD1-8-DOC 2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IW211"/>
  <sheetViews>
    <sheetView tabSelected="1" workbookViewId="0">
      <selection activeCell="A32" sqref="A32:XFD32"/>
    </sheetView>
  </sheetViews>
  <sheetFormatPr defaultColWidth="13" defaultRowHeight="10.199999999999999"/>
  <cols>
    <col min="1" max="1" width="6.5546875" style="64" bestFit="1" customWidth="1"/>
    <col min="2" max="2" width="17.44140625" style="66" bestFit="1" customWidth="1"/>
    <col min="3" max="3" width="30.44140625" style="66" bestFit="1" customWidth="1"/>
    <col min="4" max="34" width="10.88671875" style="66" bestFit="1" customWidth="1"/>
    <col min="35" max="16384" width="13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72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8.9186802884565068</v>
      </c>
      <c r="B3" s="74">
        <f t="shared" ref="B3:B10" si="1">NPV($B$1,E3:AH3)*(1+$B$1)</f>
        <v>8918.6802884565077</v>
      </c>
      <c r="C3" s="66" t="s">
        <v>49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1815.1</v>
      </c>
      <c r="P3" s="64">
        <v>2482.1</v>
      </c>
      <c r="Q3" s="64">
        <v>0</v>
      </c>
      <c r="R3" s="64">
        <v>0</v>
      </c>
      <c r="S3" s="64">
        <v>8755.42</v>
      </c>
      <c r="T3" s="64">
        <v>2856.52</v>
      </c>
      <c r="U3" s="64">
        <v>0</v>
      </c>
      <c r="V3" s="64">
        <v>482.65</v>
      </c>
      <c r="W3" s="64">
        <v>1136.52</v>
      </c>
      <c r="X3" s="64">
        <v>2918.52</v>
      </c>
      <c r="Y3" s="64">
        <v>562.12</v>
      </c>
      <c r="Z3" s="64">
        <v>324.04000000000002</v>
      </c>
      <c r="AA3" s="64">
        <v>0</v>
      </c>
      <c r="AB3" s="64">
        <v>0</v>
      </c>
      <c r="AC3" s="64">
        <v>452.96</v>
      </c>
      <c r="AD3" s="64">
        <v>0</v>
      </c>
      <c r="AE3" s="64">
        <v>725.6</v>
      </c>
      <c r="AF3" s="64">
        <v>0</v>
      </c>
      <c r="AG3" s="64">
        <v>173.1</v>
      </c>
      <c r="AH3" s="64">
        <v>0</v>
      </c>
    </row>
    <row r="4" spans="1:257">
      <c r="A4" s="64">
        <f t="shared" ref="A4:A10" si="2">B4/1000</f>
        <v>9043.1811898224714</v>
      </c>
      <c r="B4" s="74">
        <f t="shared" si="1"/>
        <v>9043181.1898224708</v>
      </c>
      <c r="C4" s="66" t="s">
        <v>50</v>
      </c>
      <c r="D4" s="64">
        <v>282729.81</v>
      </c>
      <c r="E4" s="64">
        <v>302550.06</v>
      </c>
      <c r="F4" s="64">
        <v>337790.44</v>
      </c>
      <c r="G4" s="64">
        <v>315536.01</v>
      </c>
      <c r="H4" s="64">
        <v>355765.77999999997</v>
      </c>
      <c r="I4" s="64">
        <v>532843.27</v>
      </c>
      <c r="J4" s="64">
        <v>617217.37</v>
      </c>
      <c r="K4" s="64">
        <v>617663.78</v>
      </c>
      <c r="L4" s="64">
        <v>651546.17000000004</v>
      </c>
      <c r="M4" s="64">
        <v>674470.93</v>
      </c>
      <c r="N4" s="64">
        <v>681840.46</v>
      </c>
      <c r="O4" s="64">
        <v>720028.18</v>
      </c>
      <c r="P4" s="64">
        <v>751081.42999999993</v>
      </c>
      <c r="Q4" s="64">
        <v>765410.29999999993</v>
      </c>
      <c r="R4" s="64">
        <v>806297.58000000007</v>
      </c>
      <c r="S4" s="64">
        <v>831761.35</v>
      </c>
      <c r="T4" s="64">
        <v>840480.45</v>
      </c>
      <c r="U4" s="64">
        <v>847279.62</v>
      </c>
      <c r="V4" s="64">
        <v>856194.91</v>
      </c>
      <c r="W4" s="64">
        <v>863190.39</v>
      </c>
      <c r="X4" s="64">
        <v>872080.1</v>
      </c>
      <c r="Y4" s="64">
        <v>879063.84</v>
      </c>
      <c r="Z4" s="64">
        <v>912490.73</v>
      </c>
      <c r="AA4" s="64">
        <v>936859.88</v>
      </c>
      <c r="AB4" s="64">
        <v>937997.20000000007</v>
      </c>
      <c r="AC4" s="64">
        <v>939305.38</v>
      </c>
      <c r="AD4" s="64">
        <v>940646.26</v>
      </c>
      <c r="AE4" s="64">
        <v>942174.02</v>
      </c>
      <c r="AF4" s="64">
        <v>943429.41999999993</v>
      </c>
      <c r="AG4" s="64">
        <v>944873.39999999991</v>
      </c>
      <c r="AH4" s="64">
        <v>954453.92</v>
      </c>
    </row>
    <row r="5" spans="1:257">
      <c r="A5" s="64">
        <f t="shared" si="2"/>
        <v>2226.9645646008589</v>
      </c>
      <c r="B5" s="74">
        <f t="shared" si="1"/>
        <v>2226964.5646008588</v>
      </c>
      <c r="C5" s="66" t="s">
        <v>51</v>
      </c>
      <c r="D5" s="64">
        <v>73862.86</v>
      </c>
      <c r="E5" s="64">
        <v>75208.260000000009</v>
      </c>
      <c r="F5" s="64">
        <v>69504.34</v>
      </c>
      <c r="G5" s="64">
        <v>72720.52</v>
      </c>
      <c r="H5" s="64">
        <v>76644.570000000007</v>
      </c>
      <c r="I5" s="64">
        <v>81837.420000000013</v>
      </c>
      <c r="J5" s="64">
        <v>85200.34</v>
      </c>
      <c r="K5" s="64">
        <v>97047.26999999999</v>
      </c>
      <c r="L5" s="64">
        <v>115482.96</v>
      </c>
      <c r="M5" s="64">
        <v>131471.87</v>
      </c>
      <c r="N5" s="64">
        <v>134738.32</v>
      </c>
      <c r="O5" s="64">
        <v>156629.41</v>
      </c>
      <c r="P5" s="64">
        <v>171758.8</v>
      </c>
      <c r="Q5" s="64">
        <v>178804.63999999998</v>
      </c>
      <c r="R5" s="64">
        <v>195912.97</v>
      </c>
      <c r="S5" s="64">
        <v>213306.35</v>
      </c>
      <c r="T5" s="64">
        <v>220131.02000000002</v>
      </c>
      <c r="U5" s="64">
        <v>229430.09000000003</v>
      </c>
      <c r="V5" s="64">
        <v>234283.99000000002</v>
      </c>
      <c r="W5" s="64">
        <v>244568.42</v>
      </c>
      <c r="X5" s="64">
        <v>252317.56999999998</v>
      </c>
      <c r="Y5" s="64">
        <v>262202.58999999997</v>
      </c>
      <c r="Z5" s="64">
        <v>283803.02</v>
      </c>
      <c r="AA5" s="64">
        <v>304563.44</v>
      </c>
      <c r="AB5" s="64">
        <v>312732.31</v>
      </c>
      <c r="AC5" s="64">
        <v>320654.00000000006</v>
      </c>
      <c r="AD5" s="64">
        <v>329449.91000000003</v>
      </c>
      <c r="AE5" s="64">
        <v>342240.83</v>
      </c>
      <c r="AF5" s="64">
        <v>353824.79000000004</v>
      </c>
      <c r="AG5" s="64">
        <v>364378.64000000007</v>
      </c>
      <c r="AH5" s="64">
        <v>375310.96</v>
      </c>
    </row>
    <row r="6" spans="1:257">
      <c r="A6" s="64">
        <f t="shared" si="2"/>
        <v>8604.3703599150667</v>
      </c>
      <c r="B6" s="74">
        <f t="shared" si="1"/>
        <v>8604370.3599150665</v>
      </c>
      <c r="C6" s="66" t="s">
        <v>52</v>
      </c>
      <c r="D6" s="64">
        <v>17161.5</v>
      </c>
      <c r="E6" s="64">
        <v>25296.86</v>
      </c>
      <c r="F6" s="64">
        <v>34149.93</v>
      </c>
      <c r="G6" s="64">
        <v>34543.910000000003</v>
      </c>
      <c r="H6" s="64">
        <v>38558.35</v>
      </c>
      <c r="I6" s="64">
        <v>39235.709999999992</v>
      </c>
      <c r="J6" s="64">
        <v>38470.550000000003</v>
      </c>
      <c r="K6" s="64">
        <v>404082.58999999997</v>
      </c>
      <c r="L6" s="64">
        <v>452659.7300000001</v>
      </c>
      <c r="M6" s="64">
        <v>491341.05000000005</v>
      </c>
      <c r="N6" s="64">
        <v>552631.35999999987</v>
      </c>
      <c r="O6" s="64">
        <v>602949.38</v>
      </c>
      <c r="P6" s="64">
        <v>630640.62000000023</v>
      </c>
      <c r="Q6" s="64">
        <v>701363.02999999991</v>
      </c>
      <c r="R6" s="64">
        <v>748540.75999999989</v>
      </c>
      <c r="S6" s="64">
        <v>798679.4</v>
      </c>
      <c r="T6" s="64">
        <v>874214.88</v>
      </c>
      <c r="U6" s="64">
        <v>948824.21</v>
      </c>
      <c r="V6" s="64">
        <v>1052575.53</v>
      </c>
      <c r="W6" s="64">
        <v>1149704.5799999998</v>
      </c>
      <c r="X6" s="64">
        <v>1240388.4099999997</v>
      </c>
      <c r="Y6" s="64">
        <v>1337222.3500000001</v>
      </c>
      <c r="Z6" s="64">
        <v>1406730.4300000002</v>
      </c>
      <c r="AA6" s="64">
        <v>1481530.47</v>
      </c>
      <c r="AB6" s="64">
        <v>1581753.93</v>
      </c>
      <c r="AC6" s="64">
        <v>1702695.72</v>
      </c>
      <c r="AD6" s="64">
        <v>1821594.19</v>
      </c>
      <c r="AE6" s="64">
        <v>1945208.0000000002</v>
      </c>
      <c r="AF6" s="64">
        <v>2085327.4199999997</v>
      </c>
      <c r="AG6" s="64">
        <v>2235478.9900000002</v>
      </c>
      <c r="AH6" s="64">
        <v>2387486.0299999998</v>
      </c>
    </row>
    <row r="7" spans="1:257" s="70" customFormat="1">
      <c r="A7" s="69">
        <f t="shared" si="2"/>
        <v>39759.332856791843</v>
      </c>
      <c r="B7" s="74">
        <f t="shared" si="1"/>
        <v>39759332.856791846</v>
      </c>
      <c r="C7" s="70" t="s">
        <v>53</v>
      </c>
      <c r="D7" s="64">
        <v>1344235.6599999997</v>
      </c>
      <c r="E7" s="64">
        <v>1442697.2199999997</v>
      </c>
      <c r="F7" s="64">
        <v>1519264.61</v>
      </c>
      <c r="G7" s="64">
        <v>1557486.6900000002</v>
      </c>
      <c r="H7" s="64">
        <v>1750161.4100000001</v>
      </c>
      <c r="I7" s="64">
        <v>1889312.9400000002</v>
      </c>
      <c r="J7" s="64">
        <v>1997695.1399999997</v>
      </c>
      <c r="K7" s="64">
        <v>2201073.0400000005</v>
      </c>
      <c r="L7" s="64">
        <v>2392546.31</v>
      </c>
      <c r="M7" s="64">
        <v>2548710.9600000004</v>
      </c>
      <c r="N7" s="64">
        <v>2668336.85</v>
      </c>
      <c r="O7" s="64">
        <v>2842335.5100000007</v>
      </c>
      <c r="P7" s="64">
        <v>2951636.92</v>
      </c>
      <c r="Q7" s="64">
        <v>3119973.99</v>
      </c>
      <c r="R7" s="64">
        <v>3254182.3799999994</v>
      </c>
      <c r="S7" s="64">
        <v>3381781.2</v>
      </c>
      <c r="T7" s="64">
        <v>3512563.68</v>
      </c>
      <c r="U7" s="64">
        <v>3654687.22</v>
      </c>
      <c r="V7" s="64">
        <v>3834714.09</v>
      </c>
      <c r="W7" s="64">
        <v>4019954.03</v>
      </c>
      <c r="X7" s="64">
        <v>4192709.8300000005</v>
      </c>
      <c r="Y7" s="64">
        <v>4404004.97</v>
      </c>
      <c r="Z7" s="64">
        <v>4539886.74</v>
      </c>
      <c r="AA7" s="64">
        <v>4706388.0699999994</v>
      </c>
      <c r="AB7" s="64">
        <v>4875696.17</v>
      </c>
      <c r="AC7" s="64">
        <v>5047425.2599999988</v>
      </c>
      <c r="AD7" s="64">
        <v>5202630.709999999</v>
      </c>
      <c r="AE7" s="64">
        <v>5410800.2399999993</v>
      </c>
      <c r="AF7" s="64">
        <v>5576090.3300000001</v>
      </c>
      <c r="AG7" s="64">
        <v>5764872.8899999997</v>
      </c>
      <c r="AH7" s="64">
        <v>5945941.6699999999</v>
      </c>
    </row>
    <row r="8" spans="1:257">
      <c r="A8" s="64">
        <f t="shared" si="2"/>
        <v>4814.1497110425817</v>
      </c>
      <c r="B8" s="74">
        <f t="shared" si="1"/>
        <v>4814149.7110425821</v>
      </c>
      <c r="C8" s="66" t="s">
        <v>54</v>
      </c>
      <c r="D8" s="64">
        <v>463334.14</v>
      </c>
      <c r="E8" s="64">
        <v>391003.15</v>
      </c>
      <c r="F8" s="64">
        <v>400589</v>
      </c>
      <c r="G8" s="64">
        <v>440620.11</v>
      </c>
      <c r="H8" s="64">
        <v>457023.72</v>
      </c>
      <c r="I8" s="64">
        <v>476383.45999999996</v>
      </c>
      <c r="J8" s="64">
        <v>488756.83</v>
      </c>
      <c r="K8" s="64">
        <v>536601.02</v>
      </c>
      <c r="L8" s="64">
        <v>557926.67999999993</v>
      </c>
      <c r="M8" s="64">
        <v>582900.42999999993</v>
      </c>
      <c r="N8" s="64">
        <v>609988.26</v>
      </c>
      <c r="O8" s="64">
        <v>383877.77</v>
      </c>
      <c r="P8" s="64">
        <v>244375.54</v>
      </c>
      <c r="Q8" s="64">
        <v>137757.73000000001</v>
      </c>
      <c r="R8" s="64">
        <v>139779.4</v>
      </c>
      <c r="S8" s="64">
        <v>146935.38999999998</v>
      </c>
      <c r="T8" s="64">
        <v>152900.68</v>
      </c>
      <c r="U8" s="64">
        <v>160465.34000000003</v>
      </c>
      <c r="V8" s="64">
        <v>165318.62</v>
      </c>
      <c r="W8" s="64">
        <v>173914.7</v>
      </c>
      <c r="X8" s="64">
        <v>176692.55</v>
      </c>
      <c r="Y8" s="64">
        <v>127031.34</v>
      </c>
      <c r="Z8" s="64">
        <v>130190.56000000001</v>
      </c>
      <c r="AA8" s="64">
        <v>135782.50999999998</v>
      </c>
      <c r="AB8" s="64">
        <v>139674.65</v>
      </c>
      <c r="AC8" s="64">
        <v>143566.42000000001</v>
      </c>
      <c r="AD8" s="64">
        <v>150658.04</v>
      </c>
      <c r="AE8" s="64">
        <v>156742.66999999998</v>
      </c>
      <c r="AF8" s="64">
        <v>164964.04</v>
      </c>
      <c r="AG8" s="64">
        <v>169804.65000000002</v>
      </c>
      <c r="AH8" s="64">
        <v>174817.75</v>
      </c>
    </row>
    <row r="9" spans="1:257">
      <c r="A9" s="64">
        <f t="shared" si="2"/>
        <v>1810.8979451023863</v>
      </c>
      <c r="B9" s="74">
        <f t="shared" si="1"/>
        <v>1810897.9451023864</v>
      </c>
      <c r="C9" s="66" t="s">
        <v>55</v>
      </c>
      <c r="D9" s="101">
        <v>217282.50000000003</v>
      </c>
      <c r="E9" s="101">
        <v>227714.48</v>
      </c>
      <c r="F9" s="101">
        <v>246460.04000000004</v>
      </c>
      <c r="G9" s="101">
        <v>279019.73</v>
      </c>
      <c r="H9" s="101">
        <v>267020.94999999995</v>
      </c>
      <c r="I9" s="101">
        <v>258647.04000000007</v>
      </c>
      <c r="J9" s="101">
        <v>261080.21000000002</v>
      </c>
      <c r="K9" s="101">
        <v>314503.5</v>
      </c>
      <c r="L9" s="101">
        <v>168484.94999999998</v>
      </c>
      <c r="M9" s="101">
        <v>76445.600000000006</v>
      </c>
      <c r="N9" s="101">
        <v>78527.239999999991</v>
      </c>
      <c r="O9" s="101">
        <v>53169.69000000001</v>
      </c>
      <c r="P9" s="101">
        <v>43188.91</v>
      </c>
      <c r="Q9" s="101">
        <v>42826.48</v>
      </c>
      <c r="R9" s="101">
        <v>13699.53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</row>
    <row r="10" spans="1:257" ht="12">
      <c r="A10" s="71">
        <f t="shared" si="2"/>
        <v>5088.7658618029609</v>
      </c>
      <c r="B10" s="109">
        <f t="shared" si="1"/>
        <v>5088765.8618029607</v>
      </c>
      <c r="C10" s="73" t="s">
        <v>56</v>
      </c>
      <c r="D10" s="71">
        <f>D15</f>
        <v>3562.17157</v>
      </c>
      <c r="E10" s="71">
        <f t="shared" ref="E10:AH10" si="3">E15</f>
        <v>2837.2640017499998</v>
      </c>
      <c r="F10" s="71">
        <f t="shared" si="3"/>
        <v>7460.830720125</v>
      </c>
      <c r="G10" s="71">
        <f t="shared" si="3"/>
        <v>15840.893864759375</v>
      </c>
      <c r="H10" s="71">
        <f t="shared" si="3"/>
        <v>30335.605854405672</v>
      </c>
      <c r="I10" s="71">
        <f t="shared" si="3"/>
        <v>135345.22199510617</v>
      </c>
      <c r="J10" s="71">
        <f t="shared" si="3"/>
        <v>243913.16173426702</v>
      </c>
      <c r="K10" s="71">
        <f t="shared" si="3"/>
        <v>236840.859375</v>
      </c>
      <c r="L10" s="71">
        <f t="shared" si="3"/>
        <v>333085.6875</v>
      </c>
      <c r="M10" s="71">
        <f t="shared" si="3"/>
        <v>395462.03125</v>
      </c>
      <c r="N10" s="71">
        <f t="shared" si="3"/>
        <v>394284.9375</v>
      </c>
      <c r="O10" s="71">
        <f t="shared" si="3"/>
        <v>462925.6875</v>
      </c>
      <c r="P10" s="71">
        <f t="shared" si="3"/>
        <v>511494.03125</v>
      </c>
      <c r="Q10" s="71">
        <f t="shared" si="3"/>
        <v>515702.46875</v>
      </c>
      <c r="R10" s="71">
        <f t="shared" si="3"/>
        <v>627986.3125</v>
      </c>
      <c r="S10" s="71">
        <f t="shared" si="3"/>
        <v>692309.1875</v>
      </c>
      <c r="T10" s="71">
        <f t="shared" si="3"/>
        <v>682960.1875</v>
      </c>
      <c r="U10" s="71">
        <f t="shared" si="3"/>
        <v>669811.5</v>
      </c>
      <c r="V10" s="71">
        <f t="shared" si="3"/>
        <v>661239</v>
      </c>
      <c r="W10" s="71">
        <f t="shared" si="3"/>
        <v>648576.375</v>
      </c>
      <c r="X10" s="71">
        <f t="shared" si="3"/>
        <v>640547.375</v>
      </c>
      <c r="Y10" s="71">
        <f t="shared" si="3"/>
        <v>628071.6875</v>
      </c>
      <c r="Z10" s="71">
        <f t="shared" si="3"/>
        <v>701215.3125</v>
      </c>
      <c r="AA10" s="71">
        <f t="shared" si="3"/>
        <v>742903.125</v>
      </c>
      <c r="AB10" s="71">
        <f t="shared" si="3"/>
        <v>715415</v>
      </c>
      <c r="AC10" s="71">
        <f t="shared" si="3"/>
        <v>688966.0625</v>
      </c>
      <c r="AD10" s="71">
        <f t="shared" si="3"/>
        <v>664155.25</v>
      </c>
      <c r="AE10" s="71">
        <f t="shared" si="3"/>
        <v>640298.0625</v>
      </c>
      <c r="AF10" s="71">
        <f t="shared" si="3"/>
        <v>617327.4375</v>
      </c>
      <c r="AG10" s="71">
        <f t="shared" si="3"/>
        <v>595708.875</v>
      </c>
      <c r="AH10" s="71">
        <f t="shared" si="3"/>
        <v>592970.375</v>
      </c>
    </row>
    <row r="11" spans="1:257">
      <c r="A11" s="64">
        <f>SUM(A3:A10)</f>
        <v>71356.581169366633</v>
      </c>
      <c r="B11" s="74">
        <f>SUM(B3:B10)</f>
        <v>71356581.169366628</v>
      </c>
      <c r="C11" s="75"/>
      <c r="D11" s="64">
        <f>SUM(D3:D10)</f>
        <v>2402228.1215699995</v>
      </c>
      <c r="E11" s="64">
        <f t="shared" ref="E11:AH11" si="4">SUM(E3:E10)</f>
        <v>2467307.2940017497</v>
      </c>
      <c r="F11" s="64">
        <f t="shared" si="4"/>
        <v>2615219.1907201256</v>
      </c>
      <c r="G11" s="64">
        <f t="shared" si="4"/>
        <v>2715767.8638647594</v>
      </c>
      <c r="H11" s="64">
        <f t="shared" si="4"/>
        <v>2975510.3858544058</v>
      </c>
      <c r="I11" s="64">
        <f t="shared" si="4"/>
        <v>3413605.0619951063</v>
      </c>
      <c r="J11" s="64">
        <f t="shared" si="4"/>
        <v>3732333.6017342666</v>
      </c>
      <c r="K11" s="64">
        <f t="shared" si="4"/>
        <v>4407812.0593750011</v>
      </c>
      <c r="L11" s="64">
        <f t="shared" si="4"/>
        <v>4671732.4874999998</v>
      </c>
      <c r="M11" s="64">
        <f t="shared" si="4"/>
        <v>4900802.8712499999</v>
      </c>
      <c r="N11" s="64">
        <f t="shared" si="4"/>
        <v>5120347.4275000002</v>
      </c>
      <c r="O11" s="64">
        <f t="shared" si="4"/>
        <v>5223730.7275000019</v>
      </c>
      <c r="P11" s="64">
        <f t="shared" si="4"/>
        <v>5306658.3512500003</v>
      </c>
      <c r="Q11" s="64">
        <f t="shared" si="4"/>
        <v>5461838.6387500009</v>
      </c>
      <c r="R11" s="64">
        <f t="shared" si="4"/>
        <v>5786398.9325000001</v>
      </c>
      <c r="S11" s="64">
        <f t="shared" si="4"/>
        <v>6073528.2975000003</v>
      </c>
      <c r="T11" s="64">
        <f t="shared" si="4"/>
        <v>6286107.4175000004</v>
      </c>
      <c r="U11" s="64">
        <f t="shared" si="4"/>
        <v>6510497.9800000004</v>
      </c>
      <c r="V11" s="64">
        <f t="shared" si="4"/>
        <v>6804808.79</v>
      </c>
      <c r="W11" s="64">
        <f t="shared" si="4"/>
        <v>7101045.0149999997</v>
      </c>
      <c r="X11" s="64">
        <f t="shared" si="4"/>
        <v>7377654.3549999995</v>
      </c>
      <c r="Y11" s="64">
        <f t="shared" si="4"/>
        <v>7638158.897499999</v>
      </c>
      <c r="Z11" s="64">
        <f t="shared" si="4"/>
        <v>7974640.8325000005</v>
      </c>
      <c r="AA11" s="64">
        <f t="shared" si="4"/>
        <v>8308027.4949999992</v>
      </c>
      <c r="AB11" s="64">
        <f t="shared" si="4"/>
        <v>8563269.2599999998</v>
      </c>
      <c r="AC11" s="64">
        <f t="shared" si="4"/>
        <v>8843065.8024999984</v>
      </c>
      <c r="AD11" s="64">
        <f t="shared" si="4"/>
        <v>9109134.3599999975</v>
      </c>
      <c r="AE11" s="64">
        <f t="shared" si="4"/>
        <v>9438189.4224999994</v>
      </c>
      <c r="AF11" s="64">
        <f t="shared" si="4"/>
        <v>9740963.4375</v>
      </c>
      <c r="AG11" s="64">
        <f t="shared" si="4"/>
        <v>10075290.545</v>
      </c>
      <c r="AH11" s="64">
        <f t="shared" si="4"/>
        <v>10430980.705</v>
      </c>
    </row>
    <row r="12" spans="1:257" s="70" customFormat="1">
      <c r="A12" s="69"/>
      <c r="C12" s="76"/>
      <c r="D12" s="78">
        <f>D11-D10</f>
        <v>2398665.9499999997</v>
      </c>
      <c r="E12" s="78">
        <f t="shared" ref="E12:AH12" si="5">E11-E10</f>
        <v>2464470.0299999998</v>
      </c>
      <c r="F12" s="78">
        <f t="shared" si="5"/>
        <v>2607758.3600000003</v>
      </c>
      <c r="G12" s="78">
        <f t="shared" si="5"/>
        <v>2699926.97</v>
      </c>
      <c r="H12" s="78">
        <f t="shared" si="5"/>
        <v>2945174.7800000003</v>
      </c>
      <c r="I12" s="78">
        <f t="shared" si="5"/>
        <v>3278259.8400000003</v>
      </c>
      <c r="J12" s="78">
        <f t="shared" si="5"/>
        <v>3488420.4399999995</v>
      </c>
      <c r="K12" s="78">
        <f t="shared" si="5"/>
        <v>4170971.2000000011</v>
      </c>
      <c r="L12" s="78">
        <f t="shared" si="5"/>
        <v>4338646.8</v>
      </c>
      <c r="M12" s="78">
        <f t="shared" si="5"/>
        <v>4505340.84</v>
      </c>
      <c r="N12" s="78">
        <f t="shared" si="5"/>
        <v>4726062.49</v>
      </c>
      <c r="O12" s="78">
        <f t="shared" si="5"/>
        <v>4760805.0400000019</v>
      </c>
      <c r="P12" s="78">
        <f t="shared" si="5"/>
        <v>4795164.32</v>
      </c>
      <c r="Q12" s="78">
        <f t="shared" si="5"/>
        <v>4946136.1700000009</v>
      </c>
      <c r="R12" s="78">
        <f t="shared" si="5"/>
        <v>5158412.62</v>
      </c>
      <c r="S12" s="78">
        <f t="shared" si="5"/>
        <v>5381219.1100000003</v>
      </c>
      <c r="T12" s="78">
        <f t="shared" si="5"/>
        <v>5603147.2300000004</v>
      </c>
      <c r="U12" s="78">
        <f t="shared" si="5"/>
        <v>5840686.4800000004</v>
      </c>
      <c r="V12" s="78">
        <f t="shared" si="5"/>
        <v>6143569.79</v>
      </c>
      <c r="W12" s="78">
        <f t="shared" si="5"/>
        <v>6452468.6399999997</v>
      </c>
      <c r="X12" s="78">
        <f t="shared" si="5"/>
        <v>6737106.9799999995</v>
      </c>
      <c r="Y12" s="78">
        <f t="shared" si="5"/>
        <v>7010087.209999999</v>
      </c>
      <c r="Z12" s="78">
        <f t="shared" si="5"/>
        <v>7273425.5200000005</v>
      </c>
      <c r="AA12" s="78">
        <f t="shared" si="5"/>
        <v>7565124.3699999992</v>
      </c>
      <c r="AB12" s="78">
        <f t="shared" si="5"/>
        <v>7847854.2599999998</v>
      </c>
      <c r="AC12" s="78">
        <f t="shared" si="5"/>
        <v>8154099.7399999984</v>
      </c>
      <c r="AD12" s="78">
        <f t="shared" si="5"/>
        <v>8444979.1099999975</v>
      </c>
      <c r="AE12" s="78">
        <f t="shared" si="5"/>
        <v>8797891.3599999994</v>
      </c>
      <c r="AF12" s="78">
        <f t="shared" si="5"/>
        <v>9123636</v>
      </c>
      <c r="AG12" s="78">
        <f t="shared" si="5"/>
        <v>9479581.6699999999</v>
      </c>
      <c r="AH12" s="78">
        <f t="shared" si="5"/>
        <v>9838010.3300000001</v>
      </c>
    </row>
    <row r="13" spans="1:257" s="70" customFormat="1">
      <c r="A13" s="79"/>
      <c r="B13" s="80"/>
      <c r="C13" s="7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257" s="95" customFormat="1" ht="12">
      <c r="A14" s="92"/>
      <c r="B14" s="93" t="s">
        <v>73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6">B15/1000</f>
        <v>5088.7658618029609</v>
      </c>
      <c r="B15" s="72">
        <f t="shared" ref="B15" si="7">NPV($B$1,E15:AH15)*(1+$B$1)</f>
        <v>5088765.8618029607</v>
      </c>
      <c r="C15" s="71" t="s">
        <v>57</v>
      </c>
      <c r="D15" s="71">
        <f t="shared" ref="D15:AH15" si="8">D16+D20+D21</f>
        <v>3562.17157</v>
      </c>
      <c r="E15" s="71">
        <f t="shared" si="8"/>
        <v>2837.2640017499998</v>
      </c>
      <c r="F15" s="71">
        <f t="shared" si="8"/>
        <v>7460.830720125</v>
      </c>
      <c r="G15" s="71">
        <f t="shared" si="8"/>
        <v>15840.893864759375</v>
      </c>
      <c r="H15" s="71">
        <f t="shared" si="8"/>
        <v>30335.605854405672</v>
      </c>
      <c r="I15" s="71">
        <f t="shared" si="8"/>
        <v>135345.22199510617</v>
      </c>
      <c r="J15" s="71">
        <f t="shared" si="8"/>
        <v>243913.16173426702</v>
      </c>
      <c r="K15" s="71">
        <f t="shared" si="8"/>
        <v>236840.859375</v>
      </c>
      <c r="L15" s="71">
        <f t="shared" si="8"/>
        <v>333085.6875</v>
      </c>
      <c r="M15" s="71">
        <f t="shared" si="8"/>
        <v>395462.03125</v>
      </c>
      <c r="N15" s="71">
        <f t="shared" si="8"/>
        <v>394284.9375</v>
      </c>
      <c r="O15" s="71">
        <f t="shared" si="8"/>
        <v>462925.6875</v>
      </c>
      <c r="P15" s="71">
        <f t="shared" si="8"/>
        <v>511494.03125</v>
      </c>
      <c r="Q15" s="71">
        <f t="shared" si="8"/>
        <v>515702.46875</v>
      </c>
      <c r="R15" s="71">
        <f t="shared" si="8"/>
        <v>627986.3125</v>
      </c>
      <c r="S15" s="71">
        <f t="shared" si="8"/>
        <v>692309.1875</v>
      </c>
      <c r="T15" s="71">
        <f t="shared" si="8"/>
        <v>682960.1875</v>
      </c>
      <c r="U15" s="71">
        <f t="shared" si="8"/>
        <v>669811.5</v>
      </c>
      <c r="V15" s="71">
        <f t="shared" si="8"/>
        <v>661239</v>
      </c>
      <c r="W15" s="71">
        <f t="shared" si="8"/>
        <v>648576.375</v>
      </c>
      <c r="X15" s="71">
        <f t="shared" si="8"/>
        <v>640547.375</v>
      </c>
      <c r="Y15" s="71">
        <f t="shared" si="8"/>
        <v>628071.6875</v>
      </c>
      <c r="Z15" s="71">
        <f t="shared" si="8"/>
        <v>701215.3125</v>
      </c>
      <c r="AA15" s="71">
        <f t="shared" si="8"/>
        <v>742903.125</v>
      </c>
      <c r="AB15" s="71">
        <f t="shared" si="8"/>
        <v>715415</v>
      </c>
      <c r="AC15" s="71">
        <f t="shared" si="8"/>
        <v>688966.0625</v>
      </c>
      <c r="AD15" s="71">
        <f t="shared" si="8"/>
        <v>664155.25</v>
      </c>
      <c r="AE15" s="71">
        <f t="shared" si="8"/>
        <v>640298.0625</v>
      </c>
      <c r="AF15" s="71">
        <f t="shared" si="8"/>
        <v>617327.4375</v>
      </c>
      <c r="AG15" s="71">
        <f t="shared" si="8"/>
        <v>595708.875</v>
      </c>
      <c r="AH15" s="71">
        <f t="shared" si="8"/>
        <v>592970.375</v>
      </c>
    </row>
    <row r="16" spans="1:257">
      <c r="A16" s="71">
        <f t="shared" ref="A16" si="9">B16/1000</f>
        <v>4758.7301632854351</v>
      </c>
      <c r="B16" s="72">
        <f t="shared" ref="B16:B17" si="10">NPV($B$1,D16:AH16)*(1+$B$1)</f>
        <v>4758730.1632854352</v>
      </c>
      <c r="C16" s="71" t="s">
        <v>17</v>
      </c>
      <c r="D16" s="98">
        <v>0</v>
      </c>
      <c r="E16" s="98">
        <v>0</v>
      </c>
      <c r="F16" s="98">
        <v>0</v>
      </c>
      <c r="G16" s="98">
        <v>8198.9833984375</v>
      </c>
      <c r="H16" s="98">
        <v>26182.67578125</v>
      </c>
      <c r="I16" s="98">
        <v>132662.21875</v>
      </c>
      <c r="J16" s="98">
        <v>243474.125</v>
      </c>
      <c r="K16" s="98">
        <v>236840.859375</v>
      </c>
      <c r="L16" s="98">
        <v>333085.6875</v>
      </c>
      <c r="M16" s="98">
        <v>395462.03125</v>
      </c>
      <c r="N16" s="98">
        <v>394284.9375</v>
      </c>
      <c r="O16" s="98">
        <v>462925.6875</v>
      </c>
      <c r="P16" s="98">
        <v>511494.03125</v>
      </c>
      <c r="Q16" s="98">
        <v>515702.46875</v>
      </c>
      <c r="R16" s="98">
        <v>627986.3125</v>
      </c>
      <c r="S16" s="98">
        <v>692309.1875</v>
      </c>
      <c r="T16" s="98">
        <v>682960.1875</v>
      </c>
      <c r="U16" s="98">
        <v>669811.5</v>
      </c>
      <c r="V16" s="98">
        <v>661239</v>
      </c>
      <c r="W16" s="98">
        <v>648576.375</v>
      </c>
      <c r="X16" s="98">
        <v>640547.375</v>
      </c>
      <c r="Y16" s="98">
        <v>628071.6875</v>
      </c>
      <c r="Z16" s="98">
        <v>701215.3125</v>
      </c>
      <c r="AA16" s="98">
        <v>742903.125</v>
      </c>
      <c r="AB16" s="98">
        <v>715415</v>
      </c>
      <c r="AC16" s="98">
        <v>688966.0625</v>
      </c>
      <c r="AD16" s="98">
        <v>664155.25</v>
      </c>
      <c r="AE16" s="98">
        <v>640298.0625</v>
      </c>
      <c r="AF16" s="98">
        <v>617327.4375</v>
      </c>
      <c r="AG16" s="98">
        <v>595708.875</v>
      </c>
      <c r="AH16" s="98">
        <v>592970.375</v>
      </c>
    </row>
    <row r="17" spans="1:34">
      <c r="B17" s="68">
        <f t="shared" si="10"/>
        <v>4758730.1632854352</v>
      </c>
      <c r="C17" s="88"/>
      <c r="D17" s="88">
        <f t="shared" ref="D17:AH17" si="11">SUM(D16:D16)</f>
        <v>0</v>
      </c>
      <c r="E17" s="88">
        <f t="shared" si="11"/>
        <v>0</v>
      </c>
      <c r="F17" s="88">
        <f t="shared" si="11"/>
        <v>0</v>
      </c>
      <c r="G17" s="88">
        <f t="shared" si="11"/>
        <v>8198.9833984375</v>
      </c>
      <c r="H17" s="88">
        <f t="shared" si="11"/>
        <v>26182.67578125</v>
      </c>
      <c r="I17" s="88">
        <f t="shared" si="11"/>
        <v>132662.21875</v>
      </c>
      <c r="J17" s="88">
        <f t="shared" si="11"/>
        <v>243474.125</v>
      </c>
      <c r="K17" s="88">
        <f t="shared" si="11"/>
        <v>236840.859375</v>
      </c>
      <c r="L17" s="88">
        <f t="shared" si="11"/>
        <v>333085.6875</v>
      </c>
      <c r="M17" s="88">
        <f t="shared" si="11"/>
        <v>395462.03125</v>
      </c>
      <c r="N17" s="88">
        <f t="shared" si="11"/>
        <v>394284.9375</v>
      </c>
      <c r="O17" s="88">
        <f t="shared" si="11"/>
        <v>462925.6875</v>
      </c>
      <c r="P17" s="88">
        <f t="shared" si="11"/>
        <v>511494.03125</v>
      </c>
      <c r="Q17" s="88">
        <f t="shared" si="11"/>
        <v>515702.46875</v>
      </c>
      <c r="R17" s="88">
        <f t="shared" si="11"/>
        <v>627986.3125</v>
      </c>
      <c r="S17" s="88">
        <f t="shared" si="11"/>
        <v>692309.1875</v>
      </c>
      <c r="T17" s="88">
        <f t="shared" si="11"/>
        <v>682960.1875</v>
      </c>
      <c r="U17" s="88">
        <f t="shared" si="11"/>
        <v>669811.5</v>
      </c>
      <c r="V17" s="88">
        <f t="shared" si="11"/>
        <v>661239</v>
      </c>
      <c r="W17" s="88">
        <f t="shared" si="11"/>
        <v>648576.375</v>
      </c>
      <c r="X17" s="88">
        <f t="shared" si="11"/>
        <v>640547.375</v>
      </c>
      <c r="Y17" s="88">
        <f t="shared" si="11"/>
        <v>628071.6875</v>
      </c>
      <c r="Z17" s="88">
        <f t="shared" si="11"/>
        <v>701215.3125</v>
      </c>
      <c r="AA17" s="88">
        <f t="shared" si="11"/>
        <v>742903.125</v>
      </c>
      <c r="AB17" s="88">
        <f t="shared" si="11"/>
        <v>715415</v>
      </c>
      <c r="AC17" s="88">
        <f t="shared" si="11"/>
        <v>688966.0625</v>
      </c>
      <c r="AD17" s="88">
        <f t="shared" si="11"/>
        <v>664155.25</v>
      </c>
      <c r="AE17" s="88">
        <f t="shared" si="11"/>
        <v>640298.0625</v>
      </c>
      <c r="AF17" s="88">
        <f t="shared" si="11"/>
        <v>617327.4375</v>
      </c>
      <c r="AG17" s="88">
        <f t="shared" si="11"/>
        <v>595708.875</v>
      </c>
      <c r="AH17" s="88">
        <f t="shared" si="11"/>
        <v>592970.375</v>
      </c>
    </row>
    <row r="18" spans="1:34">
      <c r="B18" s="75">
        <f>B17+Budget_Capital!$C$18</f>
        <v>30105865.112464994</v>
      </c>
      <c r="C18" s="88" t="s">
        <v>36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</row>
    <row r="19" spans="1:34">
      <c r="B19" s="97" t="s">
        <v>33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</row>
    <row r="20" spans="1:34">
      <c r="A20" s="64">
        <f>B20/1000</f>
        <v>20.283438905687444</v>
      </c>
      <c r="B20" s="68">
        <f>NPV($B$1,D20:AH20)*(1+$B$1)</f>
        <v>20283.438905687442</v>
      </c>
      <c r="C20" s="82" t="s">
        <v>32</v>
      </c>
      <c r="D20" s="75">
        <f>Budget_Capital!D9</f>
        <v>3162.17157</v>
      </c>
      <c r="E20" s="75">
        <f>Budget_Capital!E9</f>
        <v>2307.2640017499998</v>
      </c>
      <c r="F20" s="75">
        <f>Budget_Capital!F9</f>
        <v>7190.830720125</v>
      </c>
      <c r="G20" s="75">
        <f>Budget_Capital!G9</f>
        <v>5871.9104663218741</v>
      </c>
      <c r="H20" s="75">
        <f>Budget_Capital!H9</f>
        <v>2822.9300731556714</v>
      </c>
      <c r="I20" s="75">
        <f>Budget_Capital!I9</f>
        <v>1703.0032451061593</v>
      </c>
      <c r="J20" s="75">
        <f>Budget_Capital!J9</f>
        <v>439.03673426703597</v>
      </c>
      <c r="K20" s="75">
        <f>Budget_Capital!K9</f>
        <v>0</v>
      </c>
      <c r="L20" s="75">
        <f>Budget_Capital!L9</f>
        <v>0</v>
      </c>
      <c r="M20" s="75">
        <f>Budget_Capital!M9</f>
        <v>0</v>
      </c>
      <c r="N20" s="75">
        <f>Budget_Capital!N9</f>
        <v>0</v>
      </c>
      <c r="O20" s="75">
        <f>Budget_Capital!O9</f>
        <v>0</v>
      </c>
      <c r="P20" s="75">
        <f>Budget_Capital!P9</f>
        <v>0</v>
      </c>
      <c r="Q20" s="75">
        <f>Budget_Capital!Q9</f>
        <v>0</v>
      </c>
      <c r="R20" s="75">
        <f>Budget_Capital!R9</f>
        <v>0</v>
      </c>
      <c r="S20" s="75">
        <f>Budget_Capital!S9</f>
        <v>0</v>
      </c>
      <c r="T20" s="75">
        <f>Budget_Capital!T9</f>
        <v>0</v>
      </c>
      <c r="U20" s="75">
        <f>Budget_Capital!U9</f>
        <v>0</v>
      </c>
      <c r="V20" s="75">
        <f>Budget_Capital!V9</f>
        <v>0</v>
      </c>
      <c r="W20" s="75">
        <f>Budget_Capital!W9</f>
        <v>0</v>
      </c>
      <c r="X20" s="75">
        <f>Budget_Capital!X9</f>
        <v>0</v>
      </c>
      <c r="Y20" s="75">
        <f>Budget_Capital!Y9</f>
        <v>0</v>
      </c>
      <c r="Z20" s="75">
        <f>Budget_Capital!Z9</f>
        <v>0</v>
      </c>
      <c r="AA20" s="75">
        <f>Budget_Capital!AA9</f>
        <v>0</v>
      </c>
      <c r="AB20" s="75">
        <f>Budget_Capital!AB9</f>
        <v>0</v>
      </c>
      <c r="AC20" s="75">
        <f>Budget_Capital!AC9</f>
        <v>0</v>
      </c>
      <c r="AD20" s="75">
        <f>Budget_Capital!AD9</f>
        <v>0</v>
      </c>
      <c r="AE20" s="75">
        <f>Budget_Capital!AE9</f>
        <v>0</v>
      </c>
      <c r="AF20" s="75">
        <f>Budget_Capital!AF9</f>
        <v>0</v>
      </c>
      <c r="AG20" s="75">
        <f>Budget_Capital!AG9</f>
        <v>0</v>
      </c>
      <c r="AH20" s="75">
        <f>Budget_Capital!AH9</f>
        <v>0</v>
      </c>
    </row>
    <row r="21" spans="1:34">
      <c r="A21" s="64">
        <f>B21/1000</f>
        <v>4.3545593167581496</v>
      </c>
      <c r="B21" s="68">
        <f>NPV($B$1,D21:AH21)*(1+$B$1)</f>
        <v>4354.5593167581492</v>
      </c>
      <c r="C21" s="82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</row>
    <row r="22" spans="1:34">
      <c r="C22" s="82">
        <v>6.4638580000000001E-2</v>
      </c>
    </row>
    <row r="23" spans="1:34">
      <c r="D23" s="77"/>
      <c r="E23" s="77"/>
    </row>
    <row r="24" spans="1:34" s="113" customFormat="1">
      <c r="A24" s="88"/>
      <c r="B24" s="68"/>
      <c r="C24" s="7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</row>
    <row r="25" spans="1:34" s="113" customFormat="1">
      <c r="A25" s="88"/>
      <c r="B25" s="68"/>
      <c r="C25" s="7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</row>
    <row r="26" spans="1:34" s="113" customFormat="1">
      <c r="A26" s="88"/>
      <c r="B26" s="68"/>
      <c r="C26" s="7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</row>
    <row r="27" spans="1:34" s="113" customFormat="1">
      <c r="A27" s="88"/>
      <c r="B27" s="68"/>
      <c r="C27" s="7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</row>
    <row r="28" spans="1:34" s="113" customFormat="1">
      <c r="B28" s="76"/>
      <c r="C28" s="7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</row>
    <row r="29" spans="1:34" s="113" customFormat="1">
      <c r="A29" s="88"/>
      <c r="B29" s="68"/>
      <c r="C29" s="76"/>
      <c r="D29" s="106"/>
      <c r="E29" s="106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</row>
    <row r="30" spans="1:34" s="113" customFormat="1">
      <c r="A30" s="88"/>
      <c r="B30" s="68"/>
      <c r="C30" s="76"/>
      <c r="D30" s="106"/>
      <c r="E30" s="106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</row>
    <row r="31" spans="1:34" s="113" customFormat="1">
      <c r="A31" s="88"/>
      <c r="B31" s="68"/>
      <c r="C31" s="76"/>
      <c r="D31" s="106"/>
      <c r="E31" s="106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</row>
    <row r="32" spans="1:34" s="113" customFormat="1">
      <c r="A32" s="88"/>
      <c r="B32" s="68"/>
      <c r="C32" s="76"/>
      <c r="D32" s="96"/>
      <c r="E32" s="96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</row>
    <row r="33" spans="1:34" s="113" customFormat="1">
      <c r="A33" s="88"/>
      <c r="B33" s="76"/>
      <c r="C33" s="76"/>
      <c r="D33" s="136"/>
      <c r="E33" s="136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</row>
    <row r="34" spans="1:34" s="113" customFormat="1">
      <c r="A34" s="88"/>
      <c r="B34" s="68"/>
      <c r="C34" s="76"/>
      <c r="D34" s="76"/>
      <c r="E34" s="96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</row>
    <row r="35" spans="1:34" s="113" customFormat="1">
      <c r="A35" s="88"/>
      <c r="B35" s="68"/>
      <c r="C35" s="76"/>
      <c r="D35" s="76"/>
      <c r="E35" s="96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</row>
    <row r="36" spans="1:34" s="113" customFormat="1">
      <c r="A36" s="88"/>
      <c r="B36" s="68"/>
      <c r="C36" s="76"/>
      <c r="D36" s="76"/>
      <c r="E36" s="96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</row>
    <row r="37" spans="1:34" s="113" customFormat="1">
      <c r="A37" s="88"/>
      <c r="B37" s="68"/>
      <c r="C37" s="76"/>
      <c r="D37" s="76"/>
      <c r="E37" s="96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  <c r="C43" s="11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s="113" customFormat="1">
      <c r="A44" s="88"/>
      <c r="C44" s="119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s="113" customFormat="1">
      <c r="A45" s="8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s="113" customFormat="1">
      <c r="A46" s="88"/>
    </row>
    <row r="47" spans="1:34" s="113" customFormat="1">
      <c r="A47" s="88"/>
      <c r="C47" s="119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</row>
    <row r="48" spans="1:34" s="113" customFormat="1">
      <c r="A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</row>
    <row r="49" spans="1:34" s="113" customFormat="1">
      <c r="A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</row>
    <row r="50" spans="1:34" s="113" customFormat="1">
      <c r="A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</row>
    <row r="51" spans="1:34" s="113" customFormat="1">
      <c r="A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</row>
    <row r="52" spans="1:34" s="113" customFormat="1">
      <c r="A52" s="88"/>
      <c r="C52" s="7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</row>
    <row r="53" spans="1:34" s="113" customFormat="1">
      <c r="A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</row>
    <row r="54" spans="1:34" s="113" customFormat="1">
      <c r="A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</row>
    <row r="55" spans="1:34" s="113" customFormat="1">
      <c r="A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</row>
    <row r="56" spans="1:34" s="113" customFormat="1">
      <c r="A56" s="88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</row>
    <row r="57" spans="1:34" s="113" customFormat="1">
      <c r="A57" s="88"/>
    </row>
    <row r="58" spans="1:34" s="113" customFormat="1">
      <c r="A58" s="88"/>
    </row>
    <row r="59" spans="1:34" s="113" customFormat="1">
      <c r="A59" s="88"/>
    </row>
    <row r="60" spans="1:34" s="113" customFormat="1">
      <c r="A60" s="88"/>
    </row>
    <row r="61" spans="1:34" s="113" customFormat="1">
      <c r="A61" s="88"/>
    </row>
    <row r="62" spans="1:34" s="113" customFormat="1">
      <c r="A62" s="88"/>
    </row>
    <row r="63" spans="1:34" s="113" customFormat="1">
      <c r="A63" s="88"/>
      <c r="C63" s="119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</row>
    <row r="64" spans="1:34" s="113" customFormat="1">
      <c r="A64" s="88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</row>
    <row r="65" spans="1:34" s="113" customFormat="1">
      <c r="A65" s="88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</row>
    <row r="66" spans="1:34" s="113" customFormat="1">
      <c r="A66" s="88"/>
    </row>
    <row r="67" spans="1:34" s="113" customFormat="1">
      <c r="A67" s="88"/>
    </row>
    <row r="68" spans="1:34" s="113" customFormat="1">
      <c r="A68" s="88"/>
      <c r="C68" s="119"/>
    </row>
    <row r="69" spans="1:34" s="113" customFormat="1">
      <c r="A69" s="88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</row>
    <row r="70" spans="1:34" s="113" customFormat="1">
      <c r="A70" s="88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</row>
    <row r="71" spans="1:34" s="113" customFormat="1">
      <c r="A71" s="88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</row>
    <row r="72" spans="1:34" s="113" customFormat="1">
      <c r="A72" s="88"/>
    </row>
    <row r="73" spans="1:34" s="113" customFormat="1">
      <c r="A73" s="88"/>
    </row>
    <row r="74" spans="1:34" s="113" customFormat="1">
      <c r="A74" s="88"/>
    </row>
    <row r="75" spans="1:34" s="113" customFormat="1">
      <c r="A75" s="88"/>
    </row>
    <row r="76" spans="1:34" s="113" customFormat="1">
      <c r="A76" s="88"/>
    </row>
    <row r="77" spans="1:34" s="113" customFormat="1">
      <c r="A77" s="88"/>
    </row>
    <row r="78" spans="1:34" s="113" customFormat="1">
      <c r="A78" s="88"/>
    </row>
    <row r="79" spans="1:34" s="113" customFormat="1">
      <c r="A79" s="88"/>
    </row>
    <row r="80" spans="1:34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  <row r="160" spans="1:1" s="113" customFormat="1">
      <c r="A160" s="88"/>
    </row>
    <row r="161" spans="1:1" s="113" customFormat="1">
      <c r="A161" s="88"/>
    </row>
    <row r="162" spans="1:1" s="113" customFormat="1">
      <c r="A162" s="88"/>
    </row>
    <row r="163" spans="1:1" s="113" customFormat="1">
      <c r="A163" s="88"/>
    </row>
    <row r="164" spans="1:1" s="113" customFormat="1">
      <c r="A164" s="88"/>
    </row>
    <row r="165" spans="1:1" s="113" customFormat="1">
      <c r="A165" s="88"/>
    </row>
    <row r="166" spans="1:1" s="113" customFormat="1">
      <c r="A166" s="88"/>
    </row>
    <row r="167" spans="1:1" s="113" customFormat="1">
      <c r="A167" s="88"/>
    </row>
    <row r="168" spans="1:1" s="113" customFormat="1">
      <c r="A168" s="88"/>
    </row>
    <row r="169" spans="1:1" s="113" customFormat="1">
      <c r="A169" s="88"/>
    </row>
    <row r="170" spans="1:1" s="113" customFormat="1">
      <c r="A170" s="88"/>
    </row>
    <row r="171" spans="1:1" s="113" customFormat="1">
      <c r="A171" s="88"/>
    </row>
    <row r="172" spans="1:1" s="113" customFormat="1">
      <c r="A172" s="88"/>
    </row>
    <row r="173" spans="1:1" s="113" customFormat="1">
      <c r="A173" s="88"/>
    </row>
    <row r="174" spans="1:1" s="113" customFormat="1">
      <c r="A174" s="88"/>
    </row>
    <row r="175" spans="1:1" s="113" customFormat="1">
      <c r="A175" s="88"/>
    </row>
    <row r="176" spans="1:1" s="113" customFormat="1">
      <c r="A176" s="88"/>
    </row>
    <row r="177" spans="1:1" s="113" customFormat="1">
      <c r="A177" s="88"/>
    </row>
    <row r="178" spans="1:1" s="113" customFormat="1">
      <c r="A178" s="88"/>
    </row>
    <row r="179" spans="1:1" s="113" customFormat="1">
      <c r="A179" s="88"/>
    </row>
    <row r="180" spans="1:1" s="113" customFormat="1">
      <c r="A180" s="88"/>
    </row>
    <row r="181" spans="1:1" s="113" customFormat="1">
      <c r="A181" s="88"/>
    </row>
    <row r="182" spans="1:1" s="113" customFormat="1">
      <c r="A182" s="88"/>
    </row>
    <row r="183" spans="1:1" s="113" customFormat="1">
      <c r="A183" s="88"/>
    </row>
    <row r="184" spans="1:1" s="113" customFormat="1">
      <c r="A184" s="88"/>
    </row>
    <row r="185" spans="1:1" s="113" customFormat="1">
      <c r="A185" s="88"/>
    </row>
    <row r="186" spans="1:1" s="113" customFormat="1">
      <c r="A186" s="88"/>
    </row>
    <row r="187" spans="1:1" s="113" customFormat="1">
      <c r="A187" s="88"/>
    </row>
    <row r="188" spans="1:1" s="113" customFormat="1">
      <c r="A188" s="88"/>
    </row>
    <row r="189" spans="1:1" s="113" customFormat="1">
      <c r="A189" s="88"/>
    </row>
    <row r="190" spans="1:1" s="113" customFormat="1">
      <c r="A190" s="88"/>
    </row>
    <row r="191" spans="1:1" s="113" customFormat="1">
      <c r="A191" s="88"/>
    </row>
    <row r="192" spans="1:1" s="113" customFormat="1">
      <c r="A192" s="88"/>
    </row>
    <row r="193" spans="1:1" s="113" customFormat="1">
      <c r="A193" s="88"/>
    </row>
    <row r="194" spans="1:1" s="113" customFormat="1">
      <c r="A194" s="88"/>
    </row>
    <row r="195" spans="1:1" s="113" customFormat="1">
      <c r="A195" s="88"/>
    </row>
    <row r="196" spans="1:1" s="113" customFormat="1">
      <c r="A196" s="88"/>
    </row>
    <row r="197" spans="1:1" s="113" customFormat="1">
      <c r="A197" s="88"/>
    </row>
    <row r="198" spans="1:1" s="113" customFormat="1">
      <c r="A198" s="88"/>
    </row>
    <row r="199" spans="1:1" s="113" customFormat="1">
      <c r="A199" s="88"/>
    </row>
    <row r="200" spans="1:1" s="113" customFormat="1">
      <c r="A200" s="88"/>
    </row>
    <row r="201" spans="1:1" s="113" customFormat="1">
      <c r="A201" s="88"/>
    </row>
    <row r="202" spans="1:1" s="113" customFormat="1">
      <c r="A202" s="88"/>
    </row>
    <row r="203" spans="1:1" s="113" customFormat="1">
      <c r="A203" s="88"/>
    </row>
    <row r="204" spans="1:1" s="113" customFormat="1">
      <c r="A204" s="88"/>
    </row>
    <row r="205" spans="1:1" s="113" customFormat="1">
      <c r="A205" s="88"/>
    </row>
    <row r="206" spans="1:1" s="113" customFormat="1">
      <c r="A206" s="88"/>
    </row>
    <row r="207" spans="1:1" s="113" customFormat="1">
      <c r="A207" s="88"/>
    </row>
    <row r="208" spans="1:1" s="113" customFormat="1">
      <c r="A208" s="88"/>
    </row>
    <row r="209" spans="1:1" s="113" customFormat="1">
      <c r="A209" s="88"/>
    </row>
    <row r="210" spans="1:1" s="113" customFormat="1">
      <c r="A210" s="88"/>
    </row>
    <row r="211" spans="1:1" s="113" customFormat="1">
      <c r="A211" s="88"/>
    </row>
  </sheetData>
  <pageMargins left="0.7" right="0.7" top="0.75" bottom="0.75" header="0.3" footer="0.3"/>
  <pageSetup scale="31" orientation="landscape" r:id="rId1"/>
  <headerFooter>
    <oddHeader>&amp;L&amp;Z&amp;F</oddHeader>
    <oddFooter xml:space="preserve">&amp;L&amp;A&amp;R14LGBRA-NRGPOD1-8-DOC 2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F13"/>
  <sheetViews>
    <sheetView tabSelected="1" workbookViewId="0">
      <selection activeCell="A32" sqref="A32:XFD32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21" bestFit="1" customWidth="1"/>
    <col min="8" max="8" width="7.6640625" bestFit="1" customWidth="1"/>
    <col min="10" max="10" width="22.88671875" customWidth="1"/>
    <col min="11" max="11" width="16.109375" bestFit="1" customWidth="1"/>
    <col min="12" max="12" width="16.109375" customWidth="1"/>
    <col min="13" max="13" width="10.44140625" bestFit="1" customWidth="1"/>
  </cols>
  <sheetData>
    <row r="1" spans="2:6" ht="15" thickBot="1">
      <c r="B1" s="148" t="s">
        <v>25</v>
      </c>
      <c r="C1" s="149"/>
      <c r="D1" s="149"/>
      <c r="E1" s="150"/>
    </row>
    <row r="2" spans="2:6" ht="31.5" customHeight="1" thickBot="1">
      <c r="B2" s="151" t="s">
        <v>43</v>
      </c>
      <c r="C2" s="152"/>
      <c r="D2" s="152"/>
      <c r="E2" s="153"/>
    </row>
    <row r="3" spans="2:6" ht="15" thickBot="1">
      <c r="B3" s="8" t="s">
        <v>9</v>
      </c>
      <c r="C3" s="9" t="s">
        <v>26</v>
      </c>
      <c r="D3" s="9" t="s">
        <v>42</v>
      </c>
      <c r="E3" s="125" t="s">
        <v>8</v>
      </c>
    </row>
    <row r="4" spans="2:6">
      <c r="B4" s="1" t="s">
        <v>0</v>
      </c>
      <c r="C4" s="4">
        <f>Self_Build_HighGas!$A$10+Budget_Capital!$B$12</f>
        <v>5176.4531232436866</v>
      </c>
      <c r="D4" s="4">
        <f>Self_Build_4CH_HighGas!$A$10+Budget_Capital!$B$12</f>
        <v>5209.0761463413037</v>
      </c>
      <c r="E4" s="10">
        <f t="shared" ref="E4:E12" si="0">C4-D4</f>
        <v>-32.623023097617079</v>
      </c>
      <c r="F4" t="str">
        <f t="shared" ref="F4:F13" si="1">IF(E4&gt;0,"Hines 1 Chiller Savings","Hines 1 Chiller Costs")</f>
        <v>Hines 1 Chiller Costs</v>
      </c>
    </row>
    <row r="5" spans="2:6">
      <c r="B5" s="1" t="s">
        <v>1</v>
      </c>
      <c r="C5" s="4">
        <f>Self_Build_HighGas!$A$7</f>
        <v>39794.117941992889</v>
      </c>
      <c r="D5" s="4">
        <f>+Self_Build_4CH_HighGas!$A$7</f>
        <v>39741.036244651375</v>
      </c>
      <c r="E5" s="4">
        <f t="shared" si="0"/>
        <v>53.081697341513063</v>
      </c>
      <c r="F5" t="str">
        <f t="shared" si="1"/>
        <v>Hines 1 Chiller Savings</v>
      </c>
    </row>
    <row r="6" spans="2:6">
      <c r="B6" s="1" t="s">
        <v>2</v>
      </c>
      <c r="C6" s="4">
        <f>Self_Build_HighGas!$A$6</f>
        <v>8619.2283138243183</v>
      </c>
      <c r="D6" s="4">
        <f>+Self_Build_4CH_HighGas!$A$6</f>
        <v>8598.6584146465757</v>
      </c>
      <c r="E6" s="4">
        <f t="shared" si="0"/>
        <v>20.569899177742627</v>
      </c>
      <c r="F6" t="str">
        <f t="shared" si="1"/>
        <v>Hines 1 Chiller Savings</v>
      </c>
    </row>
    <row r="7" spans="2:6">
      <c r="B7" s="1" t="s">
        <v>4</v>
      </c>
      <c r="C7" s="4">
        <f>Self_Build_HighGas!$A$5</f>
        <v>2216.6824608519264</v>
      </c>
      <c r="D7" s="4">
        <f>+Self_Build_4CH_HighGas!$A$5</f>
        <v>2220.2315215521326</v>
      </c>
      <c r="E7" s="4">
        <f t="shared" si="0"/>
        <v>-3.5490607002061552</v>
      </c>
      <c r="F7" t="str">
        <f t="shared" si="1"/>
        <v>Hines 1 Chiller Costs</v>
      </c>
    </row>
    <row r="8" spans="2:6">
      <c r="B8" s="1" t="s">
        <v>3</v>
      </c>
      <c r="C8" s="4">
        <f>Self_Build_HighGas!$A$4</f>
        <v>8902.215791726976</v>
      </c>
      <c r="D8" s="4">
        <f>+Self_Build_4CH_HighGas!$A$4</f>
        <v>8897.6357556176499</v>
      </c>
      <c r="E8" s="4">
        <f t="shared" si="0"/>
        <v>4.5800361093261017</v>
      </c>
      <c r="F8" t="str">
        <f t="shared" si="1"/>
        <v>Hines 1 Chiller Savings</v>
      </c>
    </row>
    <row r="9" spans="2:6">
      <c r="B9" s="1" t="s">
        <v>5</v>
      </c>
      <c r="C9" s="4">
        <f>Self_Build_HighGas!$A$9</f>
        <v>1687.6033673387183</v>
      </c>
      <c r="D9" s="4">
        <f>+Self_Build_4CH_HighGas!$A$9</f>
        <v>1688.6252105486858</v>
      </c>
      <c r="E9" s="4">
        <f t="shared" si="0"/>
        <v>-1.0218432099675283</v>
      </c>
      <c r="F9" t="str">
        <f t="shared" si="1"/>
        <v>Hines 1 Chiller Costs</v>
      </c>
    </row>
    <row r="10" spans="2:6">
      <c r="B10" s="1" t="s">
        <v>40</v>
      </c>
      <c r="C10" s="4">
        <v>0</v>
      </c>
      <c r="D10" s="4">
        <v>0</v>
      </c>
      <c r="E10" s="4">
        <f t="shared" si="0"/>
        <v>0</v>
      </c>
      <c r="F10" t="str">
        <f t="shared" si="1"/>
        <v>Hines 1 Chiller Costs</v>
      </c>
    </row>
    <row r="11" spans="2:6">
      <c r="B11" s="1" t="s">
        <v>6</v>
      </c>
      <c r="C11" s="4">
        <f>Self_Build_HighGas!$A$8</f>
        <v>4814.78478256986</v>
      </c>
      <c r="D11" s="4">
        <f>+Self_Build_4CH_HighGas!$A$8</f>
        <v>4815.6311433854426</v>
      </c>
      <c r="E11" s="4">
        <f t="shared" si="0"/>
        <v>-0.84636081558255682</v>
      </c>
      <c r="F11" t="str">
        <f t="shared" si="1"/>
        <v>Hines 1 Chiller Costs</v>
      </c>
    </row>
    <row r="12" spans="2:6">
      <c r="B12" s="2" t="s">
        <v>7</v>
      </c>
      <c r="C12" s="5">
        <f>Self_Build_HighGas!$A$3</f>
        <v>7.932622472208938</v>
      </c>
      <c r="D12" s="5">
        <f>+Self_Build_4CH_HighGas!$A$3</f>
        <v>6.9069215573313016</v>
      </c>
      <c r="E12" s="5">
        <f t="shared" si="0"/>
        <v>1.0257009148776364</v>
      </c>
      <c r="F12" t="str">
        <f t="shared" si="1"/>
        <v>Hines 1 Chiller Savings</v>
      </c>
    </row>
    <row r="13" spans="2:6" ht="15" thickBot="1">
      <c r="B13" s="3" t="s">
        <v>18</v>
      </c>
      <c r="C13" s="6">
        <f>SUM(C4:C12)</f>
        <v>71219.018404020564</v>
      </c>
      <c r="D13" s="6">
        <f>SUM(D4:D12)</f>
        <v>71177.801358300494</v>
      </c>
      <c r="E13" s="7">
        <f>SUM(E4:E12)</f>
        <v>41.217045720086112</v>
      </c>
      <c r="F13" t="str">
        <f t="shared" si="1"/>
        <v>Hines 1 Chiller Savings</v>
      </c>
    </row>
  </sheetData>
  <mergeCells count="2">
    <mergeCell ref="B1:E1"/>
    <mergeCell ref="B2:E2"/>
  </mergeCells>
  <conditionalFormatting sqref="E4:E13">
    <cfRule type="cellIs" dxfId="78" priority="16" operator="greaterThan">
      <formula>0</formula>
    </cfRule>
  </conditionalFormatting>
  <conditionalFormatting sqref="F4:F13">
    <cfRule type="containsText" dxfId="77" priority="15" operator="containsText" text="Savings">
      <formula>NOT(ISERROR(SEARCH("Savings",F4)))</formula>
    </cfRule>
  </conditionalFormatting>
  <conditionalFormatting sqref="E4:E13">
    <cfRule type="cellIs" dxfId="76" priority="14" operator="greaterThan">
      <formula>0</formula>
    </cfRule>
  </conditionalFormatting>
  <conditionalFormatting sqref="F4:F13">
    <cfRule type="containsText" dxfId="75" priority="13" operator="containsText" text="Savings">
      <formula>NOT(ISERROR(SEARCH("Savings",F4)))</formula>
    </cfRule>
  </conditionalFormatting>
  <conditionalFormatting sqref="F4:F13">
    <cfRule type="containsText" dxfId="74" priority="12" operator="containsText" text="Savings">
      <formula>NOT(ISERROR(SEARCH("Savings",F4)))</formula>
    </cfRule>
  </conditionalFormatting>
  <conditionalFormatting sqref="F4:F13">
    <cfRule type="containsText" dxfId="73" priority="11" operator="containsText" text="Savings">
      <formula>NOT(ISERROR(SEARCH("Savings",F4)))</formula>
    </cfRule>
  </conditionalFormatting>
  <conditionalFormatting sqref="M4:M13">
    <cfRule type="cellIs" dxfId="72" priority="4" operator="greaterThan">
      <formula>0</formula>
    </cfRule>
  </conditionalFormatting>
  <conditionalFormatting sqref="M4:M13">
    <cfRule type="cellIs" dxfId="71" priority="3" operator="greaterThan">
      <formula>0</formula>
    </cfRule>
  </conditionalFormatting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M13"/>
  <sheetViews>
    <sheetView tabSelected="1" workbookViewId="0">
      <selection activeCell="A32" sqref="A32:XFD32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21" bestFit="1" customWidth="1"/>
    <col min="8" max="8" width="7.6640625" bestFit="1" customWidth="1"/>
    <col min="10" max="10" width="22.88671875" customWidth="1"/>
    <col min="11" max="11" width="16.109375" bestFit="1" customWidth="1"/>
    <col min="12" max="12" width="16.109375" customWidth="1"/>
    <col min="13" max="13" width="10.44140625" bestFit="1" customWidth="1"/>
  </cols>
  <sheetData>
    <row r="1" spans="2:13" ht="15" thickBot="1">
      <c r="B1" s="148" t="s">
        <v>25</v>
      </c>
      <c r="C1" s="149"/>
      <c r="D1" s="149"/>
      <c r="E1" s="150"/>
      <c r="J1" s="148" t="s">
        <v>25</v>
      </c>
      <c r="K1" s="149"/>
      <c r="L1" s="149"/>
      <c r="M1" s="150"/>
    </row>
    <row r="2" spans="2:13" ht="31.5" customHeight="1" thickBot="1">
      <c r="B2" s="151" t="s">
        <v>43</v>
      </c>
      <c r="C2" s="152"/>
      <c r="D2" s="152"/>
      <c r="E2" s="153"/>
      <c r="J2" s="151" t="s">
        <v>43</v>
      </c>
      <c r="K2" s="152"/>
      <c r="L2" s="152"/>
      <c r="M2" s="153"/>
    </row>
    <row r="3" spans="2:13" ht="15" thickBot="1">
      <c r="B3" s="8" t="s">
        <v>9</v>
      </c>
      <c r="C3" s="9" t="s">
        <v>26</v>
      </c>
      <c r="D3" s="9" t="s">
        <v>42</v>
      </c>
      <c r="E3" s="124" t="s">
        <v>8</v>
      </c>
      <c r="J3" s="8" t="s">
        <v>9</v>
      </c>
      <c r="K3" s="9" t="s">
        <v>26</v>
      </c>
      <c r="L3" s="9" t="s">
        <v>42</v>
      </c>
      <c r="M3" s="124" t="s">
        <v>8</v>
      </c>
    </row>
    <row r="4" spans="2:13">
      <c r="B4" s="1" t="s">
        <v>0</v>
      </c>
      <c r="C4" s="4">
        <f>Self_Build_NoCO2!$A$10+Budget_Capital!$B$12</f>
        <v>5176.4531232436866</v>
      </c>
      <c r="D4" s="4">
        <f>Self_Build_4CH_NoCO2!$A$10+Budget_Capital!$B$12</f>
        <v>5209.0761463413037</v>
      </c>
      <c r="E4" s="10">
        <f t="shared" ref="E4:E12" si="0">C4-D4</f>
        <v>-32.623023097617079</v>
      </c>
      <c r="F4" t="str">
        <f t="shared" ref="F4:F13" si="1">IF(E4&gt;0,"Hines 1 Chiller Savings","Hines 1 Chiller Costs")</f>
        <v>Hines 1 Chiller Costs</v>
      </c>
      <c r="J4" s="1" t="s">
        <v>0</v>
      </c>
      <c r="K4" s="4">
        <v>5088.834612005232</v>
      </c>
      <c r="L4" s="4">
        <v>5123.9738619490163</v>
      </c>
      <c r="M4" s="10">
        <v>-35.139249943784307</v>
      </c>
    </row>
    <row r="5" spans="2:13">
      <c r="B5" s="1" t="s">
        <v>1</v>
      </c>
      <c r="C5" s="4">
        <f>Self_Build_NoCO2!$A$7</f>
        <v>33770.259697980757</v>
      </c>
      <c r="D5" s="4">
        <f>+Self_Build_4CH_NoCO2!$A$7</f>
        <v>33724.721716719083</v>
      </c>
      <c r="E5" s="4">
        <f t="shared" si="0"/>
        <v>45.537981261673849</v>
      </c>
      <c r="F5" t="str">
        <f t="shared" si="1"/>
        <v>Hines 1 Chiller Savings</v>
      </c>
      <c r="J5" s="1" t="s">
        <v>1</v>
      </c>
      <c r="K5" s="4">
        <v>34050.0420135963</v>
      </c>
      <c r="L5" s="4">
        <v>34013.409388108317</v>
      </c>
      <c r="M5" s="4">
        <v>36.632625487982295</v>
      </c>
    </row>
    <row r="6" spans="2:13">
      <c r="B6" s="1" t="s">
        <v>2</v>
      </c>
      <c r="C6" s="4">
        <f>Self_Build_NoCO2!$A$6</f>
        <v>583.46415042717933</v>
      </c>
      <c r="D6" s="4">
        <f>+Self_Build_4CH_NoCO2!$A$6</f>
        <v>584.0965673358404</v>
      </c>
      <c r="E6" s="4">
        <f t="shared" si="0"/>
        <v>-0.63241690866107092</v>
      </c>
      <c r="F6" t="str">
        <f t="shared" si="1"/>
        <v>Hines 1 Chiller Costs</v>
      </c>
      <c r="J6" s="1" t="s">
        <v>2</v>
      </c>
      <c r="K6" s="4">
        <v>8499.8313956389247</v>
      </c>
      <c r="L6" s="4">
        <v>8487.8030331213249</v>
      </c>
      <c r="M6" s="4">
        <v>12.028362517599817</v>
      </c>
    </row>
    <row r="7" spans="2:13">
      <c r="B7" s="1" t="s">
        <v>4</v>
      </c>
      <c r="C7" s="4">
        <f>Self_Build_NoCO2!$A$5</f>
        <v>1948.1617932095523</v>
      </c>
      <c r="D7" s="4">
        <f>+Self_Build_4CH_NoCO2!$A$5</f>
        <v>1949.8037488589073</v>
      </c>
      <c r="E7" s="4">
        <f t="shared" si="0"/>
        <v>-1.6419556493549408</v>
      </c>
      <c r="F7" t="str">
        <f t="shared" si="1"/>
        <v>Hines 1 Chiller Costs</v>
      </c>
      <c r="J7" s="1" t="s">
        <v>4</v>
      </c>
      <c r="K7" s="4">
        <v>2224.0480017758819</v>
      </c>
      <c r="L7" s="4">
        <v>2225.7522196099958</v>
      </c>
      <c r="M7" s="4">
        <v>-1.7042178341139333</v>
      </c>
    </row>
    <row r="8" spans="2:13">
      <c r="B8" s="1" t="s">
        <v>3</v>
      </c>
      <c r="C8" s="4">
        <f>Self_Build_NoCO2!$A$4</f>
        <v>8902.215791726976</v>
      </c>
      <c r="D8" s="4">
        <f>+Self_Build_4CH_NoCO2!$A$4</f>
        <v>8897.6357556176499</v>
      </c>
      <c r="E8" s="4">
        <f t="shared" si="0"/>
        <v>4.5800361093261017</v>
      </c>
      <c r="F8" t="str">
        <f t="shared" si="1"/>
        <v>Hines 1 Chiller Savings</v>
      </c>
      <c r="J8" s="1" t="s">
        <v>3</v>
      </c>
      <c r="K8" s="4">
        <v>8906.8563578250742</v>
      </c>
      <c r="L8" s="4">
        <v>8899.8984860916407</v>
      </c>
      <c r="M8" s="4">
        <v>6.9578717334334215</v>
      </c>
    </row>
    <row r="9" spans="2:13">
      <c r="B9" s="1" t="s">
        <v>5</v>
      </c>
      <c r="C9" s="4">
        <f>Self_Build_NoCO2!$A$9</f>
        <v>1529.7011959305537</v>
      </c>
      <c r="D9" s="4">
        <f>+Self_Build_4CH_NoCO2!$A$9</f>
        <v>1531.295765906807</v>
      </c>
      <c r="E9" s="4">
        <f t="shared" si="0"/>
        <v>-1.5945699762532968</v>
      </c>
      <c r="F9" t="str">
        <f t="shared" si="1"/>
        <v>Hines 1 Chiller Costs</v>
      </c>
      <c r="J9" s="1" t="s">
        <v>5</v>
      </c>
      <c r="K9" s="4">
        <v>1550.8428936348164</v>
      </c>
      <c r="L9" s="4">
        <v>1551.9072969205522</v>
      </c>
      <c r="M9" s="4">
        <v>-1.064403285735807</v>
      </c>
    </row>
    <row r="10" spans="2:13">
      <c r="B10" s="1" t="s">
        <v>40</v>
      </c>
      <c r="C10" s="4">
        <v>0</v>
      </c>
      <c r="D10" s="4">
        <v>0</v>
      </c>
      <c r="E10" s="4">
        <f t="shared" si="0"/>
        <v>0</v>
      </c>
      <c r="F10" t="str">
        <f t="shared" si="1"/>
        <v>Hines 1 Chiller Costs</v>
      </c>
      <c r="J10" s="1" t="s">
        <v>40</v>
      </c>
      <c r="K10" s="4">
        <v>0</v>
      </c>
      <c r="L10" s="4">
        <v>0</v>
      </c>
      <c r="M10" s="4">
        <v>0</v>
      </c>
    </row>
    <row r="11" spans="2:13">
      <c r="B11" s="1" t="s">
        <v>6</v>
      </c>
      <c r="C11" s="4">
        <f>Self_Build_NoCO2!$A$8</f>
        <v>4307.9035772132138</v>
      </c>
      <c r="D11" s="4">
        <f>+Self_Build_4CH_NoCO2!$A$8</f>
        <v>4308.7437996005483</v>
      </c>
      <c r="E11" s="4">
        <f t="shared" si="0"/>
        <v>-0.84022238733450649</v>
      </c>
      <c r="F11" t="str">
        <f t="shared" si="1"/>
        <v>Hines 1 Chiller Costs</v>
      </c>
      <c r="J11" s="1" t="s">
        <v>6</v>
      </c>
      <c r="K11" s="4">
        <v>4697.8385632963318</v>
      </c>
      <c r="L11" s="4">
        <v>4699.1596707550179</v>
      </c>
      <c r="M11" s="4">
        <v>-1.3211074586861287</v>
      </c>
    </row>
    <row r="12" spans="2:13">
      <c r="B12" s="2" t="s">
        <v>7</v>
      </c>
      <c r="C12" s="5">
        <f>Self_Build_NoCO2!$A$3</f>
        <v>7.932622472208938</v>
      </c>
      <c r="D12" s="5">
        <f>+Self_Build_4CH_NoCO2!$A$3</f>
        <v>6.9069215573313016</v>
      </c>
      <c r="E12" s="5">
        <f t="shared" si="0"/>
        <v>1.0257009148776364</v>
      </c>
      <c r="F12" t="str">
        <f t="shared" si="1"/>
        <v>Hines 1 Chiller Savings</v>
      </c>
      <c r="J12" s="2" t="s">
        <v>7</v>
      </c>
      <c r="K12" s="5">
        <v>0</v>
      </c>
      <c r="L12" s="5">
        <v>0</v>
      </c>
      <c r="M12" s="5">
        <v>0</v>
      </c>
    </row>
    <row r="13" spans="2:13" ht="15" thickBot="1">
      <c r="B13" s="3" t="s">
        <v>18</v>
      </c>
      <c r="C13" s="6">
        <f>SUM(C4:C12)</f>
        <v>56226.091952204122</v>
      </c>
      <c r="D13" s="6">
        <f>SUM(D4:D12)</f>
        <v>56212.280421937474</v>
      </c>
      <c r="E13" s="7">
        <f>SUM(E4:E12)</f>
        <v>13.811530266656693</v>
      </c>
      <c r="F13" t="str">
        <f t="shared" si="1"/>
        <v>Hines 1 Chiller Savings</v>
      </c>
      <c r="J13" s="3" t="s">
        <v>18</v>
      </c>
      <c r="K13" s="6">
        <v>65018.293837772559</v>
      </c>
      <c r="L13" s="6">
        <v>65001.903956555863</v>
      </c>
      <c r="M13" s="7">
        <v>16.389881216695358</v>
      </c>
    </row>
  </sheetData>
  <mergeCells count="4">
    <mergeCell ref="B1:E1"/>
    <mergeCell ref="J1:M1"/>
    <mergeCell ref="B2:E2"/>
    <mergeCell ref="J2:M2"/>
  </mergeCells>
  <conditionalFormatting sqref="E4:E13">
    <cfRule type="cellIs" dxfId="70" priority="16" operator="greaterThan">
      <formula>0</formula>
    </cfRule>
  </conditionalFormatting>
  <conditionalFormatting sqref="F4:F13">
    <cfRule type="containsText" dxfId="69" priority="15" operator="containsText" text="Savings">
      <formula>NOT(ISERROR(SEARCH("Savings",F4)))</formula>
    </cfRule>
  </conditionalFormatting>
  <conditionalFormatting sqref="E4:E13">
    <cfRule type="cellIs" dxfId="68" priority="14" operator="greaterThan">
      <formula>0</formula>
    </cfRule>
  </conditionalFormatting>
  <conditionalFormatting sqref="F4:F13">
    <cfRule type="containsText" dxfId="67" priority="13" operator="containsText" text="Savings">
      <formula>NOT(ISERROR(SEARCH("Savings",F4)))</formula>
    </cfRule>
  </conditionalFormatting>
  <conditionalFormatting sqref="F4:F13">
    <cfRule type="containsText" dxfId="66" priority="12" operator="containsText" text="Savings">
      <formula>NOT(ISERROR(SEARCH("Savings",F4)))</formula>
    </cfRule>
  </conditionalFormatting>
  <conditionalFormatting sqref="F4:F13">
    <cfRule type="containsText" dxfId="65" priority="11" operator="containsText" text="Savings">
      <formula>NOT(ISERROR(SEARCH("Savings",F4)))</formula>
    </cfRule>
  </conditionalFormatting>
  <conditionalFormatting sqref="M4:M13">
    <cfRule type="cellIs" dxfId="64" priority="4" operator="greaterThan">
      <formula>0</formula>
    </cfRule>
  </conditionalFormatting>
  <conditionalFormatting sqref="M4:M13">
    <cfRule type="cellIs" dxfId="63" priority="3" operator="greaterThan">
      <formula>0</formula>
    </cfRule>
  </conditionalFormatting>
  <pageMargins left="0.7" right="0.7" top="0.75" bottom="0.75" header="0.3" footer="0.3"/>
  <pageSetup scale="65" orientation="landscape" r:id="rId1"/>
  <headerFooter>
    <oddHeader>&amp;L&amp;Z&amp;F</oddHeader>
    <oddFooter xml:space="preserve">&amp;L&amp;A&amp;R14LGBRA-NRGPOD1-8-DOC 2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O14"/>
  <sheetViews>
    <sheetView tabSelected="1" zoomScaleNormal="100" workbookViewId="0">
      <selection activeCell="A32" sqref="A32:XFD32"/>
    </sheetView>
  </sheetViews>
  <sheetFormatPr defaultRowHeight="14.4"/>
  <cols>
    <col min="1" max="1" width="5.109375" customWidth="1"/>
    <col min="2" max="2" width="33.33203125" customWidth="1"/>
    <col min="3" max="3" width="11.109375" hidden="1" customWidth="1"/>
    <col min="4" max="5" width="11.109375" customWidth="1"/>
    <col min="6" max="6" width="13.88671875" hidden="1" customWidth="1"/>
    <col min="7" max="7" width="15.6640625" customWidth="1"/>
    <col min="8" max="8" width="4.33203125" customWidth="1"/>
    <col min="9" max="9" width="17.44140625" bestFit="1" customWidth="1"/>
    <col min="10" max="10" width="11.88671875" customWidth="1"/>
    <col min="11" max="11" width="12.33203125" hidden="1" customWidth="1"/>
    <col min="12" max="13" width="12.33203125" customWidth="1"/>
    <col min="14" max="14" width="13.33203125" hidden="1" customWidth="1"/>
    <col min="15" max="15" width="16.5546875" bestFit="1" customWidth="1"/>
  </cols>
  <sheetData>
    <row r="1" spans="1:15">
      <c r="B1" s="141" t="s">
        <v>59</v>
      </c>
      <c r="C1" s="142"/>
      <c r="D1" s="142"/>
      <c r="E1" s="142"/>
      <c r="F1" s="142"/>
      <c r="G1" s="143"/>
      <c r="I1" s="141" t="s">
        <v>59</v>
      </c>
      <c r="J1" s="142"/>
      <c r="K1" s="142"/>
      <c r="L1" s="142"/>
      <c r="M1" s="142"/>
      <c r="N1" s="142"/>
      <c r="O1" s="143"/>
    </row>
    <row r="2" spans="1:15" ht="15" customHeight="1">
      <c r="B2" s="144" t="s">
        <v>29</v>
      </c>
      <c r="C2" s="145"/>
      <c r="D2" s="145"/>
      <c r="E2" s="145"/>
      <c r="F2" s="145"/>
      <c r="G2" s="146"/>
      <c r="I2" s="144" t="s">
        <v>29</v>
      </c>
      <c r="J2" s="145"/>
      <c r="K2" s="145"/>
      <c r="L2" s="145"/>
      <c r="M2" s="145"/>
      <c r="N2" s="145"/>
      <c r="O2" s="146"/>
    </row>
    <row r="3" spans="1:15" ht="36.75" customHeight="1">
      <c r="B3" s="59" t="s">
        <v>48</v>
      </c>
      <c r="C3" s="127" t="s">
        <v>39</v>
      </c>
      <c r="D3" s="107" t="s">
        <v>65</v>
      </c>
      <c r="E3" s="100" t="s">
        <v>66</v>
      </c>
      <c r="F3" s="107" t="s">
        <v>46</v>
      </c>
      <c r="G3" s="111" t="s">
        <v>47</v>
      </c>
      <c r="I3" s="59" t="s">
        <v>48</v>
      </c>
      <c r="J3" s="100" t="s">
        <v>26</v>
      </c>
      <c r="K3" s="128" t="s">
        <v>39</v>
      </c>
      <c r="L3" s="107" t="s">
        <v>65</v>
      </c>
      <c r="M3" s="100" t="s">
        <v>66</v>
      </c>
      <c r="N3" s="128" t="s">
        <v>46</v>
      </c>
      <c r="O3" s="111" t="s">
        <v>47</v>
      </c>
    </row>
    <row r="4" spans="1:15">
      <c r="B4" s="60" t="s">
        <v>0</v>
      </c>
      <c r="C4" s="58" t="e">
        <f>#REF!</f>
        <v>#REF!</v>
      </c>
      <c r="D4" s="58">
        <f>Summ_ACQ_PPA_MIX1_NoCO2!E4</f>
        <v>87.687261440725706</v>
      </c>
      <c r="E4" s="58">
        <f>Summ_PPA1_NoCO2!E4</f>
        <v>82.533785042892305</v>
      </c>
      <c r="F4" s="58">
        <f>Summ_Self_Build_NoCh!E4</f>
        <v>51.60973749409095</v>
      </c>
      <c r="G4" s="61">
        <f>Summ_Self_Build_4Ch_NoCO2!E4</f>
        <v>-32.623023097617079</v>
      </c>
      <c r="I4" s="60" t="s">
        <v>0</v>
      </c>
      <c r="J4" s="83">
        <f>Self_Build_NoCO2!$A$10</f>
        <v>5176.4531232436866</v>
      </c>
      <c r="K4" s="130" t="e">
        <f>#REF!</f>
        <v>#REF!</v>
      </c>
      <c r="L4" s="83">
        <f>Summ_ACQ_PPA_MIX1_NoCO2!D4</f>
        <v>5088.7658618029609</v>
      </c>
      <c r="M4" s="83">
        <f>PPA1_NoCO2!$A$10</f>
        <v>5093.9193382007943</v>
      </c>
      <c r="N4" s="130">
        <f>Summ_Self_Build_NoCh!D4</f>
        <v>5124.8433857495957</v>
      </c>
      <c r="O4" s="84">
        <f>Summ_Self_Build_4Ch_NoCO2!D4</f>
        <v>5209.0761463413037</v>
      </c>
    </row>
    <row r="5" spans="1:15">
      <c r="B5" s="60" t="s">
        <v>1</v>
      </c>
      <c r="C5" s="58" t="e">
        <f>#REF!</f>
        <v>#REF!</v>
      </c>
      <c r="D5" s="58">
        <f>Summ_ACQ_PPA_MIX1_NoCO2!E5</f>
        <v>23.335326522763353</v>
      </c>
      <c r="E5" s="58">
        <f>Summ_PPA1_NoCO2!E5</f>
        <v>205.11341880630061</v>
      </c>
      <c r="F5" s="58">
        <f>Summ_Self_Build_NoCh!E5</f>
        <v>-59.840045692850254</v>
      </c>
      <c r="G5" s="61">
        <f>Summ_Self_Build_4Ch_NoCO2!E5</f>
        <v>45.537981261673849</v>
      </c>
      <c r="I5" s="60" t="s">
        <v>1</v>
      </c>
      <c r="J5" s="83">
        <f>Self_Build_NoCO2!$A$7</f>
        <v>33770.259697980757</v>
      </c>
      <c r="K5" s="130" t="e">
        <f>#REF!</f>
        <v>#REF!</v>
      </c>
      <c r="L5" s="83">
        <f>Summ_ACQ_PPA_MIX1_NoCO2!D5</f>
        <v>33746.924371457993</v>
      </c>
      <c r="M5" s="83">
        <f>PPA1_NoCO2!$A$7</f>
        <v>33565.146279174456</v>
      </c>
      <c r="N5" s="130">
        <f>Summ_Self_Build_NoCh!D5</f>
        <v>34381.868157470024</v>
      </c>
      <c r="O5" s="84">
        <f>Summ_Self_Build_4Ch_NoCO2!D5</f>
        <v>33724.721716719083</v>
      </c>
    </row>
    <row r="6" spans="1:15">
      <c r="B6" s="60" t="s">
        <v>2</v>
      </c>
      <c r="C6" s="58" t="e">
        <f>#REF!</f>
        <v>#REF!</v>
      </c>
      <c r="D6" s="58">
        <f>Summ_ACQ_PPA_MIX1_NoCO2!E6</f>
        <v>-13.018229998076322</v>
      </c>
      <c r="E6" s="58">
        <f>Summ_PPA1_NoCO2!E6</f>
        <v>-11.904922043241982</v>
      </c>
      <c r="F6" s="58">
        <f>Summ_Self_Build_NoCh!E6</f>
        <v>-27.481807189862593</v>
      </c>
      <c r="G6" s="61">
        <f>Summ_Self_Build_4Ch_NoCO2!E6</f>
        <v>-0.63241690866107092</v>
      </c>
      <c r="I6" s="129" t="s">
        <v>2</v>
      </c>
      <c r="J6" s="130">
        <f>Self_Build_NoCO2!$A$6</f>
        <v>583.46415042717933</v>
      </c>
      <c r="K6" s="130" t="e">
        <f>#REF!</f>
        <v>#REF!</v>
      </c>
      <c r="L6" s="130">
        <f>Summ_ACQ_PPA_MIX1_NoCO2!D6</f>
        <v>596.48238042525566</v>
      </c>
      <c r="M6" s="130">
        <f>PPA1_NoCO2!$A$6</f>
        <v>595.36907247042132</v>
      </c>
      <c r="N6" s="130">
        <f>Summ_Self_Build_NoCh!D6</f>
        <v>8688.518619644894</v>
      </c>
      <c r="O6" s="131">
        <f>Summ_Self_Build_4Ch_NoCO2!D6</f>
        <v>584.0965673358404</v>
      </c>
    </row>
    <row r="7" spans="1:15">
      <c r="B7" s="60" t="s">
        <v>4</v>
      </c>
      <c r="C7" s="58" t="e">
        <f>#REF!</f>
        <v>#REF!</v>
      </c>
      <c r="D7" s="58">
        <f>Summ_ACQ_PPA_MIX1_NoCO2!E7</f>
        <v>-8.5189745215527637</v>
      </c>
      <c r="E7" s="58">
        <f>Summ_PPA1_NoCO2!E7</f>
        <v>3.1457985541837843</v>
      </c>
      <c r="F7" s="58">
        <f>Summ_Self_Build_NoCh!E7</f>
        <v>13.393080037420987</v>
      </c>
      <c r="G7" s="61">
        <f>Summ_Self_Build_4Ch_NoCO2!E7</f>
        <v>-1.6419556493549408</v>
      </c>
      <c r="I7" s="60" t="s">
        <v>4</v>
      </c>
      <c r="J7" s="83">
        <f>Self_Build_NoCO2!$A$5</f>
        <v>1948.1617932095523</v>
      </c>
      <c r="K7" s="130" t="e">
        <f>#REF!</f>
        <v>#REF!</v>
      </c>
      <c r="L7" s="83">
        <f>Summ_ACQ_PPA_MIX1_NoCO2!D7</f>
        <v>1956.6807677311051</v>
      </c>
      <c r="M7" s="83">
        <f>PPA1_NoCO2!$A$5</f>
        <v>1945.0159946553686</v>
      </c>
      <c r="N7" s="130">
        <f>Summ_Self_Build_NoCh!D7</f>
        <v>2186.0281821975218</v>
      </c>
      <c r="O7" s="84">
        <f>Summ_Self_Build_4Ch_NoCO2!D7</f>
        <v>1949.8037488589073</v>
      </c>
    </row>
    <row r="8" spans="1:15">
      <c r="B8" s="60" t="s">
        <v>3</v>
      </c>
      <c r="C8" s="58" t="e">
        <f>#REF!</f>
        <v>#REF!</v>
      </c>
      <c r="D8" s="58">
        <f>Summ_ACQ_PPA_MIX1_NoCO2!E8</f>
        <v>-140.9653980954954</v>
      </c>
      <c r="E8" s="58">
        <f>Summ_PPA1_NoCO2!E8</f>
        <v>-128.63302305233083</v>
      </c>
      <c r="F8" s="58">
        <f>Summ_Self_Build_NoCh!E8</f>
        <v>-6.7504502366191446</v>
      </c>
      <c r="G8" s="61">
        <f>Summ_Self_Build_4Ch_NoCO2!E8</f>
        <v>4.5800361093261017</v>
      </c>
      <c r="I8" s="60" t="s">
        <v>3</v>
      </c>
      <c r="J8" s="83">
        <f>Self_Build_NoCO2!$A$4</f>
        <v>8902.215791726976</v>
      </c>
      <c r="K8" s="130" t="e">
        <f>#REF!</f>
        <v>#REF!</v>
      </c>
      <c r="L8" s="83">
        <f>Summ_ACQ_PPA_MIX1_NoCO2!D8</f>
        <v>9043.1811898224714</v>
      </c>
      <c r="M8" s="83">
        <f>PPA1_NoCO2!$A$4</f>
        <v>9030.8488147793068</v>
      </c>
      <c r="N8" s="130">
        <f>Summ_Self_Build_NoCh!D8</f>
        <v>8908.9662419635952</v>
      </c>
      <c r="O8" s="84">
        <f>Summ_Self_Build_4Ch_NoCO2!D8</f>
        <v>8897.6357556176499</v>
      </c>
    </row>
    <row r="9" spans="1:15">
      <c r="B9" s="60" t="s">
        <v>5</v>
      </c>
      <c r="C9" s="58" t="e">
        <f>#REF!</f>
        <v>#REF!</v>
      </c>
      <c r="D9" s="58">
        <f>Summ_ACQ_PPA_MIX1_NoCO2!E9</f>
        <v>-117.21246954151729</v>
      </c>
      <c r="E9" s="58">
        <f>Summ_PPA1_NoCO2!E9</f>
        <v>-310.55790328016792</v>
      </c>
      <c r="F9" s="58">
        <f>Summ_Self_Build_NoCh!E9</f>
        <v>0.29693619887484601</v>
      </c>
      <c r="G9" s="61">
        <f>Summ_Self_Build_4Ch_NoCO2!E9</f>
        <v>-1.5945699762532968</v>
      </c>
      <c r="I9" s="60" t="s">
        <v>5</v>
      </c>
      <c r="J9" s="83">
        <f>Self_Build_NoCO2!$A$9</f>
        <v>1529.7011959305537</v>
      </c>
      <c r="K9" s="130" t="e">
        <f>#REF!</f>
        <v>#REF!</v>
      </c>
      <c r="L9" s="83">
        <f>Summ_ACQ_PPA_MIX1_NoCO2!D9</f>
        <v>1646.913665472071</v>
      </c>
      <c r="M9" s="83">
        <f>PPA1_NoCO2!$A$9</f>
        <v>1840.2590992107216</v>
      </c>
      <c r="N9" s="130">
        <f>Summ_Self_Build_NoCh!D9</f>
        <v>1558.6262369053923</v>
      </c>
      <c r="O9" s="84">
        <f>Summ_Self_Build_4Ch_NoCO2!D9</f>
        <v>1531.295765906807</v>
      </c>
    </row>
    <row r="10" spans="1:15" hidden="1">
      <c r="B10" s="60" t="s">
        <v>40</v>
      </c>
      <c r="C10" s="58">
        <v>0</v>
      </c>
      <c r="D10" s="58"/>
      <c r="E10" s="58"/>
      <c r="F10" s="58"/>
      <c r="G10" s="61"/>
      <c r="I10" s="60" t="s">
        <v>40</v>
      </c>
      <c r="J10" s="83"/>
      <c r="K10" s="130" t="e">
        <f>#REF!</f>
        <v>#REF!</v>
      </c>
      <c r="L10" s="83"/>
      <c r="M10" s="83"/>
      <c r="N10" s="130"/>
      <c r="O10" s="84"/>
    </row>
    <row r="11" spans="1:15">
      <c r="B11" s="60" t="s">
        <v>6</v>
      </c>
      <c r="C11" s="58" t="e">
        <f>#REF!</f>
        <v>#REF!</v>
      </c>
      <c r="D11" s="58">
        <f>Summ_ACQ_PPA_MIX1_NoCO2!E11</f>
        <v>-0.17725273219912197</v>
      </c>
      <c r="E11" s="58">
        <f>Summ_PPA1_NoCO2!E10</f>
        <v>0.68594473878511053</v>
      </c>
      <c r="F11" s="58">
        <f>Summ_Self_Build_NoCh!E11</f>
        <v>-0.23990220501946169</v>
      </c>
      <c r="G11" s="61">
        <f>Summ_Self_Build_4Ch_NoCO2!E11</f>
        <v>-0.84022238733450649</v>
      </c>
      <c r="I11" s="60" t="s">
        <v>6</v>
      </c>
      <c r="J11" s="83">
        <f>Self_Build_NoCO2!$A$8</f>
        <v>4307.9035772132138</v>
      </c>
      <c r="K11" s="130" t="e">
        <f>#REF!</f>
        <v>#REF!</v>
      </c>
      <c r="L11" s="83">
        <f>Summ_ACQ_PPA_MIX1_NoCO2!D11</f>
        <v>4308.0808299454129</v>
      </c>
      <c r="M11" s="83">
        <f>PPA1_NoCO2!$A$8</f>
        <v>4307.2176324744287</v>
      </c>
      <c r="N11" s="130">
        <f>Summ_Self_Build_NoCh!D11</f>
        <v>4675.4273197148905</v>
      </c>
      <c r="O11" s="84">
        <f>Summ_Self_Build_4Ch_NoCO2!D11</f>
        <v>4308.7437996005483</v>
      </c>
    </row>
    <row r="12" spans="1:15">
      <c r="B12" s="60" t="s">
        <v>7</v>
      </c>
      <c r="C12" s="58" t="e">
        <f>#REF!</f>
        <v>#REF!</v>
      </c>
      <c r="D12" s="58">
        <f>Summ_ACQ_PPA_MIX1_NoCO2!E12</f>
        <v>-1.4146442348882351</v>
      </c>
      <c r="E12" s="58">
        <f>Summ_PPA1_NoCO2!E11</f>
        <v>-0.95617166847348667</v>
      </c>
      <c r="F12" s="58">
        <f>Summ_Self_Build_NoCh!E12</f>
        <v>2.6636042914605635</v>
      </c>
      <c r="G12" s="61">
        <f>Summ_Self_Build_4Ch_NoCO2!E12</f>
        <v>1.0257009148776364</v>
      </c>
      <c r="I12" s="60" t="s">
        <v>7</v>
      </c>
      <c r="J12" s="83">
        <f>Self_Build_NoCO2!$A$3</f>
        <v>7.932622472208938</v>
      </c>
      <c r="K12" s="130" t="e">
        <f>#REF!</f>
        <v>#REF!</v>
      </c>
      <c r="L12" s="83">
        <f>Summ_ACQ_PPA_MIX1_NoCO2!D12</f>
        <v>9.3472667070971731</v>
      </c>
      <c r="M12" s="83">
        <f>PPA1_NoCO2!$A$3</f>
        <v>8.8887941406824247</v>
      </c>
      <c r="N12" s="130">
        <f>Summ_Self_Build_NoCh!D12</f>
        <v>5.2690181807483745</v>
      </c>
      <c r="O12" s="84">
        <f>Summ_Self_Build_4Ch_NoCO2!D12</f>
        <v>6.9069215573313016</v>
      </c>
    </row>
    <row r="13" spans="1:15" ht="15" thickBot="1">
      <c r="B13" s="62" t="s">
        <v>18</v>
      </c>
      <c r="C13" s="63" t="e">
        <f>SUM(C4:C12)</f>
        <v>#REF!</v>
      </c>
      <c r="D13" s="63">
        <f>SUM(D4:D12)</f>
        <v>-170.28438116024009</v>
      </c>
      <c r="E13" s="63">
        <f>SUM(E4:E12)</f>
        <v>-160.57307290205239</v>
      </c>
      <c r="F13" s="63">
        <f>SUM(F4:F12)</f>
        <v>-26.348847302504105</v>
      </c>
      <c r="G13" s="63">
        <f>SUM(G4:G12)</f>
        <v>13.811530266656693</v>
      </c>
      <c r="I13" s="62" t="s">
        <v>18</v>
      </c>
      <c r="J13" s="85">
        <f t="shared" ref="J13:O13" si="0">SUM(J4:J12)</f>
        <v>56226.091952204122</v>
      </c>
      <c r="K13" s="132" t="e">
        <f t="shared" si="0"/>
        <v>#REF!</v>
      </c>
      <c r="L13" s="85">
        <f t="shared" si="0"/>
        <v>56396.376333364373</v>
      </c>
      <c r="M13" s="85">
        <f>SUM(M4:M12)</f>
        <v>56386.665025106173</v>
      </c>
      <c r="N13" s="132">
        <f t="shared" si="0"/>
        <v>65529.547161826667</v>
      </c>
      <c r="O13" s="86">
        <f t="shared" si="0"/>
        <v>56212.280421937474</v>
      </c>
    </row>
    <row r="14" spans="1:15">
      <c r="A14" s="112"/>
      <c r="B14" s="112" t="s">
        <v>35</v>
      </c>
      <c r="C14" s="112"/>
      <c r="D14" s="112">
        <v>3</v>
      </c>
      <c r="E14" s="112">
        <v>2</v>
      </c>
      <c r="F14" s="112"/>
      <c r="G14" s="112">
        <v>1</v>
      </c>
    </row>
  </sheetData>
  <mergeCells count="4">
    <mergeCell ref="B1:G1"/>
    <mergeCell ref="I1:O1"/>
    <mergeCell ref="B2:G2"/>
    <mergeCell ref="I2:O2"/>
  </mergeCells>
  <conditionalFormatting sqref="C4:E13">
    <cfRule type="cellIs" dxfId="124" priority="53" operator="greaterThan">
      <formula>0</formula>
    </cfRule>
  </conditionalFormatting>
  <conditionalFormatting sqref="C4:D13">
    <cfRule type="containsText" dxfId="123" priority="52" operator="containsText" text="Savings">
      <formula>NOT(ISERROR(SEARCH("Savings",C4)))</formula>
    </cfRule>
  </conditionalFormatting>
  <conditionalFormatting sqref="D4:D13">
    <cfRule type="containsText" dxfId="122" priority="51" operator="containsText" text="Savings">
      <formula>NOT(ISERROR(SEARCH("Savings",D4)))</formula>
    </cfRule>
  </conditionalFormatting>
  <conditionalFormatting sqref="D4:D13">
    <cfRule type="containsText" dxfId="121" priority="50" operator="containsText" text="Savings">
      <formula>NOT(ISERROR(SEARCH("Savings",D4)))</formula>
    </cfRule>
  </conditionalFormatting>
  <conditionalFormatting sqref="D4:D13">
    <cfRule type="containsText" dxfId="120" priority="49" operator="containsText" text="Savings">
      <formula>NOT(ISERROR(SEARCH("Savings",D4)))</formula>
    </cfRule>
  </conditionalFormatting>
  <conditionalFormatting sqref="D4:D13">
    <cfRule type="cellIs" dxfId="119" priority="48" operator="greaterThan">
      <formula>0</formula>
    </cfRule>
  </conditionalFormatting>
  <conditionalFormatting sqref="D4:D13">
    <cfRule type="cellIs" dxfId="118" priority="47" operator="greaterThan">
      <formula>0</formula>
    </cfRule>
  </conditionalFormatting>
  <conditionalFormatting sqref="F4:F12">
    <cfRule type="containsText" dxfId="117" priority="32" operator="containsText" text="Savings">
      <formula>NOT(ISERROR(SEARCH("Savings",F4)))</formula>
    </cfRule>
  </conditionalFormatting>
  <conditionalFormatting sqref="F4:F12">
    <cfRule type="cellIs" dxfId="116" priority="31" operator="greaterThan">
      <formula>0</formula>
    </cfRule>
  </conditionalFormatting>
  <conditionalFormatting sqref="F4:F12">
    <cfRule type="cellIs" dxfId="115" priority="30" operator="greaterThan">
      <formula>0</formula>
    </cfRule>
  </conditionalFormatting>
  <conditionalFormatting sqref="F4:F12">
    <cfRule type="cellIs" dxfId="114" priority="36" operator="greaterThan">
      <formula>0</formula>
    </cfRule>
  </conditionalFormatting>
  <conditionalFormatting sqref="F4:F12">
    <cfRule type="containsText" dxfId="113" priority="35" operator="containsText" text="Savings">
      <formula>NOT(ISERROR(SEARCH("Savings",F4)))</formula>
    </cfRule>
  </conditionalFormatting>
  <conditionalFormatting sqref="F4:F12">
    <cfRule type="containsText" dxfId="112" priority="34" operator="containsText" text="Savings">
      <formula>NOT(ISERROR(SEARCH("Savings",F4)))</formula>
    </cfRule>
  </conditionalFormatting>
  <conditionalFormatting sqref="F4:F12">
    <cfRule type="containsText" dxfId="111" priority="33" operator="containsText" text="Savings">
      <formula>NOT(ISERROR(SEARCH("Savings",F4)))</formula>
    </cfRule>
  </conditionalFormatting>
  <conditionalFormatting sqref="G4:G12">
    <cfRule type="cellIs" dxfId="110" priority="25" operator="greaterThan">
      <formula>0</formula>
    </cfRule>
  </conditionalFormatting>
  <conditionalFormatting sqref="G4:G12">
    <cfRule type="containsText" dxfId="109" priority="24" operator="containsText" text="Savings">
      <formula>NOT(ISERROR(SEARCH("Savings",G4)))</formula>
    </cfRule>
  </conditionalFormatting>
  <conditionalFormatting sqref="G4:G12">
    <cfRule type="containsText" dxfId="108" priority="23" operator="containsText" text="Savings">
      <formula>NOT(ISERROR(SEARCH("Savings",G4)))</formula>
    </cfRule>
  </conditionalFormatting>
  <conditionalFormatting sqref="G4:G12">
    <cfRule type="containsText" dxfId="107" priority="22" operator="containsText" text="Savings">
      <formula>NOT(ISERROR(SEARCH("Savings",G4)))</formula>
    </cfRule>
  </conditionalFormatting>
  <conditionalFormatting sqref="G4:G12">
    <cfRule type="containsText" dxfId="106" priority="21" operator="containsText" text="Savings">
      <formula>NOT(ISERROR(SEARCH("Savings",G4)))</formula>
    </cfRule>
  </conditionalFormatting>
  <conditionalFormatting sqref="G4:G12">
    <cfRule type="cellIs" dxfId="105" priority="20" operator="greaterThan">
      <formula>0</formula>
    </cfRule>
  </conditionalFormatting>
  <conditionalFormatting sqref="G4:G12">
    <cfRule type="cellIs" dxfId="104" priority="19" operator="greaterThan">
      <formula>0</formula>
    </cfRule>
  </conditionalFormatting>
  <conditionalFormatting sqref="F13">
    <cfRule type="cellIs" dxfId="103" priority="2" operator="greaterThan">
      <formula>0</formula>
    </cfRule>
  </conditionalFormatting>
  <conditionalFormatting sqref="G13">
    <cfRule type="cellIs" dxfId="102" priority="1" operator="greaterThan">
      <formula>0</formula>
    </cfRule>
  </conditionalFormatting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M13"/>
  <sheetViews>
    <sheetView tabSelected="1" workbookViewId="0">
      <selection activeCell="A32" sqref="A32:XFD32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21" bestFit="1" customWidth="1"/>
    <col min="8" max="8" width="7.6640625" bestFit="1" customWidth="1"/>
    <col min="10" max="10" width="22.88671875" customWidth="1"/>
    <col min="11" max="11" width="16.109375" bestFit="1" customWidth="1"/>
    <col min="12" max="12" width="16.109375" customWidth="1"/>
    <col min="13" max="13" width="10.44140625" bestFit="1" customWidth="1"/>
  </cols>
  <sheetData>
    <row r="1" spans="2:13" ht="15" thickBot="1">
      <c r="B1" s="148" t="s">
        <v>25</v>
      </c>
      <c r="C1" s="149"/>
      <c r="D1" s="149"/>
      <c r="E1" s="150"/>
      <c r="J1" s="148" t="s">
        <v>25</v>
      </c>
      <c r="K1" s="149"/>
      <c r="L1" s="149"/>
      <c r="M1" s="150"/>
    </row>
    <row r="2" spans="2:13" ht="31.5" customHeight="1" thickBot="1">
      <c r="B2" s="151" t="s">
        <v>43</v>
      </c>
      <c r="C2" s="152"/>
      <c r="D2" s="152"/>
      <c r="E2" s="153"/>
      <c r="J2" s="151" t="s">
        <v>43</v>
      </c>
      <c r="K2" s="152"/>
      <c r="L2" s="152"/>
      <c r="M2" s="153"/>
    </row>
    <row r="3" spans="2:13" ht="15" thickBot="1">
      <c r="B3" s="8" t="s">
        <v>9</v>
      </c>
      <c r="C3" s="9" t="s">
        <v>26</v>
      </c>
      <c r="D3" s="9" t="s">
        <v>42</v>
      </c>
      <c r="E3" s="108" t="s">
        <v>8</v>
      </c>
      <c r="J3" s="8" t="s">
        <v>9</v>
      </c>
      <c r="K3" s="9" t="s">
        <v>26</v>
      </c>
      <c r="L3" s="9" t="s">
        <v>42</v>
      </c>
      <c r="M3" s="110" t="s">
        <v>8</v>
      </c>
    </row>
    <row r="4" spans="2:13">
      <c r="B4" s="1" t="s">
        <v>0</v>
      </c>
      <c r="C4" s="4">
        <f>Self_Build!$A$10+Budget_Capital!$B$12</f>
        <v>5176.4531232436866</v>
      </c>
      <c r="D4" s="4">
        <f>Self_Build_4CH!$A$10+Budget_Capital!$B$12</f>
        <v>5209.0761463413037</v>
      </c>
      <c r="E4" s="10">
        <f t="shared" ref="E4:E12" si="0">C4-D4</f>
        <v>-32.623023097617079</v>
      </c>
      <c r="F4" t="str">
        <f t="shared" ref="F4:F13" si="1">IF(E4&gt;0,"Hines 1 Chiller Savings","Hines 1 Chiller Costs")</f>
        <v>Hines 1 Chiller Costs</v>
      </c>
      <c r="J4" s="1" t="s">
        <v>0</v>
      </c>
      <c r="K4" s="4">
        <v>5088.834612005232</v>
      </c>
      <c r="L4" s="4">
        <v>5123.9738619490163</v>
      </c>
      <c r="M4" s="10">
        <v>-35.139249943784307</v>
      </c>
    </row>
    <row r="5" spans="2:13">
      <c r="B5" s="1" t="s">
        <v>1</v>
      </c>
      <c r="C5" s="4">
        <f>Self_Build!$A$7</f>
        <v>34322.028111777174</v>
      </c>
      <c r="D5" s="4">
        <f>+Self_Build_4CH!$A$7</f>
        <v>34278.135765948202</v>
      </c>
      <c r="E5" s="4">
        <f t="shared" si="0"/>
        <v>43.892345828971884</v>
      </c>
      <c r="F5" t="str">
        <f t="shared" si="1"/>
        <v>Hines 1 Chiller Savings</v>
      </c>
      <c r="J5" s="1" t="s">
        <v>1</v>
      </c>
      <c r="K5" s="4">
        <v>34050.0420135963</v>
      </c>
      <c r="L5" s="4">
        <v>34013.409388108317</v>
      </c>
      <c r="M5" s="4">
        <v>36.632625487982295</v>
      </c>
    </row>
    <row r="6" spans="2:13">
      <c r="B6" s="1" t="s">
        <v>2</v>
      </c>
      <c r="C6" s="4">
        <f>Self_Build!$A$6</f>
        <v>8661.0368124550314</v>
      </c>
      <c r="D6" s="4">
        <f>+Self_Build_4CH!$A$6</f>
        <v>8646.0028885280717</v>
      </c>
      <c r="E6" s="4">
        <f t="shared" si="0"/>
        <v>15.033923926959687</v>
      </c>
      <c r="F6" t="str">
        <f t="shared" si="1"/>
        <v>Hines 1 Chiller Savings</v>
      </c>
      <c r="J6" s="1" t="s">
        <v>2</v>
      </c>
      <c r="K6" s="4">
        <v>8499.8313956389247</v>
      </c>
      <c r="L6" s="4">
        <v>8487.8030331213249</v>
      </c>
      <c r="M6" s="4">
        <v>12.028362517599817</v>
      </c>
    </row>
    <row r="7" spans="2:13">
      <c r="B7" s="1" t="s">
        <v>4</v>
      </c>
      <c r="C7" s="4">
        <f>Self_Build!$A$5</f>
        <v>2199.4212622349428</v>
      </c>
      <c r="D7" s="4">
        <f>+Self_Build_4CH!$A$5</f>
        <v>2201.8156466500641</v>
      </c>
      <c r="E7" s="4">
        <f t="shared" si="0"/>
        <v>-2.3943844151212943</v>
      </c>
      <c r="F7" t="str">
        <f t="shared" si="1"/>
        <v>Hines 1 Chiller Costs</v>
      </c>
      <c r="J7" s="1" t="s">
        <v>4</v>
      </c>
      <c r="K7" s="4">
        <v>2224.0480017758819</v>
      </c>
      <c r="L7" s="4">
        <v>2225.7522196099958</v>
      </c>
      <c r="M7" s="4">
        <v>-1.7042178341139333</v>
      </c>
    </row>
    <row r="8" spans="2:13">
      <c r="B8" s="1" t="s">
        <v>3</v>
      </c>
      <c r="C8" s="4">
        <f>Self_Build!$A$4</f>
        <v>8902.215791726976</v>
      </c>
      <c r="D8" s="4">
        <f>+Self_Build_4CH!$A$4</f>
        <v>8897.6357556176499</v>
      </c>
      <c r="E8" s="4">
        <f t="shared" si="0"/>
        <v>4.5800361093261017</v>
      </c>
      <c r="F8" t="str">
        <f t="shared" si="1"/>
        <v>Hines 1 Chiller Savings</v>
      </c>
      <c r="J8" s="1" t="s">
        <v>3</v>
      </c>
      <c r="K8" s="4">
        <v>8906.8563578250742</v>
      </c>
      <c r="L8" s="4">
        <v>8899.8984860916407</v>
      </c>
      <c r="M8" s="4">
        <v>6.9578717334334215</v>
      </c>
    </row>
    <row r="9" spans="2:13">
      <c r="B9" s="1" t="s">
        <v>5</v>
      </c>
      <c r="C9" s="4">
        <f>Self_Build!$A$9</f>
        <v>1558.9231731042671</v>
      </c>
      <c r="D9" s="4">
        <f>+Self_Build_4CH!$A$9</f>
        <v>1560.6315288667656</v>
      </c>
      <c r="E9" s="4">
        <f t="shared" si="0"/>
        <v>-1.7083557624985133</v>
      </c>
      <c r="F9" t="str">
        <f t="shared" si="1"/>
        <v>Hines 1 Chiller Costs</v>
      </c>
      <c r="J9" s="1" t="s">
        <v>5</v>
      </c>
      <c r="K9" s="4">
        <v>1550.8428936348164</v>
      </c>
      <c r="L9" s="4">
        <v>1551.9072969205522</v>
      </c>
      <c r="M9" s="4">
        <v>-1.064403285735807</v>
      </c>
    </row>
    <row r="10" spans="2:13">
      <c r="B10" s="1" t="s">
        <v>40</v>
      </c>
      <c r="C10" s="4">
        <v>0</v>
      </c>
      <c r="D10" s="4">
        <v>0</v>
      </c>
      <c r="E10" s="4">
        <f t="shared" si="0"/>
        <v>0</v>
      </c>
      <c r="F10" t="str">
        <f t="shared" si="1"/>
        <v>Hines 1 Chiller Costs</v>
      </c>
      <c r="J10" s="1" t="s">
        <v>40</v>
      </c>
      <c r="K10" s="4">
        <v>0</v>
      </c>
      <c r="L10" s="4">
        <v>0</v>
      </c>
      <c r="M10" s="4">
        <v>0</v>
      </c>
    </row>
    <row r="11" spans="2:13">
      <c r="B11" s="1" t="s">
        <v>6</v>
      </c>
      <c r="C11" s="4">
        <f>Self_Build!$A$8</f>
        <v>4675.187417509871</v>
      </c>
      <c r="D11" s="4">
        <f>+Self_Build_4CH!$A$8</f>
        <v>4676.8953365634397</v>
      </c>
      <c r="E11" s="4">
        <f t="shared" si="0"/>
        <v>-1.7079190535687303</v>
      </c>
      <c r="F11" t="str">
        <f t="shared" si="1"/>
        <v>Hines 1 Chiller Costs</v>
      </c>
      <c r="J11" s="1" t="s">
        <v>6</v>
      </c>
      <c r="K11" s="4">
        <v>4697.8385632963318</v>
      </c>
      <c r="L11" s="4">
        <v>4699.1596707550179</v>
      </c>
      <c r="M11" s="4">
        <v>-1.3211074586861287</v>
      </c>
    </row>
    <row r="12" spans="2:13">
      <c r="B12" s="2" t="s">
        <v>7</v>
      </c>
      <c r="C12" s="5">
        <f>Self_Build!$A$3</f>
        <v>7.932622472208938</v>
      </c>
      <c r="D12" s="5">
        <f>+Self_Build_4CH!$A$3</f>
        <v>6.9069215573313016</v>
      </c>
      <c r="E12" s="5">
        <f t="shared" si="0"/>
        <v>1.0257009148776364</v>
      </c>
      <c r="F12" t="str">
        <f t="shared" si="1"/>
        <v>Hines 1 Chiller Savings</v>
      </c>
      <c r="J12" s="2" t="s">
        <v>7</v>
      </c>
      <c r="K12" s="5">
        <v>0</v>
      </c>
      <c r="L12" s="5">
        <v>0</v>
      </c>
      <c r="M12" s="5">
        <v>0</v>
      </c>
    </row>
    <row r="13" spans="2:13" ht="15" thickBot="1">
      <c r="B13" s="3" t="s">
        <v>18</v>
      </c>
      <c r="C13" s="6">
        <f>SUM(C4:C12)</f>
        <v>65503.198314524154</v>
      </c>
      <c r="D13" s="6">
        <f>SUM(D4:D12)</f>
        <v>65477.099990072835</v>
      </c>
      <c r="E13" s="7">
        <f>SUM(E4:E12)</f>
        <v>26.098324451329692</v>
      </c>
      <c r="F13" t="str">
        <f t="shared" si="1"/>
        <v>Hines 1 Chiller Savings</v>
      </c>
      <c r="J13" s="3" t="s">
        <v>18</v>
      </c>
      <c r="K13" s="6">
        <v>65018.293837772559</v>
      </c>
      <c r="L13" s="6">
        <v>65001.903956555863</v>
      </c>
      <c r="M13" s="7">
        <v>16.389881216695358</v>
      </c>
    </row>
  </sheetData>
  <mergeCells count="4">
    <mergeCell ref="B1:E1"/>
    <mergeCell ref="B2:E2"/>
    <mergeCell ref="J1:M1"/>
    <mergeCell ref="J2:M2"/>
  </mergeCells>
  <conditionalFormatting sqref="E4:E13">
    <cfRule type="cellIs" dxfId="62" priority="16" operator="greaterThan">
      <formula>0</formula>
    </cfRule>
  </conditionalFormatting>
  <conditionalFormatting sqref="F4:F13">
    <cfRule type="containsText" dxfId="61" priority="15" operator="containsText" text="Savings">
      <formula>NOT(ISERROR(SEARCH("Savings",F4)))</formula>
    </cfRule>
  </conditionalFormatting>
  <conditionalFormatting sqref="E4:E13">
    <cfRule type="cellIs" dxfId="60" priority="14" operator="greaterThan">
      <formula>0</formula>
    </cfRule>
  </conditionalFormatting>
  <conditionalFormatting sqref="F4:F13">
    <cfRule type="containsText" dxfId="59" priority="13" operator="containsText" text="Savings">
      <formula>NOT(ISERROR(SEARCH("Savings",F4)))</formula>
    </cfRule>
  </conditionalFormatting>
  <conditionalFormatting sqref="F4:F13">
    <cfRule type="containsText" dxfId="58" priority="12" operator="containsText" text="Savings">
      <formula>NOT(ISERROR(SEARCH("Savings",F4)))</formula>
    </cfRule>
  </conditionalFormatting>
  <conditionalFormatting sqref="F4:F13">
    <cfRule type="containsText" dxfId="57" priority="11" operator="containsText" text="Savings">
      <formula>NOT(ISERROR(SEARCH("Savings",F4)))</formula>
    </cfRule>
  </conditionalFormatting>
  <conditionalFormatting sqref="M4:M13">
    <cfRule type="cellIs" dxfId="56" priority="4" operator="greaterThan">
      <formula>0</formula>
    </cfRule>
  </conditionalFormatting>
  <conditionalFormatting sqref="M4:M13">
    <cfRule type="cellIs" dxfId="55" priority="3" operator="greaterThan">
      <formula>0</formula>
    </cfRule>
  </conditionalFormatting>
  <pageMargins left="0.7" right="0.7" top="0.75" bottom="0.75" header="0.3" footer="0.3"/>
  <pageSetup scale="65" orientation="landscape" r:id="rId1"/>
  <headerFooter>
    <oddHeader>&amp;L&amp;Z&amp;F</oddHeader>
    <oddFooter xml:space="preserve">&amp;L&amp;A&amp;R14LGBRA-NRGPOD1-8-DOC 2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B1:F13"/>
  <sheetViews>
    <sheetView tabSelected="1" zoomScaleNormal="100" workbookViewId="0">
      <selection activeCell="A32" sqref="A32:XFD32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23.5546875" bestFit="1" customWidth="1"/>
    <col min="8" max="8" width="7.6640625" bestFit="1" customWidth="1"/>
    <col min="9" max="9" width="17.44140625" bestFit="1" customWidth="1"/>
  </cols>
  <sheetData>
    <row r="1" spans="2:6" ht="15" thickBot="1">
      <c r="B1" s="148" t="s">
        <v>25</v>
      </c>
      <c r="C1" s="149"/>
      <c r="D1" s="149"/>
      <c r="E1" s="150"/>
    </row>
    <row r="2" spans="2:6" ht="31.5" customHeight="1" thickBot="1">
      <c r="B2" s="151" t="s">
        <v>41</v>
      </c>
      <c r="C2" s="152"/>
      <c r="D2" s="152"/>
      <c r="E2" s="153"/>
    </row>
    <row r="3" spans="2:6" ht="15" thickBot="1">
      <c r="B3" s="8" t="s">
        <v>9</v>
      </c>
      <c r="C3" s="9" t="s">
        <v>26</v>
      </c>
      <c r="D3" s="9" t="s">
        <v>42</v>
      </c>
      <c r="E3" s="108" t="s">
        <v>8</v>
      </c>
    </row>
    <row r="4" spans="2:6">
      <c r="B4" s="1" t="s">
        <v>0</v>
      </c>
      <c r="C4" s="4">
        <f>Self_Build!$A$10+Budget_Capital!$B$12</f>
        <v>5176.4531232436866</v>
      </c>
      <c r="D4" s="4">
        <f>Self_Build_NoCh!$A$10+Budget_Capital!$B$12</f>
        <v>5124.8433857495957</v>
      </c>
      <c r="E4" s="10">
        <f t="shared" ref="E4:E12" si="0">C4-D4</f>
        <v>51.60973749409095</v>
      </c>
      <c r="F4" t="str">
        <f t="shared" ref="F4:F13" si="1">IF(E4&gt;0,"No Hines Chillers Savings","No Hines Chillers Costs")</f>
        <v>No Hines Chillers Savings</v>
      </c>
    </row>
    <row r="5" spans="2:6">
      <c r="B5" s="1" t="s">
        <v>1</v>
      </c>
      <c r="C5" s="4">
        <f>Self_Build!$A$7</f>
        <v>34322.028111777174</v>
      </c>
      <c r="D5" s="4">
        <f>+Self_Build_NoCh!$A$7</f>
        <v>34381.868157470024</v>
      </c>
      <c r="E5" s="4">
        <f t="shared" si="0"/>
        <v>-59.840045692850254</v>
      </c>
      <c r="F5" t="str">
        <f t="shared" si="1"/>
        <v>No Hines Chillers Costs</v>
      </c>
    </row>
    <row r="6" spans="2:6">
      <c r="B6" s="1" t="s">
        <v>2</v>
      </c>
      <c r="C6" s="4">
        <f>Self_Build!$A$6</f>
        <v>8661.0368124550314</v>
      </c>
      <c r="D6" s="4">
        <f>+Self_Build_NoCh!$A$6</f>
        <v>8688.518619644894</v>
      </c>
      <c r="E6" s="4">
        <f t="shared" si="0"/>
        <v>-27.481807189862593</v>
      </c>
      <c r="F6" t="str">
        <f t="shared" si="1"/>
        <v>No Hines Chillers Costs</v>
      </c>
    </row>
    <row r="7" spans="2:6">
      <c r="B7" s="1" t="s">
        <v>4</v>
      </c>
      <c r="C7" s="4">
        <f>Self_Build!$A$5</f>
        <v>2199.4212622349428</v>
      </c>
      <c r="D7" s="4">
        <f>+Self_Build_NoCh!$A$5</f>
        <v>2186.0281821975218</v>
      </c>
      <c r="E7" s="4">
        <f t="shared" si="0"/>
        <v>13.393080037420987</v>
      </c>
      <c r="F7" t="str">
        <f t="shared" si="1"/>
        <v>No Hines Chillers Savings</v>
      </c>
    </row>
    <row r="8" spans="2:6">
      <c r="B8" s="1" t="s">
        <v>3</v>
      </c>
      <c r="C8" s="4">
        <f>Self_Build!$A$4</f>
        <v>8902.215791726976</v>
      </c>
      <c r="D8" s="4">
        <f>+Self_Build_NoCh!$A$4</f>
        <v>8908.9662419635952</v>
      </c>
      <c r="E8" s="4">
        <f t="shared" si="0"/>
        <v>-6.7504502366191446</v>
      </c>
      <c r="F8" t="str">
        <f t="shared" si="1"/>
        <v>No Hines Chillers Costs</v>
      </c>
    </row>
    <row r="9" spans="2:6">
      <c r="B9" s="1" t="s">
        <v>5</v>
      </c>
      <c r="C9" s="4">
        <f>Self_Build!$A$9</f>
        <v>1558.9231731042671</v>
      </c>
      <c r="D9" s="4">
        <f>+Self_Build_NoCh!$A$9</f>
        <v>1558.6262369053923</v>
      </c>
      <c r="E9" s="4">
        <f t="shared" si="0"/>
        <v>0.29693619887484601</v>
      </c>
      <c r="F9" t="str">
        <f t="shared" si="1"/>
        <v>No Hines Chillers Savings</v>
      </c>
    </row>
    <row r="10" spans="2:6">
      <c r="B10" s="1" t="s">
        <v>40</v>
      </c>
      <c r="C10" s="4">
        <v>0</v>
      </c>
      <c r="D10" s="4">
        <v>0</v>
      </c>
      <c r="E10" s="4">
        <f t="shared" si="0"/>
        <v>0</v>
      </c>
      <c r="F10" t="str">
        <f t="shared" si="1"/>
        <v>No Hines Chillers Costs</v>
      </c>
    </row>
    <row r="11" spans="2:6">
      <c r="B11" s="1" t="s">
        <v>6</v>
      </c>
      <c r="C11" s="4">
        <f>Self_Build!$A$8</f>
        <v>4675.187417509871</v>
      </c>
      <c r="D11" s="4">
        <f>+Self_Build_NoCh!$A$8</f>
        <v>4675.4273197148905</v>
      </c>
      <c r="E11" s="4">
        <f t="shared" si="0"/>
        <v>-0.23990220501946169</v>
      </c>
      <c r="F11" t="str">
        <f t="shared" si="1"/>
        <v>No Hines Chillers Costs</v>
      </c>
    </row>
    <row r="12" spans="2:6">
      <c r="B12" s="2" t="s">
        <v>7</v>
      </c>
      <c r="C12" s="5">
        <f>Self_Build!$A$3</f>
        <v>7.932622472208938</v>
      </c>
      <c r="D12" s="5">
        <f>+Self_Build_NoCh!$A$3</f>
        <v>5.2690181807483745</v>
      </c>
      <c r="E12" s="5">
        <f t="shared" si="0"/>
        <v>2.6636042914605635</v>
      </c>
      <c r="F12" t="str">
        <f t="shared" si="1"/>
        <v>No Hines Chillers Savings</v>
      </c>
    </row>
    <row r="13" spans="2:6" ht="15" thickBot="1">
      <c r="B13" s="3" t="s">
        <v>18</v>
      </c>
      <c r="C13" s="6">
        <f>SUM(C4:C12)</f>
        <v>65503.198314524154</v>
      </c>
      <c r="D13" s="6">
        <f>SUM(D4:D12)</f>
        <v>65529.547161826667</v>
      </c>
      <c r="E13" s="7">
        <f>SUM(E4:E12)</f>
        <v>-26.348847302504105</v>
      </c>
      <c r="F13" t="str">
        <f t="shared" si="1"/>
        <v>No Hines Chillers Costs</v>
      </c>
    </row>
  </sheetData>
  <mergeCells count="2">
    <mergeCell ref="B1:E1"/>
    <mergeCell ref="B2:E2"/>
  </mergeCells>
  <conditionalFormatting sqref="E4:E13">
    <cfRule type="cellIs" dxfId="54" priority="12" operator="greaterThan">
      <formula>0</formula>
    </cfRule>
  </conditionalFormatting>
  <conditionalFormatting sqref="F4:F13">
    <cfRule type="containsText" dxfId="53" priority="11" operator="containsText" text="Savings">
      <formula>NOT(ISERROR(SEARCH("Savings",F4)))</formula>
    </cfRule>
  </conditionalFormatting>
  <conditionalFormatting sqref="E4:E13">
    <cfRule type="cellIs" dxfId="52" priority="10" operator="greaterThan">
      <formula>0</formula>
    </cfRule>
  </conditionalFormatting>
  <conditionalFormatting sqref="F4:F13">
    <cfRule type="containsText" dxfId="51" priority="9" operator="containsText" text="Savings">
      <formula>NOT(ISERROR(SEARCH("Savings",F4)))</formula>
    </cfRule>
  </conditionalFormatting>
  <conditionalFormatting sqref="F4:F13">
    <cfRule type="containsText" dxfId="50" priority="8" operator="containsText" text="Savings">
      <formula>NOT(ISERROR(SEARCH("Savings",F4)))</formula>
    </cfRule>
  </conditionalFormatting>
  <conditionalFormatting sqref="F4:F13">
    <cfRule type="containsText" dxfId="49" priority="7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F12"/>
  <sheetViews>
    <sheetView tabSelected="1" workbookViewId="0">
      <selection activeCell="A32" sqref="A32:XFD32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</cols>
  <sheetData>
    <row r="1" spans="2:6" ht="15" thickBot="1">
      <c r="B1" s="148" t="s">
        <v>25</v>
      </c>
      <c r="C1" s="149"/>
      <c r="D1" s="149"/>
      <c r="E1" s="150"/>
    </row>
    <row r="2" spans="2:6" ht="31.5" customHeight="1" thickBot="1">
      <c r="B2" s="151" t="s">
        <v>68</v>
      </c>
      <c r="C2" s="152"/>
      <c r="D2" s="152"/>
      <c r="E2" s="153"/>
    </row>
    <row r="3" spans="2:6" ht="15" thickBot="1">
      <c r="B3" s="8" t="s">
        <v>9</v>
      </c>
      <c r="C3" s="9" t="s">
        <v>26</v>
      </c>
      <c r="D3" s="9" t="s">
        <v>66</v>
      </c>
      <c r="E3" s="126" t="s">
        <v>8</v>
      </c>
    </row>
    <row r="4" spans="2:6">
      <c r="B4" s="1" t="s">
        <v>0</v>
      </c>
      <c r="C4" s="4">
        <f>Self_Build_HighGas!$A$10+Budget_Capital!$B$12</f>
        <v>5176.4531232436866</v>
      </c>
      <c r="D4" s="4">
        <f>PPA1_HighGas!$A$10+Budget_Capital!$B$12</f>
        <v>5093.9193382007943</v>
      </c>
      <c r="E4" s="10">
        <f t="shared" ref="E4:E11" si="0">C4-D4</f>
        <v>82.533785042892305</v>
      </c>
      <c r="F4" t="str">
        <f t="shared" ref="F4:F12" si="1">IF(E4&gt;0,"PPA1 Savings","PPA1 Costs")</f>
        <v>PPA1 Savings</v>
      </c>
    </row>
    <row r="5" spans="2:6">
      <c r="B5" s="1" t="s">
        <v>1</v>
      </c>
      <c r="C5" s="4">
        <f>Self_Build_HighGas!$A$7</f>
        <v>39794.117941992889</v>
      </c>
      <c r="D5" s="4">
        <f>+PPA1_HighGas!$A$7</f>
        <v>39526.89429566593</v>
      </c>
      <c r="E5" s="4">
        <f t="shared" si="0"/>
        <v>267.22364632695826</v>
      </c>
      <c r="F5" t="str">
        <f t="shared" si="1"/>
        <v>PPA1 Savings</v>
      </c>
    </row>
    <row r="6" spans="2:6">
      <c r="B6" s="1" t="s">
        <v>2</v>
      </c>
      <c r="C6" s="4">
        <f>Self_Build_HighGas!$A$6</f>
        <v>8619.2283138243183</v>
      </c>
      <c r="D6" s="4">
        <f>+PPA1_HighGas!$A$6</f>
        <v>8589.8956954832411</v>
      </c>
      <c r="E6" s="4">
        <f t="shared" si="0"/>
        <v>29.33261834107725</v>
      </c>
      <c r="F6" t="str">
        <f t="shared" si="1"/>
        <v>PPA1 Savings</v>
      </c>
    </row>
    <row r="7" spans="2:6">
      <c r="B7" s="1" t="s">
        <v>4</v>
      </c>
      <c r="C7" s="4">
        <f>Self_Build_HighGas!$A$5</f>
        <v>2216.6824608519264</v>
      </c>
      <c r="D7" s="4">
        <f>+PPA1_HighGas!$A$5</f>
        <v>2215.0186874580268</v>
      </c>
      <c r="E7" s="4">
        <f t="shared" si="0"/>
        <v>1.6637733938996462</v>
      </c>
      <c r="F7" t="str">
        <f t="shared" si="1"/>
        <v>PPA1 Savings</v>
      </c>
    </row>
    <row r="8" spans="2:6">
      <c r="B8" s="1" t="s">
        <v>3</v>
      </c>
      <c r="C8" s="4">
        <f>Self_Build_HighGas!$A$4</f>
        <v>8902.215791726976</v>
      </c>
      <c r="D8" s="4">
        <f>+PPA1_HighGas!$A$4</f>
        <v>9030.8488147793068</v>
      </c>
      <c r="E8" s="4">
        <f t="shared" si="0"/>
        <v>-128.63302305233083</v>
      </c>
      <c r="F8" t="str">
        <f t="shared" si="1"/>
        <v>PPA1 Costs</v>
      </c>
    </row>
    <row r="9" spans="2:6">
      <c r="B9" s="1" t="s">
        <v>5</v>
      </c>
      <c r="C9" s="4">
        <f>Self_Build_HighGas!$A$9</f>
        <v>1687.6033673387183</v>
      </c>
      <c r="D9" s="4">
        <f>+PPA1_HighGas!$A$9</f>
        <v>2051.9055014557339</v>
      </c>
      <c r="E9" s="4">
        <f t="shared" si="0"/>
        <v>-364.30213411701561</v>
      </c>
      <c r="F9" t="str">
        <f t="shared" si="1"/>
        <v>PPA1 Costs</v>
      </c>
    </row>
    <row r="10" spans="2:6">
      <c r="B10" s="1" t="s">
        <v>6</v>
      </c>
      <c r="C10" s="4">
        <f>Self_Build_HighGas!$A$8</f>
        <v>4814.78478256986</v>
      </c>
      <c r="D10" s="4">
        <f>+PPA1_HighGas!$A$8</f>
        <v>4811.5270773494804</v>
      </c>
      <c r="E10" s="4">
        <f t="shared" si="0"/>
        <v>3.2577052203796484</v>
      </c>
      <c r="F10" t="str">
        <f t="shared" si="1"/>
        <v>PPA1 Savings</v>
      </c>
    </row>
    <row r="11" spans="2:6">
      <c r="B11" s="2" t="s">
        <v>7</v>
      </c>
      <c r="C11" s="5">
        <f>Self_Build_HighGas!$A$3</f>
        <v>7.932622472208938</v>
      </c>
      <c r="D11" s="5">
        <f>+PPA1_HighGas!$A$3</f>
        <v>8.8887941406824247</v>
      </c>
      <c r="E11" s="5">
        <f t="shared" si="0"/>
        <v>-0.95617166847348667</v>
      </c>
      <c r="F11" t="str">
        <f t="shared" si="1"/>
        <v>PPA1 Costs</v>
      </c>
    </row>
    <row r="12" spans="2:6" ht="15" thickBot="1">
      <c r="B12" s="3" t="s">
        <v>18</v>
      </c>
      <c r="C12" s="6">
        <f>SUM(C4:C11)</f>
        <v>71219.018404020564</v>
      </c>
      <c r="D12" s="6">
        <f>SUM(D4:D11)</f>
        <v>71328.898204533209</v>
      </c>
      <c r="E12" s="7">
        <f>SUM(E4:E11)</f>
        <v>-109.87980051261282</v>
      </c>
      <c r="F12" t="str">
        <f t="shared" si="1"/>
        <v>PPA1 Costs</v>
      </c>
    </row>
  </sheetData>
  <mergeCells count="2">
    <mergeCell ref="B1:E1"/>
    <mergeCell ref="B2:E2"/>
  </mergeCells>
  <conditionalFormatting sqref="E4:E12">
    <cfRule type="cellIs" dxfId="48" priority="14" operator="greaterThan">
      <formula>0</formula>
    </cfRule>
  </conditionalFormatting>
  <conditionalFormatting sqref="F4:F12">
    <cfRule type="containsText" dxfId="47" priority="13" operator="containsText" text="Savings">
      <formula>NOT(ISERROR(SEARCH("Savings",F4)))</formula>
    </cfRule>
  </conditionalFormatting>
  <conditionalFormatting sqref="E4:E12">
    <cfRule type="cellIs" dxfId="46" priority="12" operator="greaterThan">
      <formula>0</formula>
    </cfRule>
  </conditionalFormatting>
  <conditionalFormatting sqref="F4:F12">
    <cfRule type="containsText" dxfId="45" priority="11" operator="containsText" text="Savings">
      <formula>NOT(ISERROR(SEARCH("Savings",F4)))</formula>
    </cfRule>
  </conditionalFormatting>
  <conditionalFormatting sqref="F4:F12">
    <cfRule type="containsText" dxfId="44" priority="10" operator="containsText" text="Savings">
      <formula>NOT(ISERROR(SEARCH("Savings",F4)))</formula>
    </cfRule>
  </conditionalFormatting>
  <conditionalFormatting sqref="F4:F12">
    <cfRule type="containsText" dxfId="43" priority="9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F12"/>
  <sheetViews>
    <sheetView tabSelected="1" workbookViewId="0">
      <selection activeCell="A32" sqref="A32:XFD32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</cols>
  <sheetData>
    <row r="1" spans="2:6" ht="15" thickBot="1">
      <c r="B1" s="148" t="s">
        <v>25</v>
      </c>
      <c r="C1" s="149"/>
      <c r="D1" s="149"/>
      <c r="E1" s="150"/>
    </row>
    <row r="2" spans="2:6" ht="31.5" customHeight="1" thickBot="1">
      <c r="B2" s="151" t="s">
        <v>68</v>
      </c>
      <c r="C2" s="152"/>
      <c r="D2" s="152"/>
      <c r="E2" s="153"/>
    </row>
    <row r="3" spans="2:6" ht="15" thickBot="1">
      <c r="B3" s="8" t="s">
        <v>9</v>
      </c>
      <c r="C3" s="9" t="s">
        <v>26</v>
      </c>
      <c r="D3" s="9" t="s">
        <v>66</v>
      </c>
      <c r="E3" s="99" t="s">
        <v>8</v>
      </c>
    </row>
    <row r="4" spans="2:6">
      <c r="B4" s="1" t="s">
        <v>0</v>
      </c>
      <c r="C4" s="4">
        <f>Self_Build!$A$10+Budget_Capital!$B$12</f>
        <v>5176.4531232436866</v>
      </c>
      <c r="D4" s="4">
        <f>'PPA1'!$A$10+Budget_Capital!$B$12</f>
        <v>5093.9193382007943</v>
      </c>
      <c r="E4" s="10">
        <f t="shared" ref="E4:E11" si="0">C4-D4</f>
        <v>82.533785042892305</v>
      </c>
      <c r="F4" t="str">
        <f t="shared" ref="F4:F12" si="1">IF(E4&gt;0,"PPA1 Savings","PPA1 Costs")</f>
        <v>PPA1 Savings</v>
      </c>
    </row>
    <row r="5" spans="2:6">
      <c r="B5" s="1" t="s">
        <v>1</v>
      </c>
      <c r="C5" s="4">
        <f>Self_Build!$A$7</f>
        <v>34322.028111777174</v>
      </c>
      <c r="D5" s="4">
        <f>+'PPA1'!$A$7</f>
        <v>34094.774841517668</v>
      </c>
      <c r="E5" s="4">
        <f t="shared" si="0"/>
        <v>227.25327025950537</v>
      </c>
      <c r="F5" t="str">
        <f t="shared" si="1"/>
        <v>PPA1 Savings</v>
      </c>
    </row>
    <row r="6" spans="2:6">
      <c r="B6" s="1" t="s">
        <v>2</v>
      </c>
      <c r="C6" s="4">
        <f>Self_Build!$A$6</f>
        <v>8661.0368124550314</v>
      </c>
      <c r="D6" s="4">
        <f>+'PPA1'!$A$6</f>
        <v>8632.3967312974</v>
      </c>
      <c r="E6" s="4">
        <f t="shared" si="0"/>
        <v>28.640081157631357</v>
      </c>
      <c r="F6" t="str">
        <f t="shared" si="1"/>
        <v>PPA1 Savings</v>
      </c>
    </row>
    <row r="7" spans="2:6">
      <c r="B7" s="1" t="s">
        <v>4</v>
      </c>
      <c r="C7" s="4">
        <f>Self_Build!$A$5</f>
        <v>2199.4212622349428</v>
      </c>
      <c r="D7" s="4">
        <f>+'PPA1'!$A$5</f>
        <v>2197.5007669784723</v>
      </c>
      <c r="E7" s="4">
        <f t="shared" si="0"/>
        <v>1.9204952564705309</v>
      </c>
      <c r="F7" t="str">
        <f t="shared" si="1"/>
        <v>PPA1 Savings</v>
      </c>
    </row>
    <row r="8" spans="2:6">
      <c r="B8" s="1" t="s">
        <v>3</v>
      </c>
      <c r="C8" s="4">
        <f>Self_Build!$A$4</f>
        <v>8902.215791726976</v>
      </c>
      <c r="D8" s="4">
        <f>+'PPA1'!$A$4</f>
        <v>9030.8488147793068</v>
      </c>
      <c r="E8" s="4">
        <f t="shared" si="0"/>
        <v>-128.63302305233083</v>
      </c>
      <c r="F8" t="str">
        <f t="shared" si="1"/>
        <v>PPA1 Costs</v>
      </c>
    </row>
    <row r="9" spans="2:6">
      <c r="B9" s="1" t="s">
        <v>5</v>
      </c>
      <c r="C9" s="4">
        <f>Self_Build!$A$9</f>
        <v>1558.9231731042671</v>
      </c>
      <c r="D9" s="4">
        <f>+'PPA1'!$A$9</f>
        <v>1890.5377842862774</v>
      </c>
      <c r="E9" s="4">
        <f t="shared" si="0"/>
        <v>-331.61461118201032</v>
      </c>
      <c r="F9" t="str">
        <f t="shared" si="1"/>
        <v>PPA1 Costs</v>
      </c>
    </row>
    <row r="10" spans="2:6">
      <c r="B10" s="1" t="s">
        <v>6</v>
      </c>
      <c r="C10" s="4">
        <f>Self_Build!$A$8</f>
        <v>4675.187417509871</v>
      </c>
      <c r="D10" s="4">
        <f>+'PPA1'!$A$8</f>
        <v>4672.3923481862239</v>
      </c>
      <c r="E10" s="4">
        <f t="shared" si="0"/>
        <v>2.7950693236471125</v>
      </c>
      <c r="F10" t="str">
        <f t="shared" si="1"/>
        <v>PPA1 Savings</v>
      </c>
    </row>
    <row r="11" spans="2:6">
      <c r="B11" s="2" t="s">
        <v>7</v>
      </c>
      <c r="C11" s="5">
        <f>Self_Build!$A$3</f>
        <v>7.932622472208938</v>
      </c>
      <c r="D11" s="5">
        <f>+'PPA1'!$A$3</f>
        <v>8.8887941406824247</v>
      </c>
      <c r="E11" s="5">
        <f t="shared" si="0"/>
        <v>-0.95617166847348667</v>
      </c>
      <c r="F11" t="str">
        <f t="shared" si="1"/>
        <v>PPA1 Costs</v>
      </c>
    </row>
    <row r="12" spans="2:6" ht="15" thickBot="1">
      <c r="B12" s="3" t="s">
        <v>18</v>
      </c>
      <c r="C12" s="6">
        <f>SUM(C4:C11)</f>
        <v>65503.198314524154</v>
      </c>
      <c r="D12" s="6">
        <f>SUM(D4:D11)</f>
        <v>65621.259419386843</v>
      </c>
      <c r="E12" s="7">
        <f>SUM(E4:E11)</f>
        <v>-118.06110486266796</v>
      </c>
      <c r="F12" t="str">
        <f t="shared" si="1"/>
        <v>PPA1 Costs</v>
      </c>
    </row>
  </sheetData>
  <mergeCells count="2">
    <mergeCell ref="B1:E1"/>
    <mergeCell ref="B2:E2"/>
  </mergeCells>
  <conditionalFormatting sqref="E4:E12">
    <cfRule type="cellIs" dxfId="42" priority="14" operator="greaterThan">
      <formula>0</formula>
    </cfRule>
  </conditionalFormatting>
  <conditionalFormatting sqref="F4:F12">
    <cfRule type="containsText" dxfId="41" priority="13" operator="containsText" text="Savings">
      <formula>NOT(ISERROR(SEARCH("Savings",F4)))</formula>
    </cfRule>
  </conditionalFormatting>
  <conditionalFormatting sqref="E4:E12">
    <cfRule type="cellIs" dxfId="40" priority="12" operator="greaterThan">
      <formula>0</formula>
    </cfRule>
  </conditionalFormatting>
  <conditionalFormatting sqref="F4:F12">
    <cfRule type="containsText" dxfId="39" priority="11" operator="containsText" text="Savings">
      <formula>NOT(ISERROR(SEARCH("Savings",F4)))</formula>
    </cfRule>
  </conditionalFormatting>
  <conditionalFormatting sqref="F4:F12">
    <cfRule type="containsText" dxfId="38" priority="10" operator="containsText" text="Savings">
      <formula>NOT(ISERROR(SEARCH("Savings",F4)))</formula>
    </cfRule>
  </conditionalFormatting>
  <conditionalFormatting sqref="F4:F12">
    <cfRule type="containsText" dxfId="37" priority="9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F12"/>
  <sheetViews>
    <sheetView tabSelected="1" workbookViewId="0">
      <selection activeCell="A32" sqref="A32:XFD32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</cols>
  <sheetData>
    <row r="1" spans="2:6" ht="15" thickBot="1">
      <c r="B1" s="148" t="s">
        <v>25</v>
      </c>
      <c r="C1" s="149"/>
      <c r="D1" s="149"/>
      <c r="E1" s="150"/>
    </row>
    <row r="2" spans="2:6" ht="31.5" customHeight="1" thickBot="1">
      <c r="B2" s="151" t="s">
        <v>68</v>
      </c>
      <c r="C2" s="152"/>
      <c r="D2" s="152"/>
      <c r="E2" s="153"/>
    </row>
    <row r="3" spans="2:6" ht="15" thickBot="1">
      <c r="B3" s="8" t="s">
        <v>9</v>
      </c>
      <c r="C3" s="9" t="s">
        <v>26</v>
      </c>
      <c r="D3" s="9" t="s">
        <v>66</v>
      </c>
      <c r="E3" s="126" t="s">
        <v>8</v>
      </c>
    </row>
    <row r="4" spans="2:6">
      <c r="B4" s="1" t="s">
        <v>0</v>
      </c>
      <c r="C4" s="4">
        <f>Self_Build_NoCO2!$A$10+Budget_Capital!$B$12</f>
        <v>5176.4531232436866</v>
      </c>
      <c r="D4" s="4">
        <f>PPA1_NoCO2!$A$10+Budget_Capital!$B$12</f>
        <v>5093.9193382007943</v>
      </c>
      <c r="E4" s="10">
        <f t="shared" ref="E4:E11" si="0">C4-D4</f>
        <v>82.533785042892305</v>
      </c>
      <c r="F4" t="str">
        <f t="shared" ref="F4:F12" si="1">IF(E4&gt;0,"PPA1 Savings","PPA1 Costs")</f>
        <v>PPA1 Savings</v>
      </c>
    </row>
    <row r="5" spans="2:6">
      <c r="B5" s="1" t="s">
        <v>1</v>
      </c>
      <c r="C5" s="4">
        <f>Self_Build_NoCO2!$A$7</f>
        <v>33770.259697980757</v>
      </c>
      <c r="D5" s="4">
        <f>+PPA1_NoCO2!$A$7</f>
        <v>33565.146279174456</v>
      </c>
      <c r="E5" s="4">
        <f t="shared" si="0"/>
        <v>205.11341880630061</v>
      </c>
      <c r="F5" t="str">
        <f t="shared" si="1"/>
        <v>PPA1 Savings</v>
      </c>
    </row>
    <row r="6" spans="2:6">
      <c r="B6" s="1" t="s">
        <v>2</v>
      </c>
      <c r="C6" s="4">
        <f>Self_Build_NoCO2!$A$6</f>
        <v>583.46415042717933</v>
      </c>
      <c r="D6" s="4">
        <f>+PPA1_NoCO2!$A$6</f>
        <v>595.36907247042132</v>
      </c>
      <c r="E6" s="4">
        <f t="shared" si="0"/>
        <v>-11.904922043241982</v>
      </c>
      <c r="F6" t="str">
        <f t="shared" si="1"/>
        <v>PPA1 Costs</v>
      </c>
    </row>
    <row r="7" spans="2:6">
      <c r="B7" s="1" t="s">
        <v>4</v>
      </c>
      <c r="C7" s="4">
        <f>Self_Build_NoCO2!$A$5</f>
        <v>1948.1617932095523</v>
      </c>
      <c r="D7" s="4">
        <f>+PPA1_NoCO2!$A$5</f>
        <v>1945.0159946553686</v>
      </c>
      <c r="E7" s="4">
        <f t="shared" si="0"/>
        <v>3.1457985541837843</v>
      </c>
      <c r="F7" t="str">
        <f t="shared" si="1"/>
        <v>PPA1 Savings</v>
      </c>
    </row>
    <row r="8" spans="2:6">
      <c r="B8" s="1" t="s">
        <v>3</v>
      </c>
      <c r="C8" s="4">
        <f>Self_Build_NoCO2!$A$4</f>
        <v>8902.215791726976</v>
      </c>
      <c r="D8" s="4">
        <f>+PPA1_NoCO2!$A$4</f>
        <v>9030.8488147793068</v>
      </c>
      <c r="E8" s="4">
        <f t="shared" si="0"/>
        <v>-128.63302305233083</v>
      </c>
      <c r="F8" t="str">
        <f t="shared" si="1"/>
        <v>PPA1 Costs</v>
      </c>
    </row>
    <row r="9" spans="2:6">
      <c r="B9" s="1" t="s">
        <v>5</v>
      </c>
      <c r="C9" s="4">
        <f>Self_Build_NoCO2!$A$9</f>
        <v>1529.7011959305537</v>
      </c>
      <c r="D9" s="4">
        <f>+PPA1_NoCO2!$A$9</f>
        <v>1840.2590992107216</v>
      </c>
      <c r="E9" s="4">
        <f t="shared" si="0"/>
        <v>-310.55790328016792</v>
      </c>
      <c r="F9" t="str">
        <f t="shared" si="1"/>
        <v>PPA1 Costs</v>
      </c>
    </row>
    <row r="10" spans="2:6">
      <c r="B10" s="1" t="s">
        <v>6</v>
      </c>
      <c r="C10" s="4">
        <f>Self_Build_NoCO2!$A$8</f>
        <v>4307.9035772132138</v>
      </c>
      <c r="D10" s="4">
        <f>+PPA1_NoCO2!$A$8</f>
        <v>4307.2176324744287</v>
      </c>
      <c r="E10" s="4">
        <f t="shared" si="0"/>
        <v>0.68594473878511053</v>
      </c>
      <c r="F10" t="str">
        <f t="shared" si="1"/>
        <v>PPA1 Savings</v>
      </c>
    </row>
    <row r="11" spans="2:6">
      <c r="B11" s="2" t="s">
        <v>7</v>
      </c>
      <c r="C11" s="5">
        <f>Self_Build_NoCO2!$A$3</f>
        <v>7.932622472208938</v>
      </c>
      <c r="D11" s="5">
        <f>+PPA1_NoCO2!$A$3</f>
        <v>8.8887941406824247</v>
      </c>
      <c r="E11" s="5">
        <f t="shared" si="0"/>
        <v>-0.95617166847348667</v>
      </c>
      <c r="F11" t="str">
        <f t="shared" si="1"/>
        <v>PPA1 Costs</v>
      </c>
    </row>
    <row r="12" spans="2:6" ht="15" thickBot="1">
      <c r="B12" s="3" t="s">
        <v>18</v>
      </c>
      <c r="C12" s="6">
        <f>SUM(C4:C11)</f>
        <v>56226.091952204122</v>
      </c>
      <c r="D12" s="6">
        <f>SUM(D4:D11)</f>
        <v>56386.665025106173</v>
      </c>
      <c r="E12" s="7">
        <f>SUM(E4:E11)</f>
        <v>-160.57307290205239</v>
      </c>
      <c r="F12" t="str">
        <f t="shared" si="1"/>
        <v>PPA1 Costs</v>
      </c>
    </row>
  </sheetData>
  <mergeCells count="2">
    <mergeCell ref="B1:E1"/>
    <mergeCell ref="B2:E2"/>
  </mergeCells>
  <conditionalFormatting sqref="E4:E12">
    <cfRule type="cellIs" dxfId="36" priority="14" operator="greaterThan">
      <formula>0</formula>
    </cfRule>
  </conditionalFormatting>
  <conditionalFormatting sqref="F4:F12">
    <cfRule type="containsText" dxfId="35" priority="13" operator="containsText" text="Savings">
      <formula>NOT(ISERROR(SEARCH("Savings",F4)))</formula>
    </cfRule>
  </conditionalFormatting>
  <conditionalFormatting sqref="E4:E12">
    <cfRule type="cellIs" dxfId="34" priority="12" operator="greaterThan">
      <formula>0</formula>
    </cfRule>
  </conditionalFormatting>
  <conditionalFormatting sqref="F4:F12">
    <cfRule type="containsText" dxfId="33" priority="11" operator="containsText" text="Savings">
      <formula>NOT(ISERROR(SEARCH("Savings",F4)))</formula>
    </cfRule>
  </conditionalFormatting>
  <conditionalFormatting sqref="F4:F12">
    <cfRule type="containsText" dxfId="32" priority="10" operator="containsText" text="Savings">
      <formula>NOT(ISERROR(SEARCH("Savings",F4)))</formula>
    </cfRule>
  </conditionalFormatting>
  <conditionalFormatting sqref="F4:F12">
    <cfRule type="containsText" dxfId="31" priority="9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G13"/>
  <sheetViews>
    <sheetView tabSelected="1" workbookViewId="0">
      <selection activeCell="A32" sqref="A32:XFD32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  <col min="7" max="7" width="23.33203125" customWidth="1"/>
    <col min="8" max="8" width="16.109375" bestFit="1" customWidth="1"/>
    <col min="9" max="9" width="9.33203125" bestFit="1" customWidth="1"/>
  </cols>
  <sheetData>
    <row r="1" spans="2:7" ht="15" thickBot="1">
      <c r="B1" s="148" t="s">
        <v>25</v>
      </c>
      <c r="C1" s="149"/>
      <c r="D1" s="149"/>
      <c r="E1" s="150"/>
    </row>
    <row r="2" spans="2:7" ht="31.5" customHeight="1" thickBot="1">
      <c r="B2" s="151" t="s">
        <v>67</v>
      </c>
      <c r="C2" s="152"/>
      <c r="D2" s="152"/>
      <c r="E2" s="153"/>
    </row>
    <row r="3" spans="2:7" ht="15" thickBot="1">
      <c r="B3" s="8" t="s">
        <v>9</v>
      </c>
      <c r="C3" s="9" t="s">
        <v>26</v>
      </c>
      <c r="D3" s="9" t="s">
        <v>65</v>
      </c>
      <c r="E3" s="126" t="s">
        <v>8</v>
      </c>
    </row>
    <row r="4" spans="2:7">
      <c r="B4" s="1" t="s">
        <v>0</v>
      </c>
      <c r="C4" s="4">
        <f>Self_Build_HighGas!$A$10+Budget_Capital!$B$12</f>
        <v>5176.4531232436866</v>
      </c>
      <c r="D4" s="4">
        <f>ACQ_PPA_MIX1_HighGAs!$A$10+Budget_Capital!$B$12</f>
        <v>5088.7658618029609</v>
      </c>
      <c r="E4" s="10">
        <f t="shared" ref="E4:E12" si="0">C4-D4</f>
        <v>87.687261440725706</v>
      </c>
      <c r="F4" t="str">
        <f t="shared" ref="F4:F13" si="1">IF(E4&gt;0,"Osceola Savings","Osceola Costs")</f>
        <v>Osceola Savings</v>
      </c>
    </row>
    <row r="5" spans="2:7">
      <c r="B5" s="1" t="s">
        <v>1</v>
      </c>
      <c r="C5" s="4">
        <f>Self_Build_HighGas!$A$7</f>
        <v>39794.117941992889</v>
      </c>
      <c r="D5" s="4">
        <f>+ACQ_PPA_MIX1_HighGAs!$A$7</f>
        <v>39759.332856791843</v>
      </c>
      <c r="E5" s="4">
        <f t="shared" si="0"/>
        <v>34.785085201045149</v>
      </c>
      <c r="F5" t="str">
        <f t="shared" si="1"/>
        <v>Osceola Savings</v>
      </c>
    </row>
    <row r="6" spans="2:7">
      <c r="B6" s="1" t="s">
        <v>2</v>
      </c>
      <c r="C6" s="4">
        <f>Self_Build_HighGas!$A$6</f>
        <v>8619.2283138243183</v>
      </c>
      <c r="D6" s="4">
        <f>+ACQ_PPA_MIX1_HighGAs!$A$6</f>
        <v>8604.3703599150667</v>
      </c>
      <c r="E6" s="4">
        <f t="shared" si="0"/>
        <v>14.857953909251592</v>
      </c>
      <c r="F6" t="str">
        <f t="shared" si="1"/>
        <v>Osceola Savings</v>
      </c>
    </row>
    <row r="7" spans="2:7">
      <c r="B7" s="1" t="s">
        <v>4</v>
      </c>
      <c r="C7" s="4">
        <f>Self_Build_HighGas!$A$5</f>
        <v>2216.6824608519264</v>
      </c>
      <c r="D7" s="4">
        <f>+ACQ_PPA_MIX1_HighGAs!$A$5</f>
        <v>2226.9645646008589</v>
      </c>
      <c r="E7" s="4">
        <f t="shared" si="0"/>
        <v>-10.282103748932514</v>
      </c>
      <c r="F7" t="str">
        <f t="shared" si="1"/>
        <v>Osceola Costs</v>
      </c>
    </row>
    <row r="8" spans="2:7">
      <c r="B8" s="1" t="s">
        <v>3</v>
      </c>
      <c r="C8" s="4">
        <f>Self_Build_HighGas!$A$4</f>
        <v>8902.215791726976</v>
      </c>
      <c r="D8" s="4">
        <f>+ACQ_PPA_MIX1_HighGAs!$A$4</f>
        <v>9043.1811898224714</v>
      </c>
      <c r="E8" s="4">
        <f t="shared" si="0"/>
        <v>-140.9653980954954</v>
      </c>
      <c r="F8" t="str">
        <f t="shared" si="1"/>
        <v>Osceola Costs</v>
      </c>
    </row>
    <row r="9" spans="2:7">
      <c r="B9" s="1" t="s">
        <v>5</v>
      </c>
      <c r="C9" s="4">
        <f>Self_Build_HighGas!$A$9</f>
        <v>1687.6033673387183</v>
      </c>
      <c r="D9" s="4">
        <f>+ACQ_PPA_MIX1_HighGAs!$A$9</f>
        <v>1810.8979451023863</v>
      </c>
      <c r="E9" s="4">
        <f t="shared" si="0"/>
        <v>-123.29457776366803</v>
      </c>
      <c r="F9" t="str">
        <f t="shared" si="1"/>
        <v>Osceola Costs</v>
      </c>
    </row>
    <row r="10" spans="2:7">
      <c r="B10" s="1" t="s">
        <v>40</v>
      </c>
      <c r="C10" s="4">
        <v>0</v>
      </c>
      <c r="D10" s="4">
        <v>0</v>
      </c>
      <c r="E10" s="4">
        <f t="shared" si="0"/>
        <v>0</v>
      </c>
      <c r="F10" t="str">
        <f>IF(E10&gt;0,"Osceola Savings","Osceola Costs")</f>
        <v>Osceola Costs</v>
      </c>
    </row>
    <row r="11" spans="2:7">
      <c r="B11" s="1" t="s">
        <v>6</v>
      </c>
      <c r="C11" s="4">
        <f>Self_Build_HighGas!$A$8</f>
        <v>4814.78478256986</v>
      </c>
      <c r="D11" s="4">
        <f>+ACQ_PPA_MIX1_HighGAs!$A$8</f>
        <v>4814.1497110425817</v>
      </c>
      <c r="E11" s="4">
        <f t="shared" si="0"/>
        <v>0.63507152727834182</v>
      </c>
      <c r="F11" t="str">
        <f t="shared" si="1"/>
        <v>Osceola Savings</v>
      </c>
    </row>
    <row r="12" spans="2:7">
      <c r="B12" s="2" t="s">
        <v>7</v>
      </c>
      <c r="C12" s="5">
        <f>Self_Build_HighGas!$A$3</f>
        <v>7.932622472208938</v>
      </c>
      <c r="D12" s="5">
        <f>+ACQ_PPA_MIX1_HighGAs!$A$3</f>
        <v>8.9186802884565068</v>
      </c>
      <c r="E12" s="5">
        <f t="shared" si="0"/>
        <v>-0.98605781624756883</v>
      </c>
      <c r="F12" t="str">
        <f t="shared" si="1"/>
        <v>Osceola Costs</v>
      </c>
    </row>
    <row r="13" spans="2:7" ht="15" thickBot="1">
      <c r="B13" s="3" t="s">
        <v>18</v>
      </c>
      <c r="C13" s="6">
        <f>SUM(C4:C12)</f>
        <v>71219.018404020564</v>
      </c>
      <c r="D13" s="6">
        <f>SUM(D4:D12)</f>
        <v>71356.581169366618</v>
      </c>
      <c r="E13" s="7">
        <f>SUM(E4:E12)</f>
        <v>-137.56276534604274</v>
      </c>
      <c r="F13" t="str">
        <f t="shared" si="1"/>
        <v>Osceola Costs</v>
      </c>
      <c r="G13" s="11"/>
    </row>
  </sheetData>
  <mergeCells count="2">
    <mergeCell ref="B1:E1"/>
    <mergeCell ref="B2:E2"/>
  </mergeCells>
  <conditionalFormatting sqref="E4:E13">
    <cfRule type="cellIs" dxfId="30" priority="20" operator="greaterThan">
      <formula>0</formula>
    </cfRule>
  </conditionalFormatting>
  <conditionalFormatting sqref="F4:F9 F11:F13">
    <cfRule type="containsText" dxfId="29" priority="19" operator="containsText" text="Savings">
      <formula>NOT(ISERROR(SEARCH("Savings",F4)))</formula>
    </cfRule>
  </conditionalFormatting>
  <conditionalFormatting sqref="E4:E13">
    <cfRule type="cellIs" dxfId="28" priority="18" operator="greaterThan">
      <formula>0</formula>
    </cfRule>
  </conditionalFormatting>
  <conditionalFormatting sqref="F4:F9 F11:F13">
    <cfRule type="containsText" dxfId="27" priority="17" operator="containsText" text="Savings">
      <formula>NOT(ISERROR(SEARCH("Savings",F4)))</formula>
    </cfRule>
  </conditionalFormatting>
  <conditionalFormatting sqref="F4:F9 F11:F13">
    <cfRule type="containsText" dxfId="26" priority="16" operator="containsText" text="Savings">
      <formula>NOT(ISERROR(SEARCH("Savings",F4)))</formula>
    </cfRule>
  </conditionalFormatting>
  <conditionalFormatting sqref="F4:F9 F11:F13">
    <cfRule type="containsText" dxfId="25" priority="15" operator="containsText" text="Savings">
      <formula>NOT(ISERROR(SEARCH("Savings",F4)))</formula>
    </cfRule>
  </conditionalFormatting>
  <conditionalFormatting sqref="F10">
    <cfRule type="containsText" dxfId="24" priority="6" operator="containsText" text="Savings">
      <formula>NOT(ISERROR(SEARCH("Savings",F10)))</formula>
    </cfRule>
  </conditionalFormatting>
  <conditionalFormatting sqref="F10">
    <cfRule type="containsText" dxfId="23" priority="5" operator="containsText" text="Savings">
      <formula>NOT(ISERROR(SEARCH("Savings",F10)))</formula>
    </cfRule>
  </conditionalFormatting>
  <conditionalFormatting sqref="F10">
    <cfRule type="containsText" dxfId="22" priority="4" operator="containsText" text="Savings">
      <formula>NOT(ISERROR(SEARCH("Savings",F10)))</formula>
    </cfRule>
  </conditionalFormatting>
  <conditionalFormatting sqref="F10">
    <cfRule type="containsText" dxfId="21" priority="3" operator="containsText" text="Savings">
      <formula>NOT(ISERROR(SEARCH("Savings",F10)))</formula>
    </cfRule>
  </conditionalFormatting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G13"/>
  <sheetViews>
    <sheetView tabSelected="1" workbookViewId="0">
      <selection activeCell="A32" sqref="A32:XFD32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  <col min="7" max="7" width="23.33203125" customWidth="1"/>
    <col min="8" max="8" width="16.109375" bestFit="1" customWidth="1"/>
    <col min="9" max="9" width="9.33203125" bestFit="1" customWidth="1"/>
  </cols>
  <sheetData>
    <row r="1" spans="2:7" ht="15" thickBot="1">
      <c r="B1" s="148" t="s">
        <v>25</v>
      </c>
      <c r="C1" s="149"/>
      <c r="D1" s="149"/>
      <c r="E1" s="150"/>
    </row>
    <row r="2" spans="2:7" ht="31.5" customHeight="1" thickBot="1">
      <c r="B2" s="151" t="s">
        <v>67</v>
      </c>
      <c r="C2" s="152"/>
      <c r="D2" s="152"/>
      <c r="E2" s="153"/>
    </row>
    <row r="3" spans="2:7" ht="15" thickBot="1">
      <c r="B3" s="8" t="s">
        <v>9</v>
      </c>
      <c r="C3" s="9" t="s">
        <v>26</v>
      </c>
      <c r="D3" s="9" t="s">
        <v>65</v>
      </c>
      <c r="E3" s="105" t="s">
        <v>8</v>
      </c>
    </row>
    <row r="4" spans="2:7">
      <c r="B4" s="1" t="s">
        <v>0</v>
      </c>
      <c r="C4" s="4">
        <f>Self_Build!$A$10+Budget_Capital!$B$12</f>
        <v>5176.4531232436866</v>
      </c>
      <c r="D4" s="4">
        <f>ACQ_PPA_MIX1!$A$10+Budget_Capital!$B$12</f>
        <v>5088.7658618029609</v>
      </c>
      <c r="E4" s="10">
        <f t="shared" ref="E4:E12" si="0">C4-D4</f>
        <v>87.687261440725706</v>
      </c>
      <c r="F4" t="str">
        <f t="shared" ref="F4:F13" si="1">IF(E4&gt;0,"Osceola Savings","Osceola Costs")</f>
        <v>Osceola Savings</v>
      </c>
    </row>
    <row r="5" spans="2:7">
      <c r="B5" s="1" t="s">
        <v>1</v>
      </c>
      <c r="C5" s="4">
        <f>Self_Build!$A$7</f>
        <v>34322.028111777174</v>
      </c>
      <c r="D5" s="4">
        <f>+ACQ_PPA_MIX1!$A$7</f>
        <v>34295.73613685395</v>
      </c>
      <c r="E5" s="4">
        <f t="shared" si="0"/>
        <v>26.291974923224188</v>
      </c>
      <c r="F5" t="str">
        <f t="shared" si="1"/>
        <v>Osceola Savings</v>
      </c>
    </row>
    <row r="6" spans="2:7">
      <c r="B6" s="1" t="s">
        <v>2</v>
      </c>
      <c r="C6" s="4">
        <f>Self_Build!$A$6</f>
        <v>8661.0368124550314</v>
      </c>
      <c r="D6" s="4">
        <f>+ACQ_PPA_MIX1!$A$6</f>
        <v>8648.6768537879234</v>
      </c>
      <c r="E6" s="4">
        <f t="shared" si="0"/>
        <v>12.359958667108003</v>
      </c>
      <c r="F6" t="str">
        <f t="shared" si="1"/>
        <v>Osceola Savings</v>
      </c>
    </row>
    <row r="7" spans="2:7">
      <c r="B7" s="1" t="s">
        <v>4</v>
      </c>
      <c r="C7" s="4">
        <f>Self_Build!$A$5</f>
        <v>2199.4212622349428</v>
      </c>
      <c r="D7" s="4">
        <f>+ACQ_PPA_MIX1!$A$5</f>
        <v>2208.8878327519733</v>
      </c>
      <c r="E7" s="4">
        <f t="shared" si="0"/>
        <v>-9.4665705170305046</v>
      </c>
      <c r="F7" t="str">
        <f t="shared" si="1"/>
        <v>Osceola Costs</v>
      </c>
    </row>
    <row r="8" spans="2:7">
      <c r="B8" s="1" t="s">
        <v>3</v>
      </c>
      <c r="C8" s="4">
        <f>Self_Build!$A$4</f>
        <v>8902.215791726976</v>
      </c>
      <c r="D8" s="4">
        <f>+ACQ_PPA_MIX1!$A$4</f>
        <v>9043.1811898224714</v>
      </c>
      <c r="E8" s="4">
        <f t="shared" si="0"/>
        <v>-140.9653980954954</v>
      </c>
      <c r="F8" t="str">
        <f t="shared" si="1"/>
        <v>Osceola Costs</v>
      </c>
    </row>
    <row r="9" spans="2:7">
      <c r="B9" s="1" t="s">
        <v>5</v>
      </c>
      <c r="C9" s="4">
        <f>Self_Build!$A$9</f>
        <v>1558.9231731042671</v>
      </c>
      <c r="D9" s="4">
        <f>+ACQ_PPA_MIX1!$A$9</f>
        <v>1674.5154941406474</v>
      </c>
      <c r="E9" s="4">
        <f t="shared" si="0"/>
        <v>-115.59232103638033</v>
      </c>
      <c r="F9" t="str">
        <f t="shared" si="1"/>
        <v>Osceola Costs</v>
      </c>
    </row>
    <row r="10" spans="2:7">
      <c r="B10" s="1" t="s">
        <v>40</v>
      </c>
      <c r="C10" s="4">
        <v>0</v>
      </c>
      <c r="D10" s="4">
        <v>0</v>
      </c>
      <c r="E10" s="4">
        <f t="shared" si="0"/>
        <v>0</v>
      </c>
      <c r="F10" t="str">
        <f>IF(E10&gt;0,"Osceola Savings","Osceola Costs")</f>
        <v>Osceola Costs</v>
      </c>
    </row>
    <row r="11" spans="2:7">
      <c r="B11" s="1" t="s">
        <v>6</v>
      </c>
      <c r="C11" s="4">
        <f>Self_Build!$A$8</f>
        <v>4675.187417509871</v>
      </c>
      <c r="D11" s="4">
        <f>+ACQ_PPA_MIX1!$A$8</f>
        <v>4673.9597869336085</v>
      </c>
      <c r="E11" s="4">
        <f t="shared" si="0"/>
        <v>1.227630576262527</v>
      </c>
      <c r="F11" t="str">
        <f t="shared" si="1"/>
        <v>Osceola Savings</v>
      </c>
    </row>
    <row r="12" spans="2:7">
      <c r="B12" s="2" t="s">
        <v>7</v>
      </c>
      <c r="C12" s="5">
        <f>Self_Build!$A$3</f>
        <v>7.932622472208938</v>
      </c>
      <c r="D12" s="5">
        <f>+ACQ_PPA_MIX1!$A$3</f>
        <v>8.9186802884565068</v>
      </c>
      <c r="E12" s="5">
        <f t="shared" si="0"/>
        <v>-0.98605781624756883</v>
      </c>
      <c r="F12" t="str">
        <f t="shared" si="1"/>
        <v>Osceola Costs</v>
      </c>
    </row>
    <row r="13" spans="2:7" ht="15" thickBot="1">
      <c r="B13" s="3" t="s">
        <v>18</v>
      </c>
      <c r="C13" s="6">
        <f>SUM(C4:C12)</f>
        <v>65503.198314524154</v>
      </c>
      <c r="D13" s="6">
        <f>SUM(D4:D12)</f>
        <v>65642.641836381983</v>
      </c>
      <c r="E13" s="7">
        <f>SUM(E4:E12)</f>
        <v>-139.44352185783339</v>
      </c>
      <c r="F13" t="str">
        <f t="shared" si="1"/>
        <v>Osceola Costs</v>
      </c>
      <c r="G13" s="11"/>
    </row>
  </sheetData>
  <mergeCells count="2">
    <mergeCell ref="B1:E1"/>
    <mergeCell ref="B2:E2"/>
  </mergeCells>
  <conditionalFormatting sqref="E4:E13">
    <cfRule type="cellIs" dxfId="20" priority="24" operator="greaterThan">
      <formula>0</formula>
    </cfRule>
  </conditionalFormatting>
  <conditionalFormatting sqref="F4:F9 F11:F13">
    <cfRule type="containsText" dxfId="19" priority="23" operator="containsText" text="Savings">
      <formula>NOT(ISERROR(SEARCH("Savings",F4)))</formula>
    </cfRule>
  </conditionalFormatting>
  <conditionalFormatting sqref="E4:E13">
    <cfRule type="cellIs" dxfId="18" priority="22" operator="greaterThan">
      <formula>0</formula>
    </cfRule>
  </conditionalFormatting>
  <conditionalFormatting sqref="F4:F9 F11:F13">
    <cfRule type="containsText" dxfId="17" priority="21" operator="containsText" text="Savings">
      <formula>NOT(ISERROR(SEARCH("Savings",F4)))</formula>
    </cfRule>
  </conditionalFormatting>
  <conditionalFormatting sqref="F4:F9 F11:F13">
    <cfRule type="containsText" dxfId="16" priority="20" operator="containsText" text="Savings">
      <formula>NOT(ISERROR(SEARCH("Savings",F4)))</formula>
    </cfRule>
  </conditionalFormatting>
  <conditionalFormatting sqref="F4:F9 F11:F13">
    <cfRule type="containsText" dxfId="15" priority="19" operator="containsText" text="Savings">
      <formula>NOT(ISERROR(SEARCH("Savings",F4)))</formula>
    </cfRule>
  </conditionalFormatting>
  <conditionalFormatting sqref="F10">
    <cfRule type="containsText" dxfId="14" priority="6" operator="containsText" text="Savings">
      <formula>NOT(ISERROR(SEARCH("Savings",F10)))</formula>
    </cfRule>
  </conditionalFormatting>
  <conditionalFormatting sqref="F10">
    <cfRule type="containsText" dxfId="13" priority="5" operator="containsText" text="Savings">
      <formula>NOT(ISERROR(SEARCH("Savings",F10)))</formula>
    </cfRule>
  </conditionalFormatting>
  <conditionalFormatting sqref="F10">
    <cfRule type="containsText" dxfId="12" priority="4" operator="containsText" text="Savings">
      <formula>NOT(ISERROR(SEARCH("Savings",F10)))</formula>
    </cfRule>
  </conditionalFormatting>
  <conditionalFormatting sqref="F10">
    <cfRule type="containsText" dxfId="11" priority="3" operator="containsText" text="Savings">
      <formula>NOT(ISERROR(SEARCH("Savings",F10)))</formula>
    </cfRule>
  </conditionalFormatting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G13"/>
  <sheetViews>
    <sheetView tabSelected="1" workbookViewId="0">
      <selection activeCell="A32" sqref="A32:XFD32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  <col min="7" max="7" width="23.33203125" customWidth="1"/>
    <col min="8" max="8" width="16.109375" bestFit="1" customWidth="1"/>
    <col min="9" max="9" width="9.33203125" bestFit="1" customWidth="1"/>
  </cols>
  <sheetData>
    <row r="1" spans="2:7" ht="15" thickBot="1">
      <c r="B1" s="148" t="s">
        <v>25</v>
      </c>
      <c r="C1" s="149"/>
      <c r="D1" s="149"/>
      <c r="E1" s="150"/>
    </row>
    <row r="2" spans="2:7" ht="31.5" customHeight="1" thickBot="1">
      <c r="B2" s="151" t="s">
        <v>67</v>
      </c>
      <c r="C2" s="152"/>
      <c r="D2" s="152"/>
      <c r="E2" s="153"/>
    </row>
    <row r="3" spans="2:7" ht="15" thickBot="1">
      <c r="B3" s="8" t="s">
        <v>9</v>
      </c>
      <c r="C3" s="9" t="s">
        <v>26</v>
      </c>
      <c r="D3" s="9" t="s">
        <v>65</v>
      </c>
      <c r="E3" s="126" t="s">
        <v>8</v>
      </c>
    </row>
    <row r="4" spans="2:7">
      <c r="B4" s="1" t="s">
        <v>0</v>
      </c>
      <c r="C4" s="4">
        <f>Self_Build_NoCO2!$A$10+Budget_Capital!$B$12</f>
        <v>5176.4531232436866</v>
      </c>
      <c r="D4" s="4">
        <f>ACQ_PPA_MIX1_NoCO2!$A$10+Budget_Capital!$B$12</f>
        <v>5088.7658618029609</v>
      </c>
      <c r="E4" s="10">
        <f t="shared" ref="E4:E12" si="0">C4-D4</f>
        <v>87.687261440725706</v>
      </c>
      <c r="F4" t="str">
        <f t="shared" ref="F4:F13" si="1">IF(E4&gt;0,"Osceola Savings","Osceola Costs")</f>
        <v>Osceola Savings</v>
      </c>
    </row>
    <row r="5" spans="2:7">
      <c r="B5" s="1" t="s">
        <v>1</v>
      </c>
      <c r="C5" s="4">
        <f>Self_Build_NoCO2!$A$7</f>
        <v>33770.259697980757</v>
      </c>
      <c r="D5" s="4">
        <f>+ACQ_PPA_MIX1_NoCO2!$A$7</f>
        <v>33746.924371457993</v>
      </c>
      <c r="E5" s="4">
        <f t="shared" si="0"/>
        <v>23.335326522763353</v>
      </c>
      <c r="F5" t="str">
        <f t="shared" si="1"/>
        <v>Osceola Savings</v>
      </c>
    </row>
    <row r="6" spans="2:7">
      <c r="B6" s="1" t="s">
        <v>2</v>
      </c>
      <c r="C6" s="4">
        <f>Self_Build_NoCO2!$A$6</f>
        <v>583.46415042717933</v>
      </c>
      <c r="D6" s="4">
        <f>+ACQ_PPA_MIX1_NoCO2!$A$6</f>
        <v>596.48238042525566</v>
      </c>
      <c r="E6" s="4">
        <f t="shared" si="0"/>
        <v>-13.018229998076322</v>
      </c>
      <c r="F6" t="str">
        <f t="shared" si="1"/>
        <v>Osceola Costs</v>
      </c>
    </row>
    <row r="7" spans="2:7">
      <c r="B7" s="1" t="s">
        <v>4</v>
      </c>
      <c r="C7" s="4">
        <f>Self_Build_NoCO2!$A$5</f>
        <v>1948.1617932095523</v>
      </c>
      <c r="D7" s="4">
        <f>+ACQ_PPA_MIX1_NoCO2!$A$5</f>
        <v>1956.6807677311051</v>
      </c>
      <c r="E7" s="4">
        <f t="shared" si="0"/>
        <v>-8.5189745215527637</v>
      </c>
      <c r="F7" t="str">
        <f t="shared" si="1"/>
        <v>Osceola Costs</v>
      </c>
    </row>
    <row r="8" spans="2:7">
      <c r="B8" s="1" t="s">
        <v>3</v>
      </c>
      <c r="C8" s="4">
        <f>Self_Build_NoCO2!$A$4</f>
        <v>8902.215791726976</v>
      </c>
      <c r="D8" s="4">
        <f>+ACQ_PPA_MIX1_NoCO2!$A$4</f>
        <v>9043.1811898224714</v>
      </c>
      <c r="E8" s="4">
        <f t="shared" si="0"/>
        <v>-140.9653980954954</v>
      </c>
      <c r="F8" t="str">
        <f t="shared" si="1"/>
        <v>Osceola Costs</v>
      </c>
    </row>
    <row r="9" spans="2:7">
      <c r="B9" s="1" t="s">
        <v>5</v>
      </c>
      <c r="C9" s="4">
        <f>Self_Build_NoCO2!$A$9</f>
        <v>1529.7011959305537</v>
      </c>
      <c r="D9" s="4">
        <f>+ACQ_PPA_MIX1_NoCO2!$A$9</f>
        <v>1646.913665472071</v>
      </c>
      <c r="E9" s="4">
        <f t="shared" si="0"/>
        <v>-117.21246954151729</v>
      </c>
      <c r="F9" t="str">
        <f t="shared" si="1"/>
        <v>Osceola Costs</v>
      </c>
    </row>
    <row r="10" spans="2:7">
      <c r="B10" s="1" t="s">
        <v>40</v>
      </c>
      <c r="C10" s="4">
        <v>0</v>
      </c>
      <c r="D10" s="4">
        <v>0</v>
      </c>
      <c r="E10" s="4">
        <f t="shared" si="0"/>
        <v>0</v>
      </c>
      <c r="F10" t="str">
        <f>IF(E10&gt;0,"Osceola Savings","Osceola Costs")</f>
        <v>Osceola Costs</v>
      </c>
    </row>
    <row r="11" spans="2:7">
      <c r="B11" s="1" t="s">
        <v>6</v>
      </c>
      <c r="C11" s="4">
        <f>Self_Build_NoCO2!$A$8</f>
        <v>4307.9035772132138</v>
      </c>
      <c r="D11" s="4">
        <f>+ACQ_PPA_MIX1_NoCO2!$A$8</f>
        <v>4308.0808299454129</v>
      </c>
      <c r="E11" s="4">
        <f t="shared" si="0"/>
        <v>-0.17725273219912197</v>
      </c>
      <c r="F11" t="str">
        <f t="shared" si="1"/>
        <v>Osceola Costs</v>
      </c>
    </row>
    <row r="12" spans="2:7">
      <c r="B12" s="2" t="s">
        <v>7</v>
      </c>
      <c r="C12" s="5">
        <f>Self_Build_NoCO2!$A$3</f>
        <v>7.932622472208938</v>
      </c>
      <c r="D12" s="5">
        <f>+ACQ_PPA_MIX1_NoCO2!$A$3</f>
        <v>9.3472667070971731</v>
      </c>
      <c r="E12" s="5">
        <f t="shared" si="0"/>
        <v>-1.4146442348882351</v>
      </c>
      <c r="F12" t="str">
        <f t="shared" si="1"/>
        <v>Osceola Costs</v>
      </c>
    </row>
    <row r="13" spans="2:7" ht="15" thickBot="1">
      <c r="B13" s="3" t="s">
        <v>18</v>
      </c>
      <c r="C13" s="6">
        <f>SUM(C4:C12)</f>
        <v>56226.091952204122</v>
      </c>
      <c r="D13" s="6">
        <f>SUM(D4:D12)</f>
        <v>56396.376333364373</v>
      </c>
      <c r="E13" s="7">
        <f>SUM(E4:E12)</f>
        <v>-170.28438116024009</v>
      </c>
      <c r="F13" t="str">
        <f t="shared" si="1"/>
        <v>Osceola Costs</v>
      </c>
      <c r="G13" s="11"/>
    </row>
  </sheetData>
  <mergeCells count="2">
    <mergeCell ref="B1:E1"/>
    <mergeCell ref="B2:E2"/>
  </mergeCells>
  <conditionalFormatting sqref="E4:E13">
    <cfRule type="cellIs" dxfId="10" priority="20" operator="greaterThan">
      <formula>0</formula>
    </cfRule>
  </conditionalFormatting>
  <conditionalFormatting sqref="F4:F9 F11:F13">
    <cfRule type="containsText" dxfId="9" priority="19" operator="containsText" text="Savings">
      <formula>NOT(ISERROR(SEARCH("Savings",F4)))</formula>
    </cfRule>
  </conditionalFormatting>
  <conditionalFormatting sqref="E4:E13">
    <cfRule type="cellIs" dxfId="8" priority="18" operator="greaterThan">
      <formula>0</formula>
    </cfRule>
  </conditionalFormatting>
  <conditionalFormatting sqref="F4:F9 F11:F13">
    <cfRule type="containsText" dxfId="7" priority="17" operator="containsText" text="Savings">
      <formula>NOT(ISERROR(SEARCH("Savings",F4)))</formula>
    </cfRule>
  </conditionalFormatting>
  <conditionalFormatting sqref="F4:F9 F11:F13">
    <cfRule type="containsText" dxfId="6" priority="16" operator="containsText" text="Savings">
      <formula>NOT(ISERROR(SEARCH("Savings",F4)))</formula>
    </cfRule>
  </conditionalFormatting>
  <conditionalFormatting sqref="F4:F9 F11:F13">
    <cfRule type="containsText" dxfId="5" priority="15" operator="containsText" text="Savings">
      <formula>NOT(ISERROR(SEARCH("Savings",F4)))</formula>
    </cfRule>
  </conditionalFormatting>
  <conditionalFormatting sqref="F10">
    <cfRule type="containsText" dxfId="4" priority="6" operator="containsText" text="Savings">
      <formula>NOT(ISERROR(SEARCH("Savings",F10)))</formula>
    </cfRule>
  </conditionalFormatting>
  <conditionalFormatting sqref="F10">
    <cfRule type="containsText" dxfId="3" priority="5" operator="containsText" text="Savings">
      <formula>NOT(ISERROR(SEARCH("Savings",F10)))</formula>
    </cfRule>
  </conditionalFormatting>
  <conditionalFormatting sqref="F10">
    <cfRule type="containsText" dxfId="2" priority="4" operator="containsText" text="Savings">
      <formula>NOT(ISERROR(SEARCH("Savings",F10)))</formula>
    </cfRule>
  </conditionalFormatting>
  <conditionalFormatting sqref="F10">
    <cfRule type="containsText" dxfId="1" priority="3" operator="containsText" text="Savings">
      <formula>NOT(ISERROR(SEARCH("Savings",F10)))</formula>
    </cfRule>
  </conditionalFormatting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18"/>
  <sheetViews>
    <sheetView tabSelected="1" topLeftCell="A2" workbookViewId="0">
      <selection activeCell="A32" sqref="A32:XFD32"/>
    </sheetView>
  </sheetViews>
  <sheetFormatPr defaultColWidth="9.109375" defaultRowHeight="14.4"/>
  <cols>
    <col min="1" max="1" width="9.33203125" style="30" customWidth="1"/>
    <col min="2" max="2" width="26.109375" style="30" bestFit="1" customWidth="1"/>
    <col min="3" max="3" width="14.33203125" style="18" bestFit="1" customWidth="1"/>
    <col min="4" max="34" width="13.33203125" style="18" bestFit="1" customWidth="1"/>
    <col min="35" max="16384" width="9.109375" style="18"/>
  </cols>
  <sheetData>
    <row r="1" spans="1:21">
      <c r="D1" s="31">
        <v>2397.6166695448665</v>
      </c>
      <c r="E1" s="31">
        <v>6905.4218010669683</v>
      </c>
      <c r="F1" s="31">
        <v>24105.189369759901</v>
      </c>
      <c r="G1" s="31">
        <v>15284.657405356618</v>
      </c>
      <c r="H1" s="31">
        <v>20013.841368612022</v>
      </c>
    </row>
    <row r="2" spans="1:21">
      <c r="A2" s="48"/>
      <c r="B2" s="12" t="s">
        <v>23</v>
      </c>
      <c r="C2" s="13" t="s">
        <v>18</v>
      </c>
      <c r="D2" s="14">
        <v>2013</v>
      </c>
      <c r="E2" s="14">
        <v>2014</v>
      </c>
      <c r="F2" s="14">
        <v>2015</v>
      </c>
      <c r="G2" s="14">
        <v>2016</v>
      </c>
      <c r="H2" s="14">
        <v>2017</v>
      </c>
      <c r="I2" s="15">
        <v>2018</v>
      </c>
      <c r="J2" s="14">
        <v>2019</v>
      </c>
      <c r="K2" s="16">
        <v>2020</v>
      </c>
      <c r="L2" s="17"/>
      <c r="M2" s="17"/>
      <c r="N2" s="17"/>
      <c r="O2" s="17"/>
      <c r="P2" s="17"/>
      <c r="Q2" s="17"/>
    </row>
    <row r="3" spans="1:21" ht="28.8">
      <c r="A3" s="49" t="s">
        <v>19</v>
      </c>
      <c r="B3" s="19" t="s">
        <v>20</v>
      </c>
      <c r="C3" s="22">
        <v>158880.09126231758</v>
      </c>
      <c r="D3" s="22">
        <v>23976.166695448668</v>
      </c>
      <c r="E3" s="22">
        <v>27741.609005334878</v>
      </c>
      <c r="F3" s="22">
        <v>45343.221848799505</v>
      </c>
      <c r="G3" s="22">
        <v>27209.416060713236</v>
      </c>
      <c r="H3" s="22">
        <v>21202.734973056595</v>
      </c>
      <c r="I3" s="22">
        <v>10670.089971149127</v>
      </c>
      <c r="J3" s="22">
        <v>2736.8527078155471</v>
      </c>
      <c r="K3" s="32">
        <v>0</v>
      </c>
    </row>
    <row r="4" spans="1:21" ht="28.8">
      <c r="A4" s="49" t="s">
        <v>24</v>
      </c>
      <c r="B4" s="26" t="s">
        <v>20</v>
      </c>
      <c r="C4" s="33">
        <v>6033.3222512099601</v>
      </c>
      <c r="D4" s="33">
        <v>0</v>
      </c>
      <c r="E4" s="33">
        <v>947.0999999999998</v>
      </c>
      <c r="F4" s="33">
        <v>1168.2949999999998</v>
      </c>
      <c r="G4" s="33">
        <v>1679.9493749999999</v>
      </c>
      <c r="H4" s="33">
        <v>1351.0669781249997</v>
      </c>
      <c r="I4" s="33">
        <v>705.99872484374987</v>
      </c>
      <c r="J4" s="33">
        <v>180.91217324121089</v>
      </c>
      <c r="K4" s="34">
        <v>0</v>
      </c>
    </row>
    <row r="5" spans="1:21">
      <c r="A5" s="49"/>
      <c r="B5" s="19"/>
      <c r="C5" s="20">
        <v>164913.41351352751</v>
      </c>
      <c r="D5" s="20">
        <v>23976.166695448668</v>
      </c>
      <c r="E5" s="20">
        <v>28688.709005334877</v>
      </c>
      <c r="F5" s="20">
        <v>46511.516848799503</v>
      </c>
      <c r="G5" s="20">
        <v>28889.365435713236</v>
      </c>
      <c r="H5" s="20">
        <v>22553.801951181595</v>
      </c>
      <c r="I5" s="20">
        <v>11376.088695992878</v>
      </c>
      <c r="J5" s="20">
        <v>2917.764881056758</v>
      </c>
      <c r="K5" s="21">
        <v>0</v>
      </c>
      <c r="M5" s="31"/>
      <c r="N5" s="31"/>
    </row>
    <row r="6" spans="1:21">
      <c r="A6" s="49"/>
      <c r="B6" s="19"/>
      <c r="C6" s="20"/>
      <c r="D6" s="20"/>
      <c r="E6" s="20"/>
      <c r="F6" s="20"/>
      <c r="G6" s="20"/>
      <c r="H6" s="20"/>
      <c r="I6" s="20"/>
      <c r="J6" s="20">
        <v>2740.615393682951</v>
      </c>
      <c r="K6" s="21"/>
    </row>
    <row r="7" spans="1:21">
      <c r="A7" s="50">
        <v>6.4638580000000001E-2</v>
      </c>
      <c r="B7" s="19" t="s">
        <v>21</v>
      </c>
      <c r="C7" s="22">
        <v>237804.80283796665</v>
      </c>
      <c r="D7" s="23">
        <v>27138.338265448667</v>
      </c>
      <c r="E7" s="23">
        <v>30995.973007084875</v>
      </c>
      <c r="F7" s="23">
        <v>53702.347568924502</v>
      </c>
      <c r="G7" s="23">
        <v>34761.275902035108</v>
      </c>
      <c r="H7" s="23">
        <v>25376.732024337267</v>
      </c>
      <c r="I7" s="24">
        <v>65830.136070136228</v>
      </c>
      <c r="J7" s="20"/>
      <c r="K7" s="21"/>
    </row>
    <row r="8" spans="1:21">
      <c r="A8" s="49"/>
      <c r="B8" s="35"/>
      <c r="C8" s="25"/>
      <c r="D8" s="20"/>
      <c r="E8" s="20"/>
      <c r="F8" s="20"/>
      <c r="G8" s="20"/>
      <c r="H8" s="20"/>
      <c r="I8" s="20"/>
      <c r="J8" s="20">
        <v>412.38101127899756</v>
      </c>
      <c r="K8" s="21"/>
    </row>
    <row r="9" spans="1:21" ht="28.8">
      <c r="A9" s="102" t="s">
        <v>19</v>
      </c>
      <c r="B9" s="103" t="s">
        <v>22</v>
      </c>
      <c r="C9" s="22">
        <v>23497.146810725742</v>
      </c>
      <c r="D9" s="104">
        <v>3162.17157</v>
      </c>
      <c r="E9" s="104">
        <v>2307.2640017499998</v>
      </c>
      <c r="F9" s="104">
        <v>7190.830720125</v>
      </c>
      <c r="G9" s="104">
        <v>5871.9104663218741</v>
      </c>
      <c r="H9" s="104">
        <v>2822.9300731556714</v>
      </c>
      <c r="I9" s="104">
        <v>1703.0032451061593</v>
      </c>
      <c r="J9" s="104">
        <v>439.03673426703597</v>
      </c>
      <c r="K9" s="32">
        <v>0</v>
      </c>
    </row>
    <row r="10" spans="1:21" ht="28.8">
      <c r="A10" s="49" t="s">
        <v>24</v>
      </c>
      <c r="B10" s="26" t="s">
        <v>22</v>
      </c>
      <c r="C10" s="33">
        <v>15305.252095117185</v>
      </c>
      <c r="D10" s="33">
        <v>527.5</v>
      </c>
      <c r="E10" s="33">
        <v>4080.6274999999987</v>
      </c>
      <c r="F10" s="33">
        <v>9458.1619310546866</v>
      </c>
      <c r="G10" s="33">
        <v>1238.9626640624999</v>
      </c>
      <c r="H10" s="33">
        <v>0</v>
      </c>
      <c r="I10" s="33">
        <v>0</v>
      </c>
      <c r="J10" s="33">
        <v>0</v>
      </c>
      <c r="K10" s="34">
        <v>0</v>
      </c>
    </row>
    <row r="11" spans="1:21">
      <c r="A11" s="51"/>
      <c r="B11" s="26"/>
      <c r="C11" s="27">
        <v>38802.398905842929</v>
      </c>
      <c r="D11" s="27">
        <v>3689.67157</v>
      </c>
      <c r="E11" s="27">
        <v>6387.8915017499985</v>
      </c>
      <c r="F11" s="27">
        <v>16648.992651179688</v>
      </c>
      <c r="G11" s="27">
        <v>7110.8731303843742</v>
      </c>
      <c r="H11" s="27">
        <v>2822.9300731556714</v>
      </c>
      <c r="I11" s="36">
        <v>1703.0032451061593</v>
      </c>
      <c r="J11" s="36">
        <v>439.03673426703597</v>
      </c>
      <c r="K11" s="37">
        <v>0</v>
      </c>
    </row>
    <row r="12" spans="1:21">
      <c r="A12" s="19">
        <v>0</v>
      </c>
      <c r="B12" s="28">
        <f>A12*C12/1000</f>
        <v>0</v>
      </c>
      <c r="C12" s="29">
        <f>NPV($A$7,D9:J9)*(1+$A$7)</f>
        <v>20283.438905687442</v>
      </c>
      <c r="D12" s="20"/>
      <c r="F12" s="20">
        <v>10621.902084133208</v>
      </c>
      <c r="G12" s="20">
        <v>1163.7401530785216</v>
      </c>
      <c r="H12" s="20"/>
      <c r="I12" s="20"/>
      <c r="J12" s="20"/>
      <c r="K12" s="20"/>
    </row>
    <row r="13" spans="1:21">
      <c r="A13" s="19"/>
      <c r="B13" s="19"/>
      <c r="C13" s="20"/>
      <c r="D13" s="22"/>
      <c r="E13" s="22"/>
      <c r="F13" s="22"/>
      <c r="G13" s="22"/>
      <c r="H13" s="22"/>
      <c r="I13" s="22"/>
      <c r="J13" s="22"/>
      <c r="K13" s="22"/>
    </row>
    <row r="14" spans="1:21">
      <c r="A14" s="39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40"/>
      <c r="N14" s="41"/>
      <c r="O14" s="41"/>
      <c r="P14" s="41"/>
      <c r="Q14" s="41"/>
      <c r="R14" s="41"/>
      <c r="S14" s="41"/>
      <c r="T14" s="41"/>
      <c r="U14" s="41"/>
    </row>
    <row r="15" spans="1:21">
      <c r="A15" s="39"/>
      <c r="B15" s="42"/>
      <c r="C15" s="43"/>
      <c r="D15" s="44"/>
      <c r="E15" s="45"/>
      <c r="F15" s="45"/>
      <c r="G15" s="45"/>
      <c r="H15" s="45"/>
      <c r="I15" s="45"/>
      <c r="J15" s="45"/>
      <c r="K15" s="45"/>
      <c r="L15" s="45"/>
      <c r="M15" s="40"/>
      <c r="N15" s="46"/>
      <c r="O15" s="46"/>
      <c r="P15" s="46"/>
      <c r="Q15" s="46"/>
      <c r="R15" s="46"/>
      <c r="S15" s="46"/>
      <c r="T15" s="46"/>
      <c r="U15" s="46"/>
    </row>
    <row r="16" spans="1:21">
      <c r="A16" s="52"/>
      <c r="B16" s="42"/>
      <c r="C16" s="43"/>
      <c r="D16" s="47"/>
      <c r="E16" s="44"/>
      <c r="F16" s="44"/>
      <c r="G16" s="44"/>
      <c r="H16" s="44"/>
      <c r="I16" s="44"/>
      <c r="J16" s="44"/>
      <c r="K16" s="44"/>
      <c r="L16" s="44"/>
      <c r="M16" s="40"/>
      <c r="N16" s="41"/>
      <c r="O16" s="41"/>
      <c r="P16" s="41"/>
      <c r="Q16" s="41"/>
      <c r="R16" s="41"/>
      <c r="S16" s="41"/>
      <c r="T16" s="41"/>
      <c r="U16" s="41"/>
    </row>
    <row r="17" spans="1:63">
      <c r="A17" s="52"/>
      <c r="B17" s="43"/>
      <c r="C17" s="50">
        <v>6.4638580000000001E-2</v>
      </c>
      <c r="D17" s="47">
        <v>2013</v>
      </c>
      <c r="E17" s="44">
        <v>2014</v>
      </c>
      <c r="F17" s="44">
        <v>2015</v>
      </c>
      <c r="G17" s="44">
        <v>2016</v>
      </c>
      <c r="H17" s="44">
        <v>2017</v>
      </c>
      <c r="I17" s="44">
        <v>2018</v>
      </c>
      <c r="J17" s="44">
        <v>2019</v>
      </c>
      <c r="K17" s="44">
        <v>2020</v>
      </c>
      <c r="L17" s="44">
        <v>2021</v>
      </c>
      <c r="M17" s="40">
        <v>2022</v>
      </c>
      <c r="N17" s="41">
        <v>2023</v>
      </c>
      <c r="O17" s="41">
        <v>2024</v>
      </c>
      <c r="P17" s="41">
        <v>2025</v>
      </c>
      <c r="Q17" s="41">
        <v>2026</v>
      </c>
      <c r="R17" s="41">
        <v>2027</v>
      </c>
      <c r="S17" s="41">
        <v>2028</v>
      </c>
      <c r="T17" s="41">
        <v>2029</v>
      </c>
      <c r="U17" s="41">
        <v>2030</v>
      </c>
      <c r="V17" s="18">
        <v>2031</v>
      </c>
      <c r="W17" s="18">
        <v>2032</v>
      </c>
      <c r="X17" s="18">
        <v>2033</v>
      </c>
      <c r="Y17" s="18">
        <v>2034</v>
      </c>
      <c r="Z17" s="18">
        <v>2035</v>
      </c>
      <c r="AA17" s="18">
        <v>2036</v>
      </c>
      <c r="AB17" s="18">
        <v>2037</v>
      </c>
      <c r="AC17" s="18">
        <v>2038</v>
      </c>
      <c r="AD17" s="18">
        <v>2039</v>
      </c>
      <c r="AE17" s="18">
        <v>2040</v>
      </c>
      <c r="AF17" s="18">
        <v>2041</v>
      </c>
      <c r="AG17" s="18">
        <v>2042</v>
      </c>
      <c r="AH17" s="18">
        <v>2043</v>
      </c>
    </row>
    <row r="18" spans="1:63">
      <c r="A18" s="52"/>
      <c r="B18" s="43" t="s">
        <v>28</v>
      </c>
      <c r="C18" s="11">
        <f>NPV($C$17,D18:AH18)*(1+$C$17)</f>
        <v>25347134.94917956</v>
      </c>
      <c r="D18" s="54">
        <v>1574698</v>
      </c>
      <c r="E18" s="55">
        <v>1616406</v>
      </c>
      <c r="F18" s="55">
        <v>1591568</v>
      </c>
      <c r="G18" s="55">
        <v>1637327</v>
      </c>
      <c r="H18" s="55">
        <v>1688128</v>
      </c>
      <c r="I18" s="55">
        <v>1682916</v>
      </c>
      <c r="J18" s="55">
        <v>1686503</v>
      </c>
      <c r="K18" s="55">
        <v>1714851</v>
      </c>
      <c r="L18" s="55">
        <v>1768238</v>
      </c>
      <c r="M18" s="56">
        <v>1796180</v>
      </c>
      <c r="N18" s="57">
        <v>1807658</v>
      </c>
      <c r="O18" s="57">
        <v>1811319</v>
      </c>
      <c r="P18" s="57">
        <v>1827780</v>
      </c>
      <c r="Q18" s="57">
        <v>1853814</v>
      </c>
      <c r="R18" s="57">
        <v>1845740</v>
      </c>
      <c r="S18" s="57">
        <v>1869978</v>
      </c>
      <c r="T18" s="57">
        <v>1895491</v>
      </c>
      <c r="U18" s="57">
        <v>1920477</v>
      </c>
      <c r="V18" s="11">
        <v>1946820</v>
      </c>
      <c r="W18" s="11">
        <v>1972436</v>
      </c>
      <c r="X18" s="11">
        <v>1998050</v>
      </c>
      <c r="Y18" s="11">
        <v>2023665</v>
      </c>
      <c r="Z18" s="11">
        <v>2049279</v>
      </c>
      <c r="AA18" s="11">
        <v>2074894</v>
      </c>
      <c r="AB18" s="11">
        <v>2100508</v>
      </c>
      <c r="AC18" s="11">
        <v>2126123</v>
      </c>
      <c r="AD18" s="11">
        <v>2151737</v>
      </c>
      <c r="AE18" s="11">
        <v>2177352</v>
      </c>
      <c r="AF18" s="11">
        <v>2202966</v>
      </c>
      <c r="AG18" s="11">
        <v>2228581</v>
      </c>
      <c r="AH18" s="11">
        <v>2254195</v>
      </c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</row>
  </sheetData>
  <conditionalFormatting sqref="E20:L20 E15:L15 C13 J9 C9:C11 C7 C3:K6 D1:H2">
    <cfRule type="cellIs" dxfId="0" priority="2" stopIfTrue="1" operator="lessThan">
      <formula>0</formula>
    </cfRule>
  </conditionalFormatting>
  <pageMargins left="0.7" right="0.7" top="0.75" bottom="0.75" header="0.3" footer="0.3"/>
  <pageSetup scale="26" orientation="landscape" r:id="rId1"/>
  <headerFooter>
    <oddHeader>&amp;L&amp;Z&amp;F</oddHeader>
    <oddFooter xml:space="preserve">&amp;L&amp;A&amp;R14LGBRA-NRGPOD1-8-DOC 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M14"/>
  <sheetViews>
    <sheetView tabSelected="1" zoomScaleNormal="100" workbookViewId="0">
      <selection activeCell="A32" sqref="A32:XFD32"/>
    </sheetView>
  </sheetViews>
  <sheetFormatPr defaultRowHeight="14.4"/>
  <cols>
    <col min="1" max="1" width="5.109375" customWidth="1"/>
    <col min="2" max="2" width="33.33203125" customWidth="1"/>
    <col min="3" max="4" width="11.109375" customWidth="1"/>
    <col min="5" max="5" width="13.88671875" customWidth="1"/>
    <col min="6" max="6" width="15.6640625" customWidth="1"/>
    <col min="7" max="7" width="4.33203125" customWidth="1"/>
    <col min="8" max="8" width="17.44140625" bestFit="1" customWidth="1"/>
    <col min="9" max="9" width="11.88671875" customWidth="1"/>
    <col min="10" max="11" width="12.33203125" customWidth="1"/>
    <col min="12" max="12" width="13.33203125" bestFit="1" customWidth="1"/>
    <col min="13" max="13" width="16.5546875" bestFit="1" customWidth="1"/>
  </cols>
  <sheetData>
    <row r="1" spans="1:13">
      <c r="B1" s="141" t="s">
        <v>25</v>
      </c>
      <c r="C1" s="142"/>
      <c r="D1" s="142"/>
      <c r="E1" s="142"/>
      <c r="F1" s="143"/>
      <c r="H1" s="141" t="s">
        <v>25</v>
      </c>
      <c r="I1" s="142"/>
      <c r="J1" s="142"/>
      <c r="K1" s="142"/>
      <c r="L1" s="142"/>
      <c r="M1" s="143"/>
    </row>
    <row r="2" spans="1:13" ht="15" customHeight="1">
      <c r="B2" s="144" t="s">
        <v>29</v>
      </c>
      <c r="C2" s="145"/>
      <c r="D2" s="145"/>
      <c r="E2" s="145"/>
      <c r="F2" s="146"/>
      <c r="H2" s="144" t="s">
        <v>29</v>
      </c>
      <c r="I2" s="145"/>
      <c r="J2" s="145"/>
      <c r="K2" s="145"/>
      <c r="L2" s="145"/>
      <c r="M2" s="146"/>
    </row>
    <row r="3" spans="1:13" ht="36.75" customHeight="1">
      <c r="B3" s="59" t="s">
        <v>48</v>
      </c>
      <c r="C3" s="107" t="s">
        <v>65</v>
      </c>
      <c r="D3" s="100" t="s">
        <v>66</v>
      </c>
      <c r="E3" s="107" t="s">
        <v>46</v>
      </c>
      <c r="F3" s="111" t="s">
        <v>47</v>
      </c>
      <c r="H3" s="59" t="s">
        <v>48</v>
      </c>
      <c r="I3" s="100" t="s">
        <v>26</v>
      </c>
      <c r="J3" s="107" t="s">
        <v>65</v>
      </c>
      <c r="K3" s="100" t="s">
        <v>66</v>
      </c>
      <c r="L3" s="107" t="s">
        <v>46</v>
      </c>
      <c r="M3" s="111" t="s">
        <v>47</v>
      </c>
    </row>
    <row r="4" spans="1:13">
      <c r="B4" s="60" t="s">
        <v>0</v>
      </c>
      <c r="C4" s="58">
        <f>Summ_ACQ_PPA_MIX1!E4</f>
        <v>87.687261440725706</v>
      </c>
      <c r="D4" s="58">
        <f>Summ_PPA1!E4</f>
        <v>82.533785042892305</v>
      </c>
      <c r="E4" s="58">
        <f>Summ_Self_Build_NoCh!E4</f>
        <v>51.60973749409095</v>
      </c>
      <c r="F4" s="61">
        <f>Summ_Self_Build_4Ch!E4</f>
        <v>-32.623023097617079</v>
      </c>
      <c r="H4" s="60" t="s">
        <v>0</v>
      </c>
      <c r="I4" s="83">
        <f>Self_Build!$A$10</f>
        <v>5176.4531232436866</v>
      </c>
      <c r="J4" s="83">
        <f>Summ_ACQ_PPA_MIX1!D4</f>
        <v>5088.7658618029609</v>
      </c>
      <c r="K4" s="83">
        <f>'PPA1'!$A$10</f>
        <v>5093.9193382007943</v>
      </c>
      <c r="L4" s="83">
        <f>Summ_Self_Build_NoCh!D4</f>
        <v>5124.8433857495957</v>
      </c>
      <c r="M4" s="84">
        <f>Summ_Self_Build_4Ch!D4</f>
        <v>5209.0761463413037</v>
      </c>
    </row>
    <row r="5" spans="1:13">
      <c r="B5" s="60" t="s">
        <v>1</v>
      </c>
      <c r="C5" s="58">
        <f>Summ_ACQ_PPA_MIX1!E5</f>
        <v>26.291974923224188</v>
      </c>
      <c r="D5" s="58">
        <f>Summ_PPA1!E5</f>
        <v>227.25327025950537</v>
      </c>
      <c r="E5" s="58">
        <f>Summ_Self_Build_NoCh!E5</f>
        <v>-59.840045692850254</v>
      </c>
      <c r="F5" s="61">
        <f>Summ_Self_Build_4Ch!E5</f>
        <v>43.892345828971884</v>
      </c>
      <c r="H5" s="60" t="s">
        <v>1</v>
      </c>
      <c r="I5" s="83">
        <f>Self_Build!$A$7</f>
        <v>34322.028111777174</v>
      </c>
      <c r="J5" s="83">
        <f>Summ_ACQ_PPA_MIX1!D5</f>
        <v>34295.73613685395</v>
      </c>
      <c r="K5" s="83">
        <f>'PPA1'!$A$7</f>
        <v>34094.774841517668</v>
      </c>
      <c r="L5" s="83">
        <f>Summ_Self_Build_NoCh!D5</f>
        <v>34381.868157470024</v>
      </c>
      <c r="M5" s="84">
        <f>Summ_Self_Build_4Ch!D5</f>
        <v>34278.135765948202</v>
      </c>
    </row>
    <row r="6" spans="1:13">
      <c r="B6" s="60" t="s">
        <v>2</v>
      </c>
      <c r="C6" s="58">
        <f>Summ_ACQ_PPA_MIX1!E6</f>
        <v>12.359958667108003</v>
      </c>
      <c r="D6" s="58">
        <f>Summ_PPA1!E6</f>
        <v>28.640081157631357</v>
      </c>
      <c r="E6" s="58">
        <f>Summ_Self_Build_NoCh!E6</f>
        <v>-27.481807189862593</v>
      </c>
      <c r="F6" s="61">
        <f>Summ_Self_Build_4Ch!E6</f>
        <v>15.033923926959687</v>
      </c>
      <c r="H6" s="60" t="s">
        <v>2</v>
      </c>
      <c r="I6" s="83">
        <f>Self_Build!$A$6</f>
        <v>8661.0368124550314</v>
      </c>
      <c r="J6" s="83">
        <f>Summ_ACQ_PPA_MIX1!D6</f>
        <v>8648.6768537879234</v>
      </c>
      <c r="K6" s="83">
        <f>'PPA1'!$A$6</f>
        <v>8632.3967312974</v>
      </c>
      <c r="L6" s="83">
        <f>Summ_Self_Build_NoCh!D6</f>
        <v>8688.518619644894</v>
      </c>
      <c r="M6" s="84">
        <f>Summ_Self_Build_4Ch!D6</f>
        <v>8646.0028885280717</v>
      </c>
    </row>
    <row r="7" spans="1:13">
      <c r="B7" s="60" t="s">
        <v>4</v>
      </c>
      <c r="C7" s="58">
        <f>Summ_ACQ_PPA_MIX1!E7</f>
        <v>-9.4665705170305046</v>
      </c>
      <c r="D7" s="58">
        <f>Summ_PPA1!E7</f>
        <v>1.9204952564705309</v>
      </c>
      <c r="E7" s="58">
        <f>Summ_Self_Build_NoCh!E7</f>
        <v>13.393080037420987</v>
      </c>
      <c r="F7" s="61">
        <f>Summ_Self_Build_4Ch!E7</f>
        <v>-2.3943844151212943</v>
      </c>
      <c r="H7" s="60" t="s">
        <v>4</v>
      </c>
      <c r="I7" s="83">
        <f>Self_Build!$A$5</f>
        <v>2199.4212622349428</v>
      </c>
      <c r="J7" s="83">
        <f>Summ_ACQ_PPA_MIX1!D7</f>
        <v>2208.8878327519733</v>
      </c>
      <c r="K7" s="83">
        <f>'PPA1'!$A$5</f>
        <v>2197.5007669784723</v>
      </c>
      <c r="L7" s="83">
        <f>Summ_Self_Build_NoCh!D7</f>
        <v>2186.0281821975218</v>
      </c>
      <c r="M7" s="84">
        <f>Summ_Self_Build_4Ch!D7</f>
        <v>2201.8156466500641</v>
      </c>
    </row>
    <row r="8" spans="1:13">
      <c r="B8" s="60" t="s">
        <v>3</v>
      </c>
      <c r="C8" s="58">
        <f>Summ_ACQ_PPA_MIX1!E8</f>
        <v>-140.9653980954954</v>
      </c>
      <c r="D8" s="58">
        <f>Summ_PPA1!E8</f>
        <v>-128.63302305233083</v>
      </c>
      <c r="E8" s="58">
        <f>Summ_Self_Build_NoCh!E8</f>
        <v>-6.7504502366191446</v>
      </c>
      <c r="F8" s="61">
        <f>Summ_Self_Build_4Ch!E8</f>
        <v>4.5800361093261017</v>
      </c>
      <c r="H8" s="60" t="s">
        <v>3</v>
      </c>
      <c r="I8" s="83">
        <f>Self_Build!$A$4</f>
        <v>8902.215791726976</v>
      </c>
      <c r="J8" s="83">
        <f>Summ_ACQ_PPA_MIX1!D8</f>
        <v>9043.1811898224714</v>
      </c>
      <c r="K8" s="83">
        <f>'PPA1'!$A$4</f>
        <v>9030.8488147793068</v>
      </c>
      <c r="L8" s="83">
        <f>Summ_Self_Build_NoCh!D8</f>
        <v>8908.9662419635952</v>
      </c>
      <c r="M8" s="84">
        <f>Summ_Self_Build_4Ch!D8</f>
        <v>8897.6357556176499</v>
      </c>
    </row>
    <row r="9" spans="1:13">
      <c r="B9" s="60" t="s">
        <v>5</v>
      </c>
      <c r="C9" s="58">
        <f>Summ_ACQ_PPA_MIX1!E9</f>
        <v>-115.59232103638033</v>
      </c>
      <c r="D9" s="58">
        <f>Summ_PPA1!E9</f>
        <v>-331.61461118201032</v>
      </c>
      <c r="E9" s="58">
        <f>Summ_Self_Build_NoCh!E9</f>
        <v>0.29693619887484601</v>
      </c>
      <c r="F9" s="61">
        <f>Summ_Self_Build_4Ch!E9</f>
        <v>-1.7083557624985133</v>
      </c>
      <c r="H9" s="60" t="s">
        <v>5</v>
      </c>
      <c r="I9" s="83">
        <f>Self_Build!$A$9</f>
        <v>1558.9231731042671</v>
      </c>
      <c r="J9" s="83">
        <f>Summ_ACQ_PPA_MIX1!D9</f>
        <v>1674.5154941406474</v>
      </c>
      <c r="K9" s="83">
        <f>'PPA1'!$A$9</f>
        <v>1890.5377842862774</v>
      </c>
      <c r="L9" s="83">
        <f>Summ_Self_Build_NoCh!D9</f>
        <v>1558.6262369053923</v>
      </c>
      <c r="M9" s="84">
        <f>Summ_Self_Build_4Ch!D9</f>
        <v>1560.6315288667656</v>
      </c>
    </row>
    <row r="10" spans="1:13" hidden="1">
      <c r="B10" s="60" t="s">
        <v>40</v>
      </c>
      <c r="C10" s="58"/>
      <c r="D10" s="58"/>
      <c r="E10" s="58"/>
      <c r="F10" s="61"/>
      <c r="H10" s="60" t="s">
        <v>40</v>
      </c>
      <c r="I10" s="83"/>
      <c r="J10" s="83"/>
      <c r="K10" s="83"/>
      <c r="L10" s="83"/>
      <c r="M10" s="84"/>
    </row>
    <row r="11" spans="1:13">
      <c r="B11" s="60" t="s">
        <v>6</v>
      </c>
      <c r="C11" s="58">
        <f>Summ_ACQ_PPA_MIX1!E11</f>
        <v>1.227630576262527</v>
      </c>
      <c r="D11" s="58">
        <f>Summ_PPA1!E10</f>
        <v>2.7950693236471125</v>
      </c>
      <c r="E11" s="58">
        <f>Summ_Self_Build_NoCh!E11</f>
        <v>-0.23990220501946169</v>
      </c>
      <c r="F11" s="61">
        <f>Summ_Self_Build_4Ch!E11</f>
        <v>-1.7079190535687303</v>
      </c>
      <c r="H11" s="60" t="s">
        <v>6</v>
      </c>
      <c r="I11" s="83">
        <f>Self_Build!$A$8</f>
        <v>4675.187417509871</v>
      </c>
      <c r="J11" s="83">
        <f>Summ_ACQ_PPA_MIX1!D11</f>
        <v>4673.9597869336085</v>
      </c>
      <c r="K11" s="83">
        <f>'PPA1'!$A$8</f>
        <v>4672.3923481862239</v>
      </c>
      <c r="L11" s="83">
        <f>Summ_Self_Build_NoCh!D11</f>
        <v>4675.4273197148905</v>
      </c>
      <c r="M11" s="84">
        <f>Summ_Self_Build_4Ch!D11</f>
        <v>4676.8953365634397</v>
      </c>
    </row>
    <row r="12" spans="1:13">
      <c r="B12" s="60" t="s">
        <v>7</v>
      </c>
      <c r="C12" s="58">
        <f>Summ_ACQ_PPA_MIX1!E12</f>
        <v>-0.98605781624756883</v>
      </c>
      <c r="D12" s="58">
        <f>Summ_PPA1!E11</f>
        <v>-0.95617166847348667</v>
      </c>
      <c r="E12" s="58">
        <f>Summ_Self_Build_NoCh!E12</f>
        <v>2.6636042914605635</v>
      </c>
      <c r="F12" s="61">
        <f>Summ_Self_Build_4Ch!E12</f>
        <v>1.0257009148776364</v>
      </c>
      <c r="H12" s="60" t="s">
        <v>7</v>
      </c>
      <c r="I12" s="83">
        <f>Self_Build!$A$3</f>
        <v>7.932622472208938</v>
      </c>
      <c r="J12" s="83">
        <f>Summ_ACQ_PPA_MIX1!D12</f>
        <v>8.9186802884565068</v>
      </c>
      <c r="K12" s="83">
        <f>'PPA1'!$A$3</f>
        <v>8.8887941406824247</v>
      </c>
      <c r="L12" s="83">
        <f>Summ_Self_Build_NoCh!D12</f>
        <v>5.2690181807483745</v>
      </c>
      <c r="M12" s="84">
        <f>Summ_Self_Build_4Ch!D12</f>
        <v>6.9069215573313016</v>
      </c>
    </row>
    <row r="13" spans="1:13" ht="15" thickBot="1">
      <c r="B13" s="62" t="s">
        <v>18</v>
      </c>
      <c r="C13" s="63">
        <f>SUM(C4:C12)</f>
        <v>-139.44352185783339</v>
      </c>
      <c r="D13" s="63">
        <f>SUM(D4:D12)</f>
        <v>-118.06110486266796</v>
      </c>
      <c r="E13" s="63">
        <f>SUM(E4:E12)</f>
        <v>-26.348847302504105</v>
      </c>
      <c r="F13" s="63">
        <f>SUM(F4:F12)</f>
        <v>26.098324451329692</v>
      </c>
      <c r="H13" s="62" t="s">
        <v>18</v>
      </c>
      <c r="I13" s="85">
        <f t="shared" ref="I13:M13" si="0">SUM(I4:I12)</f>
        <v>65503.198314524154</v>
      </c>
      <c r="J13" s="85">
        <f t="shared" si="0"/>
        <v>65642.641836381983</v>
      </c>
      <c r="K13" s="85">
        <f>SUM(K4:K12)</f>
        <v>65621.259419386843</v>
      </c>
      <c r="L13" s="85">
        <f t="shared" si="0"/>
        <v>65529.547161826667</v>
      </c>
      <c r="M13" s="86">
        <f t="shared" si="0"/>
        <v>65477.099990072835</v>
      </c>
    </row>
    <row r="14" spans="1:13">
      <c r="A14" s="112"/>
      <c r="B14" s="112" t="s">
        <v>35</v>
      </c>
      <c r="C14" s="112">
        <v>5</v>
      </c>
      <c r="D14" s="112">
        <v>4</v>
      </c>
      <c r="E14" s="112">
        <v>2</v>
      </c>
      <c r="F14" s="112">
        <v>1</v>
      </c>
    </row>
  </sheetData>
  <mergeCells count="4">
    <mergeCell ref="B2:F2"/>
    <mergeCell ref="B1:F1"/>
    <mergeCell ref="H1:M1"/>
    <mergeCell ref="H2:M2"/>
  </mergeCells>
  <conditionalFormatting sqref="C4:D13">
    <cfRule type="cellIs" dxfId="101" priority="208" operator="greaterThan">
      <formula>0</formula>
    </cfRule>
  </conditionalFormatting>
  <conditionalFormatting sqref="C4:C13">
    <cfRule type="containsText" dxfId="100" priority="207" operator="containsText" text="Savings">
      <formula>NOT(ISERROR(SEARCH("Savings",C4)))</formula>
    </cfRule>
  </conditionalFormatting>
  <conditionalFormatting sqref="C4:C13">
    <cfRule type="containsText" dxfId="99" priority="205" operator="containsText" text="Savings">
      <formula>NOT(ISERROR(SEARCH("Savings",C4)))</formula>
    </cfRule>
  </conditionalFormatting>
  <conditionalFormatting sqref="C4:C13">
    <cfRule type="containsText" dxfId="98" priority="204" operator="containsText" text="Savings">
      <formula>NOT(ISERROR(SEARCH("Savings",C4)))</formula>
    </cfRule>
  </conditionalFormatting>
  <conditionalFormatting sqref="C4:C13">
    <cfRule type="containsText" dxfId="97" priority="203" operator="containsText" text="Savings">
      <formula>NOT(ISERROR(SEARCH("Savings",C4)))</formula>
    </cfRule>
  </conditionalFormatting>
  <conditionalFormatting sqref="C4:C13">
    <cfRule type="cellIs" dxfId="96" priority="194" operator="greaterThan">
      <formula>0</formula>
    </cfRule>
  </conditionalFormatting>
  <conditionalFormatting sqref="C4:C13">
    <cfRule type="cellIs" dxfId="95" priority="193" operator="greaterThan">
      <formula>0</formula>
    </cfRule>
  </conditionalFormatting>
  <conditionalFormatting sqref="E4:E12">
    <cfRule type="containsText" dxfId="94" priority="46" operator="containsText" text="Savings">
      <formula>NOT(ISERROR(SEARCH("Savings",E4)))</formula>
    </cfRule>
  </conditionalFormatting>
  <conditionalFormatting sqref="E4:E12">
    <cfRule type="cellIs" dxfId="93" priority="45" operator="greaterThan">
      <formula>0</formula>
    </cfRule>
  </conditionalFormatting>
  <conditionalFormatting sqref="E4:E12">
    <cfRule type="cellIs" dxfId="92" priority="44" operator="greaterThan">
      <formula>0</formula>
    </cfRule>
  </conditionalFormatting>
  <conditionalFormatting sqref="E4:E12">
    <cfRule type="cellIs" dxfId="91" priority="50" operator="greaterThan">
      <formula>0</formula>
    </cfRule>
  </conditionalFormatting>
  <conditionalFormatting sqref="E4:E12">
    <cfRule type="containsText" dxfId="90" priority="49" operator="containsText" text="Savings">
      <formula>NOT(ISERROR(SEARCH("Savings",E4)))</formula>
    </cfRule>
  </conditionalFormatting>
  <conditionalFormatting sqref="E4:E12">
    <cfRule type="containsText" dxfId="89" priority="48" operator="containsText" text="Savings">
      <formula>NOT(ISERROR(SEARCH("Savings",E4)))</formula>
    </cfRule>
  </conditionalFormatting>
  <conditionalFormatting sqref="E4:E12">
    <cfRule type="containsText" dxfId="88" priority="47" operator="containsText" text="Savings">
      <formula>NOT(ISERROR(SEARCH("Savings",E4)))</formula>
    </cfRule>
  </conditionalFormatting>
  <conditionalFormatting sqref="F4:F12">
    <cfRule type="cellIs" dxfId="87" priority="25" operator="greaterThan">
      <formula>0</formula>
    </cfRule>
  </conditionalFormatting>
  <conditionalFormatting sqref="F4:F12">
    <cfRule type="containsText" dxfId="86" priority="24" operator="containsText" text="Savings">
      <formula>NOT(ISERROR(SEARCH("Savings",F4)))</formula>
    </cfRule>
  </conditionalFormatting>
  <conditionalFormatting sqref="F4:F12">
    <cfRule type="containsText" dxfId="85" priority="23" operator="containsText" text="Savings">
      <formula>NOT(ISERROR(SEARCH("Savings",F4)))</formula>
    </cfRule>
  </conditionalFormatting>
  <conditionalFormatting sqref="F4:F12">
    <cfRule type="containsText" dxfId="84" priority="22" operator="containsText" text="Savings">
      <formula>NOT(ISERROR(SEARCH("Savings",F4)))</formula>
    </cfRule>
  </conditionalFormatting>
  <conditionalFormatting sqref="F4:F12">
    <cfRule type="containsText" dxfId="83" priority="21" operator="containsText" text="Savings">
      <formula>NOT(ISERROR(SEARCH("Savings",F4)))</formula>
    </cfRule>
  </conditionalFormatting>
  <conditionalFormatting sqref="F4:F12">
    <cfRule type="cellIs" dxfId="82" priority="20" operator="greaterThan">
      <formula>0</formula>
    </cfRule>
  </conditionalFormatting>
  <conditionalFormatting sqref="F4:F12">
    <cfRule type="cellIs" dxfId="81" priority="19" operator="greaterThan">
      <formula>0</formula>
    </cfRule>
  </conditionalFormatting>
  <conditionalFormatting sqref="E13">
    <cfRule type="cellIs" dxfId="80" priority="2" operator="greaterThan">
      <formula>0</formula>
    </cfRule>
  </conditionalFormatting>
  <conditionalFormatting sqref="F13">
    <cfRule type="cellIs" dxfId="79" priority="1" operator="greaterThan">
      <formula>0</formula>
    </cfRule>
  </conditionalFormatting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7"/>
  <sheetViews>
    <sheetView tabSelected="1" workbookViewId="0">
      <selection activeCell="A32" sqref="A32:XFD32"/>
    </sheetView>
  </sheetViews>
  <sheetFormatPr defaultRowHeight="14.4"/>
  <cols>
    <col min="2" max="2" width="29.88671875" bestFit="1" customWidth="1"/>
    <col min="3" max="3" width="8.6640625" bestFit="1" customWidth="1"/>
    <col min="4" max="4" width="9.33203125" bestFit="1" customWidth="1"/>
    <col min="5" max="5" width="9.6640625" bestFit="1" customWidth="1"/>
  </cols>
  <sheetData>
    <row r="2" spans="2:5">
      <c r="C2" s="147" t="s">
        <v>25</v>
      </c>
      <c r="D2" s="147"/>
      <c r="E2" s="147"/>
    </row>
    <row r="3" spans="2:5">
      <c r="B3" s="135" t="s">
        <v>64</v>
      </c>
      <c r="C3" s="135" t="s">
        <v>60</v>
      </c>
      <c r="D3" s="135" t="s">
        <v>63</v>
      </c>
      <c r="E3" s="135" t="s">
        <v>63</v>
      </c>
    </row>
    <row r="4" spans="2:5">
      <c r="B4" s="133"/>
      <c r="C4" s="135" t="s">
        <v>61</v>
      </c>
      <c r="D4" s="135" t="s">
        <v>61</v>
      </c>
      <c r="E4" s="135" t="s">
        <v>62</v>
      </c>
    </row>
    <row r="5" spans="2:5">
      <c r="B5" s="135" t="str">
        <f>Summ_All!F3</f>
        <v>Self Build plus Hines 1 Chillers</v>
      </c>
      <c r="C5" s="134">
        <f>Summ_All_NoCO2!G13</f>
        <v>13.811530266656693</v>
      </c>
      <c r="D5" s="134">
        <f>Summ_All!F13</f>
        <v>26.098324451329692</v>
      </c>
      <c r="E5" s="134">
        <f>Summ_All_HighGas!G13</f>
        <v>41.217045720086112</v>
      </c>
    </row>
    <row r="6" spans="2:5">
      <c r="B6" s="135" t="str">
        <f>Summ_All!D3</f>
        <v>PPA1</v>
      </c>
      <c r="C6" s="134">
        <f>Summ_All_NoCO2!E13</f>
        <v>-160.57307290205239</v>
      </c>
      <c r="D6" s="134">
        <f>Summ_All!D13</f>
        <v>-118.06110486266796</v>
      </c>
      <c r="E6" s="134">
        <f>Summ_All_HighGas!E13</f>
        <v>-109.87980051261282</v>
      </c>
    </row>
    <row r="7" spans="2:5">
      <c r="B7" s="135" t="str">
        <f>Summ_All!C3</f>
        <v>ACQ PPA MIX1</v>
      </c>
      <c r="C7" s="134">
        <f>Summ_All_NoCO2!D13</f>
        <v>-170.28438116024009</v>
      </c>
      <c r="D7" s="134">
        <f>Summ_All!C13</f>
        <v>-139.44352185783339</v>
      </c>
      <c r="E7" s="134">
        <f>Summ_All_HighGas!D13</f>
        <v>-137.56276534604274</v>
      </c>
    </row>
  </sheetData>
  <mergeCells count="1">
    <mergeCell ref="C2:E2"/>
  </mergeCells>
  <pageMargins left="0.7" right="0.7" top="0.75" bottom="0.75" header="0.3" footer="0.3"/>
  <pageSetup orientation="landscape" r:id="rId1"/>
  <headerFooter>
    <oddHeader>&amp;L&amp;Z&amp;F</oddHeader>
    <oddFooter xml:space="preserve">&amp;L&amp;A&amp;R14LGBRA-NRGPOD1-8-DOC 2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IW159"/>
  <sheetViews>
    <sheetView tabSelected="1" zoomScaleNormal="100" workbookViewId="0">
      <selection activeCell="A32" sqref="A32:XFD32"/>
    </sheetView>
  </sheetViews>
  <sheetFormatPr defaultColWidth="8.88671875" defaultRowHeight="10.199999999999999"/>
  <cols>
    <col min="1" max="1" width="8.6640625" style="64" bestFit="1" customWidth="1"/>
    <col min="2" max="2" width="14.109375" style="66" bestFit="1" customWidth="1"/>
    <col min="3" max="3" width="26.33203125" style="66" bestFit="1" customWidth="1"/>
    <col min="4" max="34" width="11.33203125" style="66" bestFit="1" customWidth="1"/>
    <col min="35" max="16384" width="8.88671875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30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7.932622472208938</v>
      </c>
      <c r="B3" s="74">
        <f t="shared" ref="B3:B10" si="1">NPV($B$1,E3:AH3)*(1+$B$1)</f>
        <v>7932.6224722089382</v>
      </c>
      <c r="C3" s="66" t="s">
        <v>10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0</v>
      </c>
      <c r="P3" s="64">
        <v>4708.5</v>
      </c>
      <c r="Q3" s="64">
        <v>4242.75</v>
      </c>
      <c r="R3" s="64">
        <v>0</v>
      </c>
      <c r="S3" s="64">
        <v>0</v>
      </c>
      <c r="T3" s="64">
        <v>1072.98</v>
      </c>
      <c r="U3" s="64">
        <v>126.58</v>
      </c>
      <c r="V3" s="64">
        <v>192.31</v>
      </c>
      <c r="W3" s="64">
        <v>25.78</v>
      </c>
      <c r="X3" s="64">
        <v>119.11</v>
      </c>
      <c r="Y3" s="64">
        <v>577.28</v>
      </c>
      <c r="Z3" s="64">
        <v>0</v>
      </c>
      <c r="AA3" s="64">
        <v>0</v>
      </c>
      <c r="AB3" s="64">
        <v>2513.42</v>
      </c>
      <c r="AC3" s="64">
        <v>472.95</v>
      </c>
      <c r="AD3" s="64">
        <v>0</v>
      </c>
      <c r="AE3" s="64">
        <v>3751.14</v>
      </c>
      <c r="AF3" s="64">
        <v>62.57</v>
      </c>
      <c r="AG3" s="64">
        <v>3464.49</v>
      </c>
      <c r="AH3" s="64">
        <v>4786.96</v>
      </c>
    </row>
    <row r="4" spans="1:257">
      <c r="A4" s="64">
        <f t="shared" ref="A4:A10" si="2">B4/1000</f>
        <v>8902.215791726976</v>
      </c>
      <c r="B4" s="74">
        <f t="shared" si="1"/>
        <v>8902215.7917269766</v>
      </c>
      <c r="C4" s="66" t="s">
        <v>11</v>
      </c>
      <c r="D4" s="64">
        <v>282729.81</v>
      </c>
      <c r="E4" s="64">
        <v>302550.06</v>
      </c>
      <c r="F4" s="64">
        <v>321047.94</v>
      </c>
      <c r="G4" s="64">
        <v>315452.13</v>
      </c>
      <c r="H4" s="64">
        <v>356218.76</v>
      </c>
      <c r="I4" s="64">
        <v>533307.56999999995</v>
      </c>
      <c r="J4" s="64">
        <v>617693.28</v>
      </c>
      <c r="K4" s="64">
        <v>618152.93000000005</v>
      </c>
      <c r="L4" s="64">
        <v>652046.18000000005</v>
      </c>
      <c r="M4" s="64">
        <v>674983.42999999993</v>
      </c>
      <c r="N4" s="64">
        <v>675526.92</v>
      </c>
      <c r="O4" s="64">
        <v>707935.37</v>
      </c>
      <c r="P4" s="64">
        <v>731141.32000000007</v>
      </c>
      <c r="Q4" s="64">
        <v>739662.34</v>
      </c>
      <c r="R4" s="64">
        <v>780552.08</v>
      </c>
      <c r="S4" s="64">
        <v>813912.58</v>
      </c>
      <c r="T4" s="64">
        <v>820585.86</v>
      </c>
      <c r="U4" s="64">
        <v>829464.83</v>
      </c>
      <c r="V4" s="64">
        <v>836317.79999999993</v>
      </c>
      <c r="W4" s="64">
        <v>845397.45000000007</v>
      </c>
      <c r="X4" s="64">
        <v>852236.21</v>
      </c>
      <c r="Y4" s="64">
        <v>861308.19000000006</v>
      </c>
      <c r="Z4" s="64">
        <v>868352.67</v>
      </c>
      <c r="AA4" s="64">
        <v>902041.74</v>
      </c>
      <c r="AB4" s="64">
        <v>926215.43</v>
      </c>
      <c r="AC4" s="64">
        <v>927552.13</v>
      </c>
      <c r="AD4" s="64">
        <v>928922.25</v>
      </c>
      <c r="AE4" s="64">
        <v>930483.35</v>
      </c>
      <c r="AF4" s="64">
        <v>931766.11</v>
      </c>
      <c r="AG4" s="64">
        <v>933241.57000000007</v>
      </c>
      <c r="AH4" s="64">
        <v>934753.92</v>
      </c>
    </row>
    <row r="5" spans="1:257">
      <c r="A5" s="64">
        <f t="shared" si="2"/>
        <v>1948.1617932095523</v>
      </c>
      <c r="B5" s="74">
        <f t="shared" si="1"/>
        <v>1948161.7932095523</v>
      </c>
      <c r="C5" s="66" t="s">
        <v>12</v>
      </c>
      <c r="D5" s="64">
        <v>68272.42</v>
      </c>
      <c r="E5" s="64">
        <v>69057.509999999995</v>
      </c>
      <c r="F5" s="64">
        <v>68393.38</v>
      </c>
      <c r="G5" s="64">
        <v>72189.819999999992</v>
      </c>
      <c r="H5" s="64">
        <v>74198.319999999992</v>
      </c>
      <c r="I5" s="64">
        <v>78858.75</v>
      </c>
      <c r="J5" s="64">
        <v>82546.64</v>
      </c>
      <c r="K5" s="64">
        <v>88174</v>
      </c>
      <c r="L5" s="64">
        <v>102709.70999999999</v>
      </c>
      <c r="M5" s="64">
        <v>114550.15</v>
      </c>
      <c r="N5" s="64">
        <v>117591.98</v>
      </c>
      <c r="O5" s="64">
        <v>135999.46</v>
      </c>
      <c r="P5" s="64">
        <v>147014.74999999997</v>
      </c>
      <c r="Q5" s="64">
        <v>153154.29</v>
      </c>
      <c r="R5" s="64">
        <v>167963.00000000003</v>
      </c>
      <c r="S5" s="64">
        <v>180076.61000000002</v>
      </c>
      <c r="T5" s="64">
        <v>183441.34</v>
      </c>
      <c r="U5" s="64">
        <v>191349.81</v>
      </c>
      <c r="V5" s="64">
        <v>200308.18</v>
      </c>
      <c r="W5" s="64">
        <v>208287.28999999998</v>
      </c>
      <c r="X5" s="64">
        <v>215182.41</v>
      </c>
      <c r="Y5" s="64">
        <v>225457.7</v>
      </c>
      <c r="Z5" s="64">
        <v>231330.77000000002</v>
      </c>
      <c r="AA5" s="64">
        <v>250642.31</v>
      </c>
      <c r="AB5" s="64">
        <v>268202.01</v>
      </c>
      <c r="AC5" s="64">
        <v>271881.67000000004</v>
      </c>
      <c r="AD5" s="64">
        <v>280183.84000000003</v>
      </c>
      <c r="AE5" s="64">
        <v>292913.95999999996</v>
      </c>
      <c r="AF5" s="64">
        <v>302190.8</v>
      </c>
      <c r="AG5" s="64">
        <v>314624.53999999998</v>
      </c>
      <c r="AH5" s="64">
        <v>326040.18</v>
      </c>
    </row>
    <row r="6" spans="1:257">
      <c r="A6" s="64">
        <f t="shared" si="2"/>
        <v>583.46415042717933</v>
      </c>
      <c r="B6" s="74">
        <f t="shared" si="1"/>
        <v>583464.15042717929</v>
      </c>
      <c r="C6" s="66" t="s">
        <v>37</v>
      </c>
      <c r="D6" s="64">
        <v>19421.46</v>
      </c>
      <c r="E6" s="64">
        <v>28888.67</v>
      </c>
      <c r="F6" s="64">
        <v>35716.51</v>
      </c>
      <c r="G6" s="64">
        <v>35143.97</v>
      </c>
      <c r="H6" s="64">
        <v>40784.15</v>
      </c>
      <c r="I6" s="64">
        <v>40103.879999999997</v>
      </c>
      <c r="J6" s="64">
        <v>40571.879999999997</v>
      </c>
      <c r="K6" s="64">
        <v>42723.96</v>
      </c>
      <c r="L6" s="64">
        <v>42364.080000000009</v>
      </c>
      <c r="M6" s="64">
        <v>41558.339999999997</v>
      </c>
      <c r="N6" s="64">
        <v>43855.56</v>
      </c>
      <c r="O6" s="64">
        <v>43564.14</v>
      </c>
      <c r="P6" s="64">
        <v>42180.27</v>
      </c>
      <c r="Q6" s="64">
        <v>44064.799999999996</v>
      </c>
      <c r="R6" s="64">
        <v>41180.959999999999</v>
      </c>
      <c r="S6" s="64">
        <v>40934.570000000007</v>
      </c>
      <c r="T6" s="64">
        <v>44892.88</v>
      </c>
      <c r="U6" s="64">
        <v>46527.03</v>
      </c>
      <c r="V6" s="64">
        <v>43289.63</v>
      </c>
      <c r="W6" s="64">
        <v>44721.869999999995</v>
      </c>
      <c r="X6" s="64">
        <v>46784.89</v>
      </c>
      <c r="Y6" s="64">
        <v>47390.439999999995</v>
      </c>
      <c r="Z6" s="64">
        <v>49148.689999999988</v>
      </c>
      <c r="AA6" s="64">
        <v>48488.400000000009</v>
      </c>
      <c r="AB6" s="64">
        <v>47066.46</v>
      </c>
      <c r="AC6" s="64">
        <v>50408.95</v>
      </c>
      <c r="AD6" s="64">
        <v>51417.670000000006</v>
      </c>
      <c r="AE6" s="64">
        <v>51119.79</v>
      </c>
      <c r="AF6" s="64">
        <v>52762.5</v>
      </c>
      <c r="AG6" s="64">
        <v>53634.55</v>
      </c>
      <c r="AH6" s="64">
        <v>53287.1</v>
      </c>
    </row>
    <row r="7" spans="1:257">
      <c r="A7" s="64">
        <f t="shared" si="2"/>
        <v>33770.259697980757</v>
      </c>
      <c r="B7" s="74">
        <f t="shared" si="1"/>
        <v>33770259.697980754</v>
      </c>
      <c r="C7" s="70" t="s">
        <v>38</v>
      </c>
      <c r="D7" s="64">
        <v>1150290.74</v>
      </c>
      <c r="E7" s="64">
        <v>1251825.1400000001</v>
      </c>
      <c r="F7" s="64">
        <v>1311844.6000000001</v>
      </c>
      <c r="G7" s="64">
        <v>1337223.3999999999</v>
      </c>
      <c r="H7" s="64">
        <v>1501472.3</v>
      </c>
      <c r="I7" s="64">
        <v>1612380.73</v>
      </c>
      <c r="J7" s="64">
        <v>1711952.68</v>
      </c>
      <c r="K7" s="64">
        <v>1898145.1899999997</v>
      </c>
      <c r="L7" s="64">
        <v>2038216.15</v>
      </c>
      <c r="M7" s="64">
        <v>2168762.9899999998</v>
      </c>
      <c r="N7" s="64">
        <v>2273680.7200000002</v>
      </c>
      <c r="O7" s="64">
        <v>2419048.2199999997</v>
      </c>
      <c r="P7" s="64">
        <v>2513151.9600000004</v>
      </c>
      <c r="Q7" s="64">
        <v>2648582.6999999997</v>
      </c>
      <c r="R7" s="64">
        <v>2747600.3699999996</v>
      </c>
      <c r="S7" s="64">
        <v>2867844.25</v>
      </c>
      <c r="T7" s="64">
        <v>2974754.4799999995</v>
      </c>
      <c r="U7" s="64">
        <v>3083428.9700000007</v>
      </c>
      <c r="V7" s="64">
        <v>3237438.9499999997</v>
      </c>
      <c r="W7" s="64">
        <v>3395651.56</v>
      </c>
      <c r="X7" s="64">
        <v>3535545.2</v>
      </c>
      <c r="Y7" s="64">
        <v>3712437.8999999994</v>
      </c>
      <c r="Z7" s="64">
        <v>3838427.27</v>
      </c>
      <c r="AA7" s="64">
        <v>3968798.61</v>
      </c>
      <c r="AB7" s="64">
        <v>4124520.0799999996</v>
      </c>
      <c r="AC7" s="64">
        <v>4234926.8100000005</v>
      </c>
      <c r="AD7" s="64">
        <v>4368849.7699999996</v>
      </c>
      <c r="AE7" s="64">
        <v>4554240.13</v>
      </c>
      <c r="AF7" s="64">
        <v>4687725.8099999987</v>
      </c>
      <c r="AG7" s="64">
        <v>4833087.88</v>
      </c>
      <c r="AH7" s="64">
        <v>4995367.72</v>
      </c>
    </row>
    <row r="8" spans="1:257">
      <c r="A8" s="64">
        <f t="shared" si="2"/>
        <v>4307.9035772132138</v>
      </c>
      <c r="B8" s="74">
        <f t="shared" si="1"/>
        <v>4307903.5772132138</v>
      </c>
      <c r="C8" s="66" t="s">
        <v>15</v>
      </c>
      <c r="D8" s="64">
        <v>458861.62</v>
      </c>
      <c r="E8" s="64">
        <v>375063.01</v>
      </c>
      <c r="F8" s="64">
        <v>385297</v>
      </c>
      <c r="G8" s="64">
        <v>423893.68</v>
      </c>
      <c r="H8" s="64">
        <v>441253.88</v>
      </c>
      <c r="I8" s="64">
        <v>459675.79</v>
      </c>
      <c r="J8" s="64">
        <v>473226.47000000003</v>
      </c>
      <c r="K8" s="64">
        <v>494427.15</v>
      </c>
      <c r="L8" s="64">
        <v>513672.03</v>
      </c>
      <c r="M8" s="64">
        <v>535141.62</v>
      </c>
      <c r="N8" s="64">
        <v>559214.47</v>
      </c>
      <c r="O8" s="64">
        <v>349809.49</v>
      </c>
      <c r="P8" s="64">
        <v>204676.1</v>
      </c>
      <c r="Q8" s="64">
        <v>103703.45000000001</v>
      </c>
      <c r="R8" s="64">
        <v>105008.28</v>
      </c>
      <c r="S8" s="64">
        <v>107043.99</v>
      </c>
      <c r="T8" s="64">
        <v>109140.73</v>
      </c>
      <c r="U8" s="64">
        <v>112222.87</v>
      </c>
      <c r="V8" s="64">
        <v>116054.61</v>
      </c>
      <c r="W8" s="64">
        <v>118708.04000000001</v>
      </c>
      <c r="X8" s="64">
        <v>116744.83</v>
      </c>
      <c r="Y8" s="64">
        <v>79212.83</v>
      </c>
      <c r="Z8" s="64">
        <v>81465.820000000007</v>
      </c>
      <c r="AA8" s="64">
        <v>81838.05</v>
      </c>
      <c r="AB8" s="64">
        <v>82666.78</v>
      </c>
      <c r="AC8" s="64">
        <v>84423.7</v>
      </c>
      <c r="AD8" s="64">
        <v>86273.66</v>
      </c>
      <c r="AE8" s="64">
        <v>88302.26</v>
      </c>
      <c r="AF8" s="64">
        <v>90251.49</v>
      </c>
      <c r="AG8" s="64">
        <v>91260.98000000001</v>
      </c>
      <c r="AH8" s="64">
        <v>94466.290000000008</v>
      </c>
    </row>
    <row r="9" spans="1:257">
      <c r="A9" s="64">
        <f t="shared" si="2"/>
        <v>1529.7011959305537</v>
      </c>
      <c r="B9" s="74">
        <f t="shared" si="1"/>
        <v>1529701.1959305536</v>
      </c>
      <c r="C9" s="66" t="s">
        <v>16</v>
      </c>
      <c r="D9" s="64">
        <v>216315.26</v>
      </c>
      <c r="E9" s="64">
        <v>207435.82</v>
      </c>
      <c r="F9" s="64">
        <v>211843.19000000003</v>
      </c>
      <c r="G9" s="64">
        <v>235362.59</v>
      </c>
      <c r="H9" s="64">
        <v>213113.96000000002</v>
      </c>
      <c r="I9" s="64">
        <v>220845.96000000002</v>
      </c>
      <c r="J9" s="64">
        <v>222777.23</v>
      </c>
      <c r="K9" s="64">
        <v>223782.44000000003</v>
      </c>
      <c r="L9" s="64">
        <v>135229.09999999998</v>
      </c>
      <c r="M9" s="64">
        <v>73330.449999999983</v>
      </c>
      <c r="N9" s="64">
        <v>76592.17</v>
      </c>
      <c r="O9" s="64">
        <v>52196.65</v>
      </c>
      <c r="P9" s="64">
        <v>42617.939999999995</v>
      </c>
      <c r="Q9" s="64">
        <v>42635.669999999991</v>
      </c>
      <c r="R9" s="64">
        <v>13364.33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</row>
    <row r="10" spans="1:257" ht="12">
      <c r="A10" s="71">
        <f t="shared" si="2"/>
        <v>5176.4531232436866</v>
      </c>
      <c r="B10" s="109">
        <f t="shared" si="1"/>
        <v>5176453.1232436867</v>
      </c>
      <c r="C10" s="73" t="s">
        <v>17</v>
      </c>
      <c r="D10" s="71">
        <f>D15</f>
        <v>3562.17157</v>
      </c>
      <c r="E10" s="71">
        <f t="shared" ref="E10:AH10" si="3">E15</f>
        <v>2837.2640017499998</v>
      </c>
      <c r="F10" s="71">
        <f t="shared" si="3"/>
        <v>7460.830720125</v>
      </c>
      <c r="G10" s="71">
        <f t="shared" si="3"/>
        <v>32740.851872571875</v>
      </c>
      <c r="H10" s="71">
        <f t="shared" si="3"/>
        <v>58491.523823155672</v>
      </c>
      <c r="I10" s="71">
        <f t="shared" si="3"/>
        <v>162458.26887010617</v>
      </c>
      <c r="J10" s="71">
        <f t="shared" si="3"/>
        <v>270048.09923426702</v>
      </c>
      <c r="K10" s="71">
        <f t="shared" si="3"/>
        <v>262055.90625</v>
      </c>
      <c r="L10" s="71">
        <f t="shared" si="3"/>
        <v>357433.3125</v>
      </c>
      <c r="M10" s="71">
        <f t="shared" si="3"/>
        <v>418978.84375</v>
      </c>
      <c r="N10" s="71">
        <f t="shared" si="3"/>
        <v>405854.09375</v>
      </c>
      <c r="O10" s="71">
        <f t="shared" si="3"/>
        <v>466243.6875</v>
      </c>
      <c r="P10" s="71">
        <f t="shared" si="3"/>
        <v>502995.625</v>
      </c>
      <c r="Q10" s="71">
        <f t="shared" si="3"/>
        <v>499227.8125</v>
      </c>
      <c r="R10" s="71">
        <f t="shared" si="3"/>
        <v>612034.625</v>
      </c>
      <c r="S10" s="71">
        <f t="shared" si="3"/>
        <v>689390.875</v>
      </c>
      <c r="T10" s="71">
        <f t="shared" si="3"/>
        <v>675921.75</v>
      </c>
      <c r="U10" s="71">
        <f t="shared" si="3"/>
        <v>666928.5</v>
      </c>
      <c r="V10" s="71">
        <f t="shared" si="3"/>
        <v>654112.125</v>
      </c>
      <c r="W10" s="71">
        <f t="shared" si="3"/>
        <v>646144.375</v>
      </c>
      <c r="X10" s="71">
        <f t="shared" si="3"/>
        <v>634001.875</v>
      </c>
      <c r="Y10" s="71">
        <f t="shared" si="3"/>
        <v>626577.375</v>
      </c>
      <c r="Z10" s="71">
        <f t="shared" si="3"/>
        <v>614514.625</v>
      </c>
      <c r="AA10" s="71">
        <f t="shared" si="3"/>
        <v>690117.4375</v>
      </c>
      <c r="AB10" s="71">
        <f t="shared" si="3"/>
        <v>733509.0625</v>
      </c>
      <c r="AC10" s="71">
        <f t="shared" si="3"/>
        <v>706653.3125</v>
      </c>
      <c r="AD10" s="71">
        <f t="shared" si="3"/>
        <v>681339.3125</v>
      </c>
      <c r="AE10" s="71">
        <f t="shared" si="3"/>
        <v>656874.8125</v>
      </c>
      <c r="AF10" s="71">
        <f t="shared" si="3"/>
        <v>633176.0625</v>
      </c>
      <c r="AG10" s="71">
        <f t="shared" si="3"/>
        <v>610771.375</v>
      </c>
      <c r="AH10" s="71">
        <f t="shared" si="3"/>
        <v>589162.5625</v>
      </c>
    </row>
    <row r="11" spans="1:257">
      <c r="A11" s="64">
        <f>SUM(A3:A10)</f>
        <v>56226.091952204122</v>
      </c>
      <c r="B11" s="74">
        <f>SUM(B3:B10)</f>
        <v>56226091.952204131</v>
      </c>
      <c r="C11" s="75"/>
      <c r="D11" s="64">
        <f>SUM(D3:D10)</f>
        <v>2199512.9615699998</v>
      </c>
      <c r="E11" s="64">
        <f t="shared" ref="E11:AH11" si="4">SUM(E3:E10)</f>
        <v>2237657.4740017499</v>
      </c>
      <c r="F11" s="64">
        <f t="shared" si="4"/>
        <v>2341603.4507201253</v>
      </c>
      <c r="G11" s="64">
        <f t="shared" si="4"/>
        <v>2452006.4418725716</v>
      </c>
      <c r="H11" s="64">
        <f t="shared" si="4"/>
        <v>2685532.8938231557</v>
      </c>
      <c r="I11" s="64">
        <f t="shared" si="4"/>
        <v>3107630.9488701057</v>
      </c>
      <c r="J11" s="64">
        <f t="shared" si="4"/>
        <v>3418816.2792342673</v>
      </c>
      <c r="K11" s="64">
        <f t="shared" si="4"/>
        <v>3627461.5762499995</v>
      </c>
      <c r="L11" s="64">
        <f t="shared" si="4"/>
        <v>3841670.5625000005</v>
      </c>
      <c r="M11" s="64">
        <f t="shared" si="4"/>
        <v>4027305.82375</v>
      </c>
      <c r="N11" s="64">
        <f t="shared" si="4"/>
        <v>4152315.9137500003</v>
      </c>
      <c r="O11" s="64">
        <f t="shared" si="4"/>
        <v>4174797.0174999996</v>
      </c>
      <c r="P11" s="64">
        <f t="shared" si="4"/>
        <v>4188486.4650000008</v>
      </c>
      <c r="Q11" s="64">
        <f t="shared" si="4"/>
        <v>4235273.8125</v>
      </c>
      <c r="R11" s="64">
        <f t="shared" si="4"/>
        <v>4467703.6449999996</v>
      </c>
      <c r="S11" s="64">
        <f t="shared" si="4"/>
        <v>4699202.875</v>
      </c>
      <c r="T11" s="64">
        <f t="shared" si="4"/>
        <v>4809810.0199999996</v>
      </c>
      <c r="U11" s="64">
        <f t="shared" si="4"/>
        <v>4930048.5900000008</v>
      </c>
      <c r="V11" s="64">
        <f t="shared" si="4"/>
        <v>5087713.6049999995</v>
      </c>
      <c r="W11" s="64">
        <f t="shared" si="4"/>
        <v>5258936.3650000002</v>
      </c>
      <c r="X11" s="64">
        <f t="shared" si="4"/>
        <v>5400614.5250000004</v>
      </c>
      <c r="Y11" s="64">
        <f t="shared" si="4"/>
        <v>5552961.7149999999</v>
      </c>
      <c r="Z11" s="64">
        <f t="shared" si="4"/>
        <v>5683239.8450000007</v>
      </c>
      <c r="AA11" s="64">
        <f t="shared" si="4"/>
        <v>5941926.5474999994</v>
      </c>
      <c r="AB11" s="64">
        <f t="shared" si="4"/>
        <v>6184693.2424999997</v>
      </c>
      <c r="AC11" s="64">
        <f t="shared" si="4"/>
        <v>6276319.5225000009</v>
      </c>
      <c r="AD11" s="64">
        <f t="shared" si="4"/>
        <v>6396986.5024999995</v>
      </c>
      <c r="AE11" s="64">
        <f t="shared" si="4"/>
        <v>6577685.4424999999</v>
      </c>
      <c r="AF11" s="64">
        <f t="shared" si="4"/>
        <v>6697935.3424999993</v>
      </c>
      <c r="AG11" s="64">
        <f t="shared" si="4"/>
        <v>6840085.3850000007</v>
      </c>
      <c r="AH11" s="64">
        <f t="shared" si="4"/>
        <v>6997864.7324999999</v>
      </c>
    </row>
    <row r="12" spans="1:257">
      <c r="D12" s="77">
        <f>D11-D10</f>
        <v>2195950.79</v>
      </c>
      <c r="E12" s="77">
        <f t="shared" ref="E12:AH12" si="5">E11-E10</f>
        <v>2234820.21</v>
      </c>
      <c r="F12" s="77">
        <f t="shared" si="5"/>
        <v>2334142.62</v>
      </c>
      <c r="G12" s="77">
        <f t="shared" si="5"/>
        <v>2419265.59</v>
      </c>
      <c r="H12" s="77">
        <f t="shared" si="5"/>
        <v>2627041.37</v>
      </c>
      <c r="I12" s="77">
        <f t="shared" si="5"/>
        <v>2945172.6799999997</v>
      </c>
      <c r="J12" s="77">
        <f t="shared" si="5"/>
        <v>3148768.18</v>
      </c>
      <c r="K12" s="77">
        <f t="shared" si="5"/>
        <v>3365405.6699999995</v>
      </c>
      <c r="L12" s="77">
        <f t="shared" si="5"/>
        <v>3484237.2500000005</v>
      </c>
      <c r="M12" s="77">
        <f t="shared" si="5"/>
        <v>3608326.98</v>
      </c>
      <c r="N12" s="77">
        <f t="shared" si="5"/>
        <v>3746461.8200000003</v>
      </c>
      <c r="O12" s="77">
        <f t="shared" si="5"/>
        <v>3708553.3299999996</v>
      </c>
      <c r="P12" s="77">
        <f t="shared" si="5"/>
        <v>3685490.8400000008</v>
      </c>
      <c r="Q12" s="77">
        <f t="shared" si="5"/>
        <v>3736046</v>
      </c>
      <c r="R12" s="77">
        <f t="shared" si="5"/>
        <v>3855669.0199999996</v>
      </c>
      <c r="S12" s="77">
        <f t="shared" si="5"/>
        <v>4009812</v>
      </c>
      <c r="T12" s="77">
        <f t="shared" si="5"/>
        <v>4133888.2699999996</v>
      </c>
      <c r="U12" s="77">
        <f t="shared" si="5"/>
        <v>4263120.0900000008</v>
      </c>
      <c r="V12" s="77">
        <f t="shared" si="5"/>
        <v>4433601.4799999995</v>
      </c>
      <c r="W12" s="77">
        <f t="shared" si="5"/>
        <v>4612791.99</v>
      </c>
      <c r="X12" s="77">
        <f t="shared" si="5"/>
        <v>4766612.6500000004</v>
      </c>
      <c r="Y12" s="77">
        <f t="shared" si="5"/>
        <v>4926384.34</v>
      </c>
      <c r="Z12" s="77">
        <f t="shared" si="5"/>
        <v>5068725.2200000007</v>
      </c>
      <c r="AA12" s="77">
        <f t="shared" si="5"/>
        <v>5251809.1099999994</v>
      </c>
      <c r="AB12" s="77">
        <f t="shared" si="5"/>
        <v>5451184.1799999997</v>
      </c>
      <c r="AC12" s="77">
        <f t="shared" si="5"/>
        <v>5569666.2100000009</v>
      </c>
      <c r="AD12" s="77">
        <f t="shared" si="5"/>
        <v>5715647.1899999995</v>
      </c>
      <c r="AE12" s="77">
        <f t="shared" si="5"/>
        <v>5920810.6299999999</v>
      </c>
      <c r="AF12" s="77">
        <f t="shared" si="5"/>
        <v>6064759.2799999993</v>
      </c>
      <c r="AG12" s="77">
        <f t="shared" si="5"/>
        <v>6229314.0100000007</v>
      </c>
      <c r="AH12" s="77">
        <f t="shared" si="5"/>
        <v>6408702.1699999999</v>
      </c>
    </row>
    <row r="13" spans="1:257">
      <c r="A13" s="75"/>
      <c r="B13" s="7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</row>
    <row r="14" spans="1:257" s="95" customFormat="1" ht="12">
      <c r="A14" s="92"/>
      <c r="B14" s="93" t="s">
        <v>31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6">B15/1000</f>
        <v>5176.4531232436866</v>
      </c>
      <c r="B15" s="72">
        <f t="shared" ref="B15" si="7">NPV($B$1,E15:AH15)*(1+$B$1)</f>
        <v>5176453.1232436867</v>
      </c>
      <c r="C15" s="71" t="s">
        <v>17</v>
      </c>
      <c r="D15" s="87">
        <f t="shared" ref="D15:AH15" si="8">D16+D20+D21</f>
        <v>3562.17157</v>
      </c>
      <c r="E15" s="87">
        <f t="shared" si="8"/>
        <v>2837.2640017499998</v>
      </c>
      <c r="F15" s="87">
        <f t="shared" si="8"/>
        <v>7460.830720125</v>
      </c>
      <c r="G15" s="87">
        <f t="shared" si="8"/>
        <v>32740.851872571875</v>
      </c>
      <c r="H15" s="87">
        <f t="shared" si="8"/>
        <v>58491.523823155672</v>
      </c>
      <c r="I15" s="87">
        <f t="shared" si="8"/>
        <v>162458.26887010617</v>
      </c>
      <c r="J15" s="87">
        <f t="shared" si="8"/>
        <v>270048.09923426702</v>
      </c>
      <c r="K15" s="87">
        <f t="shared" si="8"/>
        <v>262055.90625</v>
      </c>
      <c r="L15" s="87">
        <f t="shared" si="8"/>
        <v>357433.3125</v>
      </c>
      <c r="M15" s="87">
        <f t="shared" si="8"/>
        <v>418978.84375</v>
      </c>
      <c r="N15" s="87">
        <f t="shared" si="8"/>
        <v>405854.09375</v>
      </c>
      <c r="O15" s="87">
        <f t="shared" si="8"/>
        <v>466243.6875</v>
      </c>
      <c r="P15" s="87">
        <f t="shared" si="8"/>
        <v>502995.625</v>
      </c>
      <c r="Q15" s="87">
        <f t="shared" si="8"/>
        <v>499227.8125</v>
      </c>
      <c r="R15" s="87">
        <f t="shared" si="8"/>
        <v>612034.625</v>
      </c>
      <c r="S15" s="87">
        <f t="shared" si="8"/>
        <v>689390.875</v>
      </c>
      <c r="T15" s="87">
        <f t="shared" si="8"/>
        <v>675921.75</v>
      </c>
      <c r="U15" s="87">
        <f t="shared" si="8"/>
        <v>666928.5</v>
      </c>
      <c r="V15" s="87">
        <f t="shared" si="8"/>
        <v>654112.125</v>
      </c>
      <c r="W15" s="87">
        <f t="shared" si="8"/>
        <v>646144.375</v>
      </c>
      <c r="X15" s="87">
        <f t="shared" si="8"/>
        <v>634001.875</v>
      </c>
      <c r="Y15" s="87">
        <f t="shared" si="8"/>
        <v>626577.375</v>
      </c>
      <c r="Z15" s="87">
        <f t="shared" si="8"/>
        <v>614514.625</v>
      </c>
      <c r="AA15" s="87">
        <f t="shared" si="8"/>
        <v>690117.4375</v>
      </c>
      <c r="AB15" s="87">
        <f t="shared" si="8"/>
        <v>733509.0625</v>
      </c>
      <c r="AC15" s="87">
        <f t="shared" si="8"/>
        <v>706653.3125</v>
      </c>
      <c r="AD15" s="87">
        <f t="shared" si="8"/>
        <v>681339.3125</v>
      </c>
      <c r="AE15" s="87">
        <f t="shared" si="8"/>
        <v>656874.8125</v>
      </c>
      <c r="AF15" s="87">
        <f t="shared" si="8"/>
        <v>633176.0625</v>
      </c>
      <c r="AG15" s="87">
        <f t="shared" si="8"/>
        <v>610771.375</v>
      </c>
      <c r="AH15" s="87">
        <f t="shared" si="8"/>
        <v>589162.5625</v>
      </c>
    </row>
    <row r="16" spans="1:257">
      <c r="A16" s="91">
        <f t="shared" ref="A16:A17" si="9">B16/1000</f>
        <v>4841.0935710070726</v>
      </c>
      <c r="B16" s="72">
        <f t="shared" ref="B16" si="10">NPV($B$1,D16:AH16)*(1+$B$1)</f>
        <v>4841093.5710070729</v>
      </c>
      <c r="C16" s="71" t="s">
        <v>17</v>
      </c>
      <c r="D16" s="98">
        <v>0</v>
      </c>
      <c r="E16" s="98">
        <v>0</v>
      </c>
      <c r="F16" s="98">
        <v>0</v>
      </c>
      <c r="G16" s="98">
        <v>25098.94140625</v>
      </c>
      <c r="H16" s="98">
        <v>54338.59375</v>
      </c>
      <c r="I16" s="98">
        <v>159775.265625</v>
      </c>
      <c r="J16" s="98">
        <v>269609.0625</v>
      </c>
      <c r="K16" s="98">
        <v>262055.90625</v>
      </c>
      <c r="L16" s="98">
        <v>357433.3125</v>
      </c>
      <c r="M16" s="98">
        <v>418978.84375</v>
      </c>
      <c r="N16" s="98">
        <v>405854.09375</v>
      </c>
      <c r="O16" s="98">
        <v>466243.6875</v>
      </c>
      <c r="P16" s="98">
        <v>502995.625</v>
      </c>
      <c r="Q16" s="98">
        <v>499227.8125</v>
      </c>
      <c r="R16" s="98">
        <v>612034.625</v>
      </c>
      <c r="S16" s="98">
        <v>689390.875</v>
      </c>
      <c r="T16" s="98">
        <v>675921.75</v>
      </c>
      <c r="U16" s="98">
        <v>666928.5</v>
      </c>
      <c r="V16" s="98">
        <v>654112.125</v>
      </c>
      <c r="W16" s="98">
        <v>646144.375</v>
      </c>
      <c r="X16" s="98">
        <v>634001.875</v>
      </c>
      <c r="Y16" s="98">
        <v>626577.375</v>
      </c>
      <c r="Z16" s="98">
        <v>614514.625</v>
      </c>
      <c r="AA16" s="98">
        <v>690117.4375</v>
      </c>
      <c r="AB16" s="98">
        <v>733509.0625</v>
      </c>
      <c r="AC16" s="98">
        <v>706653.3125</v>
      </c>
      <c r="AD16" s="98">
        <v>681339.3125</v>
      </c>
      <c r="AE16" s="98">
        <v>656874.8125</v>
      </c>
      <c r="AF16" s="98">
        <v>633176.0625</v>
      </c>
      <c r="AG16" s="98">
        <v>610771.375</v>
      </c>
      <c r="AH16" s="98">
        <v>589162.5625</v>
      </c>
    </row>
    <row r="17" spans="1:34">
      <c r="A17" s="64">
        <f t="shared" si="9"/>
        <v>4841.0935710070726</v>
      </c>
      <c r="B17" s="79">
        <f>SUM(B16:B16)</f>
        <v>4841093.5710070729</v>
      </c>
      <c r="C17" s="88"/>
      <c r="D17" s="96">
        <f t="shared" ref="D17:AH17" si="11">SUM(D16:D16)</f>
        <v>0</v>
      </c>
      <c r="E17" s="96">
        <f t="shared" si="11"/>
        <v>0</v>
      </c>
      <c r="F17" s="96">
        <f t="shared" si="11"/>
        <v>0</v>
      </c>
      <c r="G17" s="96">
        <f t="shared" si="11"/>
        <v>25098.94140625</v>
      </c>
      <c r="H17" s="96">
        <f t="shared" si="11"/>
        <v>54338.59375</v>
      </c>
      <c r="I17" s="96">
        <f t="shared" si="11"/>
        <v>159775.265625</v>
      </c>
      <c r="J17" s="96">
        <f t="shared" si="11"/>
        <v>269609.0625</v>
      </c>
      <c r="K17" s="96">
        <f t="shared" si="11"/>
        <v>262055.90625</v>
      </c>
      <c r="L17" s="96">
        <f t="shared" si="11"/>
        <v>357433.3125</v>
      </c>
      <c r="M17" s="96">
        <f t="shared" si="11"/>
        <v>418978.84375</v>
      </c>
      <c r="N17" s="96">
        <f t="shared" si="11"/>
        <v>405854.09375</v>
      </c>
      <c r="O17" s="96">
        <f t="shared" si="11"/>
        <v>466243.6875</v>
      </c>
      <c r="P17" s="96">
        <f t="shared" si="11"/>
        <v>502995.625</v>
      </c>
      <c r="Q17" s="96">
        <f t="shared" si="11"/>
        <v>499227.8125</v>
      </c>
      <c r="R17" s="96">
        <f t="shared" si="11"/>
        <v>612034.625</v>
      </c>
      <c r="S17" s="96">
        <f t="shared" si="11"/>
        <v>689390.875</v>
      </c>
      <c r="T17" s="96">
        <f t="shared" si="11"/>
        <v>675921.75</v>
      </c>
      <c r="U17" s="96">
        <f t="shared" si="11"/>
        <v>666928.5</v>
      </c>
      <c r="V17" s="96">
        <f t="shared" si="11"/>
        <v>654112.125</v>
      </c>
      <c r="W17" s="96">
        <f t="shared" si="11"/>
        <v>646144.375</v>
      </c>
      <c r="X17" s="96">
        <f t="shared" si="11"/>
        <v>634001.875</v>
      </c>
      <c r="Y17" s="96">
        <f t="shared" si="11"/>
        <v>626577.375</v>
      </c>
      <c r="Z17" s="96">
        <f t="shared" si="11"/>
        <v>614514.625</v>
      </c>
      <c r="AA17" s="96">
        <f t="shared" si="11"/>
        <v>690117.4375</v>
      </c>
      <c r="AB17" s="96">
        <f t="shared" si="11"/>
        <v>733509.0625</v>
      </c>
      <c r="AC17" s="96">
        <f t="shared" si="11"/>
        <v>706653.3125</v>
      </c>
      <c r="AD17" s="96">
        <f t="shared" si="11"/>
        <v>681339.3125</v>
      </c>
      <c r="AE17" s="96">
        <f t="shared" si="11"/>
        <v>656874.8125</v>
      </c>
      <c r="AF17" s="96">
        <f t="shared" si="11"/>
        <v>633176.0625</v>
      </c>
      <c r="AG17" s="96">
        <f t="shared" si="11"/>
        <v>610771.375</v>
      </c>
      <c r="AH17" s="96">
        <f t="shared" si="11"/>
        <v>589162.5625</v>
      </c>
    </row>
    <row r="18" spans="1:34"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</row>
    <row r="19" spans="1:34">
      <c r="B19" s="97" t="s">
        <v>33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</row>
    <row r="20" spans="1:34">
      <c r="A20" s="90">
        <f>B20/1000</f>
        <v>20.283438905687444</v>
      </c>
      <c r="B20" s="68">
        <f>NPV($B$1,D20:AH20)*(1+$B$1)</f>
        <v>20283.438905687442</v>
      </c>
      <c r="C20" s="66" t="s">
        <v>32</v>
      </c>
      <c r="D20" s="64">
        <f>Budget_Capital!D9</f>
        <v>3162.17157</v>
      </c>
      <c r="E20" s="64">
        <f>Budget_Capital!E9</f>
        <v>2307.2640017499998</v>
      </c>
      <c r="F20" s="64">
        <f>Budget_Capital!F9</f>
        <v>7190.830720125</v>
      </c>
      <c r="G20" s="64">
        <f>Budget_Capital!G9</f>
        <v>5871.9104663218741</v>
      </c>
      <c r="H20" s="64">
        <f>Budget_Capital!H9</f>
        <v>2822.9300731556714</v>
      </c>
      <c r="I20" s="64">
        <f>Budget_Capital!I9</f>
        <v>1703.0032451061593</v>
      </c>
      <c r="J20" s="64">
        <f>Budget_Capital!J9</f>
        <v>439.03673426703597</v>
      </c>
      <c r="K20" s="64">
        <f>Budget_Capital!K9</f>
        <v>0</v>
      </c>
      <c r="L20" s="64">
        <f>Budget_Capital!L9</f>
        <v>0</v>
      </c>
      <c r="M20" s="64">
        <f>Budget_Capital!M9</f>
        <v>0</v>
      </c>
      <c r="N20" s="64">
        <f>Budget_Capital!N9</f>
        <v>0</v>
      </c>
      <c r="O20" s="64">
        <f>Budget_Capital!O9</f>
        <v>0</v>
      </c>
      <c r="P20" s="64">
        <f>Budget_Capital!P9</f>
        <v>0</v>
      </c>
      <c r="Q20" s="64">
        <f>Budget_Capital!Q9</f>
        <v>0</v>
      </c>
      <c r="R20" s="64">
        <f>Budget_Capital!R9</f>
        <v>0</v>
      </c>
      <c r="S20" s="64">
        <f>Budget_Capital!S9</f>
        <v>0</v>
      </c>
      <c r="T20" s="64">
        <f>Budget_Capital!T9</f>
        <v>0</v>
      </c>
      <c r="U20" s="64">
        <f>Budget_Capital!U9</f>
        <v>0</v>
      </c>
      <c r="V20" s="64">
        <f>Budget_Capital!V9</f>
        <v>0</v>
      </c>
      <c r="W20" s="64">
        <f>Budget_Capital!W9</f>
        <v>0</v>
      </c>
      <c r="X20" s="64">
        <f>Budget_Capital!X9</f>
        <v>0</v>
      </c>
      <c r="Y20" s="64">
        <f>Budget_Capital!Y9</f>
        <v>0</v>
      </c>
      <c r="Z20" s="64">
        <f>Budget_Capital!Z9</f>
        <v>0</v>
      </c>
      <c r="AA20" s="64">
        <f>Budget_Capital!AA9</f>
        <v>0</v>
      </c>
      <c r="AB20" s="64">
        <f>Budget_Capital!AB9</f>
        <v>0</v>
      </c>
      <c r="AC20" s="64">
        <f>Budget_Capital!AC9</f>
        <v>0</v>
      </c>
      <c r="AD20" s="64">
        <f>Budget_Capital!AD9</f>
        <v>0</v>
      </c>
      <c r="AE20" s="64">
        <f>Budget_Capital!AE9</f>
        <v>0</v>
      </c>
      <c r="AF20" s="64">
        <f>Budget_Capital!AF9</f>
        <v>0</v>
      </c>
      <c r="AG20" s="64">
        <f>Budget_Capital!AG9</f>
        <v>0</v>
      </c>
      <c r="AH20" s="64">
        <f>Budget_Capital!AH9</f>
        <v>0</v>
      </c>
    </row>
    <row r="21" spans="1:34">
      <c r="A21" s="90">
        <f>B21/1000</f>
        <v>4.3545593167581496</v>
      </c>
      <c r="B21" s="68">
        <f>NPV($B$1,D21:AH21)*(1+$B$1)</f>
        <v>4354.5593167581492</v>
      </c>
      <c r="C21" s="66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</row>
    <row r="22" spans="1:34">
      <c r="C22" s="82">
        <v>6.4638580000000001E-2</v>
      </c>
    </row>
    <row r="24" spans="1:34" s="113" customFormat="1">
      <c r="A24" s="88"/>
    </row>
    <row r="25" spans="1:34" s="113" customFormat="1">
      <c r="A25" s="88"/>
    </row>
    <row r="26" spans="1:34" s="113" customFormat="1">
      <c r="A26" s="88"/>
    </row>
    <row r="27" spans="1:34" s="113" customFormat="1">
      <c r="A27" s="88"/>
    </row>
    <row r="28" spans="1:34" s="113" customFormat="1">
      <c r="A28" s="88"/>
    </row>
    <row r="29" spans="1:34" s="113" customFormat="1">
      <c r="A29" s="88"/>
    </row>
    <row r="30" spans="1:34" s="113" customFormat="1">
      <c r="A30" s="88"/>
    </row>
    <row r="31" spans="1:34" s="113" customFormat="1">
      <c r="A31" s="88"/>
    </row>
    <row r="32" spans="1:34" s="113" customFormat="1">
      <c r="A32" s="88"/>
    </row>
    <row r="33" spans="1:1" s="113" customFormat="1">
      <c r="A33" s="88"/>
    </row>
    <row r="34" spans="1:1" s="113" customFormat="1">
      <c r="A34" s="88"/>
    </row>
    <row r="35" spans="1:1" s="113" customFormat="1">
      <c r="A35" s="88"/>
    </row>
    <row r="36" spans="1:1" s="113" customFormat="1">
      <c r="A36" s="88"/>
    </row>
    <row r="37" spans="1:1" s="113" customFormat="1">
      <c r="A37" s="88"/>
    </row>
    <row r="38" spans="1:1" s="113" customFormat="1">
      <c r="A38" s="88"/>
    </row>
    <row r="39" spans="1:1" s="113" customFormat="1">
      <c r="A39" s="88"/>
    </row>
    <row r="40" spans="1:1" s="113" customFormat="1">
      <c r="A40" s="88"/>
    </row>
    <row r="41" spans="1:1" s="113" customFormat="1">
      <c r="A41" s="88"/>
    </row>
    <row r="42" spans="1:1" s="113" customFormat="1">
      <c r="A42" s="88"/>
    </row>
    <row r="43" spans="1:1" s="113" customFormat="1">
      <c r="A43" s="88"/>
    </row>
    <row r="44" spans="1:1" s="113" customFormat="1">
      <c r="A44" s="88"/>
    </row>
    <row r="45" spans="1:1" s="113" customFormat="1">
      <c r="A45" s="88"/>
    </row>
    <row r="46" spans="1:1" s="113" customFormat="1">
      <c r="A46" s="88"/>
    </row>
    <row r="47" spans="1:1" s="113" customFormat="1">
      <c r="A47" s="88"/>
    </row>
    <row r="48" spans="1:1" s="113" customFormat="1">
      <c r="A48" s="88"/>
    </row>
    <row r="49" spans="1:1" s="113" customFormat="1">
      <c r="A49" s="88"/>
    </row>
    <row r="50" spans="1:1" s="113" customFormat="1">
      <c r="A50" s="88"/>
    </row>
    <row r="51" spans="1:1" s="113" customFormat="1">
      <c r="A51" s="88"/>
    </row>
    <row r="52" spans="1:1" s="113" customFormat="1">
      <c r="A52" s="88"/>
    </row>
    <row r="53" spans="1:1" s="113" customFormat="1">
      <c r="A53" s="88"/>
    </row>
    <row r="54" spans="1:1" s="113" customFormat="1">
      <c r="A54" s="88"/>
    </row>
    <row r="55" spans="1:1" s="113" customFormat="1">
      <c r="A55" s="88"/>
    </row>
    <row r="56" spans="1:1" s="113" customFormat="1">
      <c r="A56" s="88"/>
    </row>
    <row r="57" spans="1:1" s="113" customFormat="1">
      <c r="A57" s="88"/>
    </row>
    <row r="58" spans="1:1" s="113" customFormat="1">
      <c r="A58" s="88"/>
    </row>
    <row r="59" spans="1:1" s="113" customFormat="1">
      <c r="A59" s="88"/>
    </row>
    <row r="60" spans="1:1" s="113" customFormat="1">
      <c r="A60" s="88"/>
    </row>
    <row r="61" spans="1:1" s="113" customFormat="1">
      <c r="A61" s="88"/>
    </row>
    <row r="62" spans="1:1" s="113" customFormat="1">
      <c r="A62" s="88"/>
    </row>
    <row r="63" spans="1:1" s="113" customFormat="1">
      <c r="A63" s="88"/>
    </row>
    <row r="64" spans="1:1" s="113" customFormat="1">
      <c r="A64" s="88"/>
    </row>
    <row r="65" spans="1:1" s="113" customFormat="1">
      <c r="A65" s="88"/>
    </row>
    <row r="66" spans="1:1" s="113" customFormat="1">
      <c r="A66" s="88"/>
    </row>
    <row r="67" spans="1:1" s="113" customFormat="1">
      <c r="A67" s="88"/>
    </row>
    <row r="68" spans="1:1" s="113" customFormat="1">
      <c r="A68" s="88"/>
    </row>
    <row r="69" spans="1:1" s="113" customFormat="1">
      <c r="A69" s="88"/>
    </row>
    <row r="70" spans="1:1" s="113" customFormat="1">
      <c r="A70" s="88"/>
    </row>
    <row r="71" spans="1:1" s="113" customFormat="1">
      <c r="A71" s="88"/>
    </row>
    <row r="72" spans="1:1" s="113" customFormat="1">
      <c r="A72" s="88"/>
    </row>
    <row r="73" spans="1:1" s="113" customFormat="1">
      <c r="A73" s="88"/>
    </row>
    <row r="74" spans="1:1" s="113" customFormat="1">
      <c r="A74" s="88"/>
    </row>
    <row r="75" spans="1:1" s="113" customFormat="1">
      <c r="A75" s="88"/>
    </row>
    <row r="76" spans="1:1" s="113" customFormat="1">
      <c r="A76" s="88"/>
    </row>
    <row r="77" spans="1:1" s="113" customFormat="1">
      <c r="A77" s="88"/>
    </row>
    <row r="78" spans="1:1" s="113" customFormat="1">
      <c r="A78" s="88"/>
    </row>
    <row r="79" spans="1:1" s="113" customFormat="1">
      <c r="A79" s="88"/>
    </row>
    <row r="80" spans="1:1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</sheetData>
  <pageMargins left="0.7" right="0.7" top="0.75" bottom="0.75" header="0.3" footer="0.3"/>
  <pageSetup scale="30" orientation="landscape" r:id="rId1"/>
  <headerFooter>
    <oddHeader>&amp;L&amp;Z&amp;F</oddHeader>
    <oddFooter xml:space="preserve">&amp;L&amp;A&amp;R14LGBRA-NRGPOD1-8-DOC 2 </oddFooter>
  </headerFooter>
  <ignoredErrors>
    <ignoredError sqref="B3:B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IW159"/>
  <sheetViews>
    <sheetView tabSelected="1" zoomScaleNormal="100" workbookViewId="0">
      <selection activeCell="A32" sqref="A32:XFD32"/>
    </sheetView>
  </sheetViews>
  <sheetFormatPr defaultColWidth="8.88671875" defaultRowHeight="10.199999999999999"/>
  <cols>
    <col min="1" max="1" width="8.6640625" style="64" bestFit="1" customWidth="1"/>
    <col min="2" max="2" width="14.109375" style="66" bestFit="1" customWidth="1"/>
    <col min="3" max="3" width="26.33203125" style="66" bestFit="1" customWidth="1"/>
    <col min="4" max="34" width="11.33203125" style="66" bestFit="1" customWidth="1"/>
    <col min="35" max="16384" width="8.88671875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30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7.932622472208938</v>
      </c>
      <c r="B3" s="74">
        <f t="shared" ref="B3:B10" si="1">NPV($B$1,E3:AH3)*(1+$B$1)</f>
        <v>7932.6224722089382</v>
      </c>
      <c r="C3" s="66" t="s">
        <v>10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0</v>
      </c>
      <c r="P3" s="64">
        <v>4708.5</v>
      </c>
      <c r="Q3" s="64">
        <v>4242.75</v>
      </c>
      <c r="R3" s="64">
        <v>0</v>
      </c>
      <c r="S3" s="64">
        <v>0</v>
      </c>
      <c r="T3" s="64">
        <v>1072.98</v>
      </c>
      <c r="U3" s="64">
        <v>126.58</v>
      </c>
      <c r="V3" s="64">
        <v>192.31</v>
      </c>
      <c r="W3" s="64">
        <v>25.78</v>
      </c>
      <c r="X3" s="64">
        <v>119.11</v>
      </c>
      <c r="Y3" s="64">
        <v>577.28</v>
      </c>
      <c r="Z3" s="64">
        <v>0</v>
      </c>
      <c r="AA3" s="64">
        <v>0</v>
      </c>
      <c r="AB3" s="64">
        <v>2513.42</v>
      </c>
      <c r="AC3" s="64">
        <v>472.95</v>
      </c>
      <c r="AD3" s="64">
        <v>0</v>
      </c>
      <c r="AE3" s="64">
        <v>3751.14</v>
      </c>
      <c r="AF3" s="64">
        <v>62.57</v>
      </c>
      <c r="AG3" s="64">
        <v>3464.49</v>
      </c>
      <c r="AH3" s="64">
        <v>4786.96</v>
      </c>
    </row>
    <row r="4" spans="1:257">
      <c r="A4" s="64">
        <f t="shared" ref="A4:A10" si="2">B4/1000</f>
        <v>8902.215791726976</v>
      </c>
      <c r="B4" s="74">
        <f t="shared" si="1"/>
        <v>8902215.7917269766</v>
      </c>
      <c r="C4" s="66" t="s">
        <v>11</v>
      </c>
      <c r="D4" s="64">
        <v>282729.81</v>
      </c>
      <c r="E4" s="64">
        <v>302550.06</v>
      </c>
      <c r="F4" s="64">
        <v>321047.94</v>
      </c>
      <c r="G4" s="64">
        <v>315452.13</v>
      </c>
      <c r="H4" s="64">
        <v>356218.76</v>
      </c>
      <c r="I4" s="64">
        <v>533307.56999999995</v>
      </c>
      <c r="J4" s="64">
        <v>617693.28</v>
      </c>
      <c r="K4" s="64">
        <v>618152.93000000005</v>
      </c>
      <c r="L4" s="64">
        <v>652046.18000000005</v>
      </c>
      <c r="M4" s="64">
        <v>674983.42999999993</v>
      </c>
      <c r="N4" s="64">
        <v>675526.92</v>
      </c>
      <c r="O4" s="64">
        <v>707935.37</v>
      </c>
      <c r="P4" s="64">
        <v>731141.32000000007</v>
      </c>
      <c r="Q4" s="64">
        <v>739662.34</v>
      </c>
      <c r="R4" s="64">
        <v>780552.08</v>
      </c>
      <c r="S4" s="64">
        <v>813912.58</v>
      </c>
      <c r="T4" s="64">
        <v>820585.86</v>
      </c>
      <c r="U4" s="64">
        <v>829464.83</v>
      </c>
      <c r="V4" s="64">
        <v>836317.79999999993</v>
      </c>
      <c r="W4" s="64">
        <v>845397.45000000007</v>
      </c>
      <c r="X4" s="64">
        <v>852236.21</v>
      </c>
      <c r="Y4" s="64">
        <v>861308.19000000006</v>
      </c>
      <c r="Z4" s="64">
        <v>868352.67</v>
      </c>
      <c r="AA4" s="64">
        <v>902041.74</v>
      </c>
      <c r="AB4" s="64">
        <v>926215.43</v>
      </c>
      <c r="AC4" s="64">
        <v>927552.13</v>
      </c>
      <c r="AD4" s="64">
        <v>928922.25</v>
      </c>
      <c r="AE4" s="64">
        <v>930483.35</v>
      </c>
      <c r="AF4" s="64">
        <v>931766.11</v>
      </c>
      <c r="AG4" s="64">
        <v>933241.57000000007</v>
      </c>
      <c r="AH4" s="64">
        <v>934753.92</v>
      </c>
    </row>
    <row r="5" spans="1:257">
      <c r="A5" s="64">
        <f t="shared" si="2"/>
        <v>2199.4212622349428</v>
      </c>
      <c r="B5" s="74">
        <f t="shared" si="1"/>
        <v>2199421.262234943</v>
      </c>
      <c r="C5" s="66" t="s">
        <v>12</v>
      </c>
      <c r="D5" s="64">
        <v>68272.42</v>
      </c>
      <c r="E5" s="64">
        <v>69057.509999999995</v>
      </c>
      <c r="F5" s="64">
        <v>68393.38</v>
      </c>
      <c r="G5" s="64">
        <v>72189.819999999992</v>
      </c>
      <c r="H5" s="64">
        <v>74198.319999999992</v>
      </c>
      <c r="I5" s="64">
        <v>78858.75</v>
      </c>
      <c r="J5" s="64">
        <v>82546.64</v>
      </c>
      <c r="K5" s="64">
        <v>95536.29</v>
      </c>
      <c r="L5" s="64">
        <v>114699.1</v>
      </c>
      <c r="M5" s="64">
        <v>129995.2</v>
      </c>
      <c r="N5" s="64">
        <v>134570.59999999998</v>
      </c>
      <c r="O5" s="64">
        <v>156275.28</v>
      </c>
      <c r="P5" s="64">
        <v>169860.04</v>
      </c>
      <c r="Q5" s="64">
        <v>178559.87000000002</v>
      </c>
      <c r="R5" s="64">
        <v>196061.15</v>
      </c>
      <c r="S5" s="64">
        <v>211025.57</v>
      </c>
      <c r="T5" s="64">
        <v>217623.55</v>
      </c>
      <c r="U5" s="64">
        <v>226420.78999999998</v>
      </c>
      <c r="V5" s="64">
        <v>234481.47999999998</v>
      </c>
      <c r="W5" s="64">
        <v>243687.23</v>
      </c>
      <c r="X5" s="64">
        <v>252561.27000000002</v>
      </c>
      <c r="Y5" s="64">
        <v>262101.05</v>
      </c>
      <c r="Z5" s="64">
        <v>270711.45</v>
      </c>
      <c r="AA5" s="64">
        <v>292770.51000000007</v>
      </c>
      <c r="AB5" s="64">
        <v>312132.38</v>
      </c>
      <c r="AC5" s="64">
        <v>320686.33999999997</v>
      </c>
      <c r="AD5" s="64">
        <v>328517.69</v>
      </c>
      <c r="AE5" s="64">
        <v>343816.38</v>
      </c>
      <c r="AF5" s="64">
        <v>352680.99</v>
      </c>
      <c r="AG5" s="64">
        <v>364884.00999999995</v>
      </c>
      <c r="AH5" s="64">
        <v>375106.75999999995</v>
      </c>
    </row>
    <row r="6" spans="1:257">
      <c r="A6" s="64">
        <f t="shared" si="2"/>
        <v>8661.0368124550314</v>
      </c>
      <c r="B6" s="74">
        <f t="shared" si="1"/>
        <v>8661036.812455032</v>
      </c>
      <c r="C6" s="66" t="s">
        <v>37</v>
      </c>
      <c r="D6" s="64">
        <v>19421.46</v>
      </c>
      <c r="E6" s="64">
        <v>28888.67</v>
      </c>
      <c r="F6" s="64">
        <v>35716.51</v>
      </c>
      <c r="G6" s="64">
        <v>35143.97</v>
      </c>
      <c r="H6" s="64">
        <v>40784.15</v>
      </c>
      <c r="I6" s="64">
        <v>40103.879999999997</v>
      </c>
      <c r="J6" s="64">
        <v>40571.879999999997</v>
      </c>
      <c r="K6" s="64">
        <v>418436.64</v>
      </c>
      <c r="L6" s="64">
        <v>455158.04999999993</v>
      </c>
      <c r="M6" s="64">
        <v>492637.16</v>
      </c>
      <c r="N6" s="64">
        <v>551846.94999999995</v>
      </c>
      <c r="O6" s="64">
        <v>604815.17999999993</v>
      </c>
      <c r="P6" s="64">
        <v>639485.29</v>
      </c>
      <c r="Q6" s="64">
        <v>703137.35000000009</v>
      </c>
      <c r="R6" s="64">
        <v>750441.1</v>
      </c>
      <c r="S6" s="64">
        <v>803793.49999999988</v>
      </c>
      <c r="T6" s="64">
        <v>880917.46000000008</v>
      </c>
      <c r="U6" s="64">
        <v>957539.26000000013</v>
      </c>
      <c r="V6" s="64">
        <v>1054243.6300000001</v>
      </c>
      <c r="W6" s="64">
        <v>1156123.8000000003</v>
      </c>
      <c r="X6" s="64">
        <v>1242899.3999999999</v>
      </c>
      <c r="Y6" s="64">
        <v>1338618.7</v>
      </c>
      <c r="Z6" s="64">
        <v>1434923.97</v>
      </c>
      <c r="AA6" s="64">
        <v>1510752.56</v>
      </c>
      <c r="AB6" s="64">
        <v>1585631.85</v>
      </c>
      <c r="AC6" s="64">
        <v>1703199.8599999999</v>
      </c>
      <c r="AD6" s="64">
        <v>1821934.4499999997</v>
      </c>
      <c r="AE6" s="64">
        <v>1939377.68</v>
      </c>
      <c r="AF6" s="64">
        <v>2088316.4899999998</v>
      </c>
      <c r="AG6" s="64">
        <v>2234456.16</v>
      </c>
      <c r="AH6" s="64">
        <v>2394035.5300000003</v>
      </c>
    </row>
    <row r="7" spans="1:257">
      <c r="A7" s="64">
        <f t="shared" si="2"/>
        <v>34322.028111777174</v>
      </c>
      <c r="B7" s="74">
        <f t="shared" si="1"/>
        <v>34322028.111777171</v>
      </c>
      <c r="C7" s="70" t="s">
        <v>38</v>
      </c>
      <c r="D7" s="64">
        <v>1150290.74</v>
      </c>
      <c r="E7" s="64">
        <v>1251825.1400000001</v>
      </c>
      <c r="F7" s="64">
        <v>1311844.6000000001</v>
      </c>
      <c r="G7" s="64">
        <v>1337223.3999999999</v>
      </c>
      <c r="H7" s="64">
        <v>1501472.3</v>
      </c>
      <c r="I7" s="64">
        <v>1612380.73</v>
      </c>
      <c r="J7" s="64">
        <v>1711952.68</v>
      </c>
      <c r="K7" s="64">
        <v>1902963.5</v>
      </c>
      <c r="L7" s="64">
        <v>2057177.5499999998</v>
      </c>
      <c r="M7" s="64">
        <v>2194613.5499999998</v>
      </c>
      <c r="N7" s="64">
        <v>2298982.65</v>
      </c>
      <c r="O7" s="64">
        <v>2444140.4700000002</v>
      </c>
      <c r="P7" s="64">
        <v>2539589.41</v>
      </c>
      <c r="Q7" s="64">
        <v>2691878.97</v>
      </c>
      <c r="R7" s="64">
        <v>2797017.0799999991</v>
      </c>
      <c r="S7" s="64">
        <v>2917946.8100000005</v>
      </c>
      <c r="T7" s="64">
        <v>3039966.54</v>
      </c>
      <c r="U7" s="64">
        <v>3156465.9000000004</v>
      </c>
      <c r="V7" s="64">
        <v>3313406.5600000005</v>
      </c>
      <c r="W7" s="64">
        <v>3485084.8000000003</v>
      </c>
      <c r="X7" s="64">
        <v>3637861.8100000005</v>
      </c>
      <c r="Y7" s="64">
        <v>3812115.43</v>
      </c>
      <c r="Z7" s="64">
        <v>3947108.18</v>
      </c>
      <c r="AA7" s="64">
        <v>4084018.7399999998</v>
      </c>
      <c r="AB7" s="64">
        <v>4239280.01</v>
      </c>
      <c r="AC7" s="64">
        <v>4362718.3</v>
      </c>
      <c r="AD7" s="64">
        <v>4505704.6999999993</v>
      </c>
      <c r="AE7" s="64">
        <v>4690166.9800000004</v>
      </c>
      <c r="AF7" s="64">
        <v>4833592.9800000004</v>
      </c>
      <c r="AG7" s="64">
        <v>4997570.8600000013</v>
      </c>
      <c r="AH7" s="64">
        <v>5148121.55</v>
      </c>
    </row>
    <row r="8" spans="1:257">
      <c r="A8" s="64">
        <f t="shared" si="2"/>
        <v>4675.187417509871</v>
      </c>
      <c r="B8" s="74">
        <f t="shared" si="1"/>
        <v>4675187.4175098706</v>
      </c>
      <c r="C8" s="66" t="s">
        <v>15</v>
      </c>
      <c r="D8" s="64">
        <v>458861.62</v>
      </c>
      <c r="E8" s="64">
        <v>375063.01</v>
      </c>
      <c r="F8" s="64">
        <v>385297</v>
      </c>
      <c r="G8" s="64">
        <v>423893.68</v>
      </c>
      <c r="H8" s="64">
        <v>441253.88</v>
      </c>
      <c r="I8" s="64">
        <v>459675.79</v>
      </c>
      <c r="J8" s="64">
        <v>473226.47000000003</v>
      </c>
      <c r="K8" s="64">
        <v>520021.9</v>
      </c>
      <c r="L8" s="64">
        <v>541379.76</v>
      </c>
      <c r="M8" s="64">
        <v>566357.75</v>
      </c>
      <c r="N8" s="64">
        <v>592527.4</v>
      </c>
      <c r="O8" s="64">
        <v>379100.57</v>
      </c>
      <c r="P8" s="64">
        <v>239650.78000000003</v>
      </c>
      <c r="Q8" s="64">
        <v>137742.14000000001</v>
      </c>
      <c r="R8" s="64">
        <v>141224.67000000001</v>
      </c>
      <c r="S8" s="64">
        <v>144105.45000000001</v>
      </c>
      <c r="T8" s="64">
        <v>150042.03</v>
      </c>
      <c r="U8" s="64">
        <v>157437.95000000001</v>
      </c>
      <c r="V8" s="64">
        <v>164749.6</v>
      </c>
      <c r="W8" s="64">
        <v>171031.8</v>
      </c>
      <c r="X8" s="64">
        <v>173594.92</v>
      </c>
      <c r="Y8" s="64">
        <v>124503.6</v>
      </c>
      <c r="Z8" s="64">
        <v>130523.05</v>
      </c>
      <c r="AA8" s="64">
        <v>132866.32</v>
      </c>
      <c r="AB8" s="64">
        <v>136655.26</v>
      </c>
      <c r="AC8" s="64">
        <v>142484.79</v>
      </c>
      <c r="AD8" s="64">
        <v>147726.49</v>
      </c>
      <c r="AE8" s="64">
        <v>154701.04</v>
      </c>
      <c r="AF8" s="64">
        <v>160737.79999999999</v>
      </c>
      <c r="AG8" s="64">
        <v>167073.35999999999</v>
      </c>
      <c r="AH8" s="64">
        <v>174227.90000000002</v>
      </c>
    </row>
    <row r="9" spans="1:257">
      <c r="A9" s="64">
        <f t="shared" si="2"/>
        <v>1558.9231731042671</v>
      </c>
      <c r="B9" s="74">
        <f t="shared" si="1"/>
        <v>1558923.1731042671</v>
      </c>
      <c r="C9" s="66" t="s">
        <v>16</v>
      </c>
      <c r="D9" s="64">
        <v>216315.26</v>
      </c>
      <c r="E9" s="64">
        <v>207435.82</v>
      </c>
      <c r="F9" s="64">
        <v>211843.19000000003</v>
      </c>
      <c r="G9" s="64">
        <v>235362.59</v>
      </c>
      <c r="H9" s="64">
        <v>213113.96000000002</v>
      </c>
      <c r="I9" s="64">
        <v>220845.96000000002</v>
      </c>
      <c r="J9" s="64">
        <v>222777.23</v>
      </c>
      <c r="K9" s="64">
        <v>256402.1</v>
      </c>
      <c r="L9" s="64">
        <v>147136.47999999998</v>
      </c>
      <c r="M9" s="64">
        <v>73279.56</v>
      </c>
      <c r="N9" s="64">
        <v>75826.630000000019</v>
      </c>
      <c r="O9" s="64">
        <v>51666.139999999992</v>
      </c>
      <c r="P9" s="64">
        <v>42363.75</v>
      </c>
      <c r="Q9" s="64">
        <v>42506.17</v>
      </c>
      <c r="R9" s="64">
        <v>13542.91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</row>
    <row r="10" spans="1:257" ht="12">
      <c r="A10" s="71">
        <f t="shared" si="2"/>
        <v>5176.4531232436866</v>
      </c>
      <c r="B10" s="109">
        <f t="shared" si="1"/>
        <v>5176453.1232436867</v>
      </c>
      <c r="C10" s="73" t="s">
        <v>17</v>
      </c>
      <c r="D10" s="71">
        <f>D15</f>
        <v>3562.17157</v>
      </c>
      <c r="E10" s="71">
        <f t="shared" ref="E10:AH10" si="3">E15</f>
        <v>2837.2640017499998</v>
      </c>
      <c r="F10" s="71">
        <f t="shared" si="3"/>
        <v>7460.830720125</v>
      </c>
      <c r="G10" s="71">
        <f t="shared" si="3"/>
        <v>32740.851872571875</v>
      </c>
      <c r="H10" s="71">
        <f t="shared" si="3"/>
        <v>58491.523823155672</v>
      </c>
      <c r="I10" s="71">
        <f t="shared" si="3"/>
        <v>162458.26887010617</v>
      </c>
      <c r="J10" s="71">
        <f t="shared" si="3"/>
        <v>270048.09923426702</v>
      </c>
      <c r="K10" s="71">
        <f t="shared" si="3"/>
        <v>262055.90625</v>
      </c>
      <c r="L10" s="71">
        <f t="shared" si="3"/>
        <v>357433.3125</v>
      </c>
      <c r="M10" s="71">
        <f t="shared" si="3"/>
        <v>418978.84375</v>
      </c>
      <c r="N10" s="71">
        <f t="shared" si="3"/>
        <v>405854.09375</v>
      </c>
      <c r="O10" s="71">
        <f t="shared" si="3"/>
        <v>466243.6875</v>
      </c>
      <c r="P10" s="71">
        <f t="shared" si="3"/>
        <v>502995.625</v>
      </c>
      <c r="Q10" s="71">
        <f t="shared" si="3"/>
        <v>499227.8125</v>
      </c>
      <c r="R10" s="71">
        <f t="shared" si="3"/>
        <v>612034.625</v>
      </c>
      <c r="S10" s="71">
        <f t="shared" si="3"/>
        <v>689390.875</v>
      </c>
      <c r="T10" s="71">
        <f t="shared" si="3"/>
        <v>675921.75</v>
      </c>
      <c r="U10" s="71">
        <f t="shared" si="3"/>
        <v>666928.5</v>
      </c>
      <c r="V10" s="71">
        <f t="shared" si="3"/>
        <v>654112.125</v>
      </c>
      <c r="W10" s="71">
        <f t="shared" si="3"/>
        <v>646144.375</v>
      </c>
      <c r="X10" s="71">
        <f t="shared" si="3"/>
        <v>634001.875</v>
      </c>
      <c r="Y10" s="71">
        <f t="shared" si="3"/>
        <v>626577.375</v>
      </c>
      <c r="Z10" s="71">
        <f t="shared" si="3"/>
        <v>614514.625</v>
      </c>
      <c r="AA10" s="71">
        <f t="shared" si="3"/>
        <v>690117.4375</v>
      </c>
      <c r="AB10" s="71">
        <f t="shared" si="3"/>
        <v>733509.0625</v>
      </c>
      <c r="AC10" s="71">
        <f t="shared" si="3"/>
        <v>706653.3125</v>
      </c>
      <c r="AD10" s="71">
        <f t="shared" si="3"/>
        <v>681339.3125</v>
      </c>
      <c r="AE10" s="71">
        <f t="shared" si="3"/>
        <v>656874.8125</v>
      </c>
      <c r="AF10" s="71">
        <f t="shared" si="3"/>
        <v>633176.0625</v>
      </c>
      <c r="AG10" s="71">
        <f t="shared" si="3"/>
        <v>610771.375</v>
      </c>
      <c r="AH10" s="71">
        <f t="shared" si="3"/>
        <v>589162.5625</v>
      </c>
    </row>
    <row r="11" spans="1:257">
      <c r="A11" s="64">
        <f>SUM(A3:A10)</f>
        <v>65503.198314524154</v>
      </c>
      <c r="B11" s="74">
        <f>SUM(B3:B10)</f>
        <v>65503198.314524151</v>
      </c>
      <c r="C11" s="75"/>
      <c r="D11" s="64">
        <f>SUM(D3:D10)</f>
        <v>2199512.9615699998</v>
      </c>
      <c r="E11" s="64">
        <f t="shared" ref="E11:AH11" si="4">SUM(E3:E10)</f>
        <v>2237657.4740017499</v>
      </c>
      <c r="F11" s="64">
        <f t="shared" si="4"/>
        <v>2341603.4507201253</v>
      </c>
      <c r="G11" s="64">
        <f t="shared" si="4"/>
        <v>2452006.4418725716</v>
      </c>
      <c r="H11" s="64">
        <f t="shared" si="4"/>
        <v>2685532.8938231557</v>
      </c>
      <c r="I11" s="64">
        <f t="shared" si="4"/>
        <v>3107630.9488701057</v>
      </c>
      <c r="J11" s="64">
        <f t="shared" si="4"/>
        <v>3418816.2792342673</v>
      </c>
      <c r="K11" s="64">
        <f t="shared" si="4"/>
        <v>4073569.2662500003</v>
      </c>
      <c r="L11" s="64">
        <f t="shared" si="4"/>
        <v>4325030.4324999992</v>
      </c>
      <c r="M11" s="64">
        <f t="shared" si="4"/>
        <v>4550845.4937500004</v>
      </c>
      <c r="N11" s="64">
        <f t="shared" si="4"/>
        <v>4735135.2437500004</v>
      </c>
      <c r="O11" s="64">
        <f t="shared" si="4"/>
        <v>4810176.6974999998</v>
      </c>
      <c r="P11" s="64">
        <f t="shared" si="4"/>
        <v>4869794.7150000008</v>
      </c>
      <c r="Q11" s="64">
        <f t="shared" si="4"/>
        <v>4996957.4024999999</v>
      </c>
      <c r="R11" s="64">
        <f t="shared" si="4"/>
        <v>5290873.6149999993</v>
      </c>
      <c r="S11" s="64">
        <f t="shared" si="4"/>
        <v>5580174.7850000011</v>
      </c>
      <c r="T11" s="64">
        <f t="shared" si="4"/>
        <v>5786130.1700000009</v>
      </c>
      <c r="U11" s="64">
        <f t="shared" si="4"/>
        <v>5994383.8100000005</v>
      </c>
      <c r="V11" s="64">
        <f t="shared" si="4"/>
        <v>6257503.5049999999</v>
      </c>
      <c r="W11" s="64">
        <f t="shared" si="4"/>
        <v>6547495.2350000003</v>
      </c>
      <c r="X11" s="64">
        <f t="shared" si="4"/>
        <v>6793274.5950000007</v>
      </c>
      <c r="Y11" s="64">
        <f t="shared" si="4"/>
        <v>7025801.625</v>
      </c>
      <c r="Z11" s="64">
        <f t="shared" si="4"/>
        <v>7266133.9449999994</v>
      </c>
      <c r="AA11" s="64">
        <f t="shared" si="4"/>
        <v>7612567.3075000001</v>
      </c>
      <c r="AB11" s="64">
        <f t="shared" si="4"/>
        <v>7935937.4124999996</v>
      </c>
      <c r="AC11" s="64">
        <f t="shared" si="4"/>
        <v>8163767.6825000001</v>
      </c>
      <c r="AD11" s="64">
        <f t="shared" si="4"/>
        <v>8414144.8924999982</v>
      </c>
      <c r="AE11" s="64">
        <f t="shared" si="4"/>
        <v>8719171.3825000003</v>
      </c>
      <c r="AF11" s="64">
        <f t="shared" si="4"/>
        <v>9000333.0025000013</v>
      </c>
      <c r="AG11" s="64">
        <f t="shared" si="4"/>
        <v>9311461.8250000011</v>
      </c>
      <c r="AH11" s="64">
        <f t="shared" si="4"/>
        <v>9620195.1824999992</v>
      </c>
    </row>
    <row r="12" spans="1:257">
      <c r="D12" s="77">
        <f>D11-D10</f>
        <v>2195950.79</v>
      </c>
      <c r="E12" s="77">
        <f t="shared" ref="E12:AH12" si="5">E11-E10</f>
        <v>2234820.21</v>
      </c>
      <c r="F12" s="77">
        <f t="shared" si="5"/>
        <v>2334142.62</v>
      </c>
      <c r="G12" s="77">
        <f t="shared" si="5"/>
        <v>2419265.59</v>
      </c>
      <c r="H12" s="77">
        <f t="shared" si="5"/>
        <v>2627041.37</v>
      </c>
      <c r="I12" s="77">
        <f t="shared" si="5"/>
        <v>2945172.6799999997</v>
      </c>
      <c r="J12" s="77">
        <f t="shared" si="5"/>
        <v>3148768.18</v>
      </c>
      <c r="K12" s="77">
        <f t="shared" si="5"/>
        <v>3811513.3600000003</v>
      </c>
      <c r="L12" s="77">
        <f t="shared" si="5"/>
        <v>3967597.1199999992</v>
      </c>
      <c r="M12" s="77">
        <f t="shared" si="5"/>
        <v>4131866.6500000004</v>
      </c>
      <c r="N12" s="77">
        <f t="shared" si="5"/>
        <v>4329281.1500000004</v>
      </c>
      <c r="O12" s="77">
        <f t="shared" si="5"/>
        <v>4343933.01</v>
      </c>
      <c r="P12" s="77">
        <f t="shared" si="5"/>
        <v>4366799.0900000008</v>
      </c>
      <c r="Q12" s="77">
        <f t="shared" si="5"/>
        <v>4497729.59</v>
      </c>
      <c r="R12" s="77">
        <f t="shared" si="5"/>
        <v>4678838.9899999993</v>
      </c>
      <c r="S12" s="77">
        <f t="shared" si="5"/>
        <v>4890783.9100000011</v>
      </c>
      <c r="T12" s="77">
        <f t="shared" si="5"/>
        <v>5110208.4200000009</v>
      </c>
      <c r="U12" s="77">
        <f t="shared" si="5"/>
        <v>5327455.3100000005</v>
      </c>
      <c r="V12" s="77">
        <f t="shared" si="5"/>
        <v>5603391.3799999999</v>
      </c>
      <c r="W12" s="77">
        <f t="shared" si="5"/>
        <v>5901350.8600000003</v>
      </c>
      <c r="X12" s="77">
        <f t="shared" si="5"/>
        <v>6159272.7200000007</v>
      </c>
      <c r="Y12" s="77">
        <f t="shared" si="5"/>
        <v>6399224.25</v>
      </c>
      <c r="Z12" s="77">
        <f t="shared" si="5"/>
        <v>6651619.3199999994</v>
      </c>
      <c r="AA12" s="77">
        <f t="shared" si="5"/>
        <v>6922449.8700000001</v>
      </c>
      <c r="AB12" s="77">
        <f t="shared" si="5"/>
        <v>7202428.3499999996</v>
      </c>
      <c r="AC12" s="77">
        <f t="shared" si="5"/>
        <v>7457114.3700000001</v>
      </c>
      <c r="AD12" s="77">
        <f t="shared" si="5"/>
        <v>7732805.5799999982</v>
      </c>
      <c r="AE12" s="77">
        <f t="shared" si="5"/>
        <v>8062296.5700000003</v>
      </c>
      <c r="AF12" s="77">
        <f t="shared" si="5"/>
        <v>8367156.9400000013</v>
      </c>
      <c r="AG12" s="77">
        <f t="shared" si="5"/>
        <v>8700690.4500000011</v>
      </c>
      <c r="AH12" s="77">
        <f t="shared" si="5"/>
        <v>9031032.6199999992</v>
      </c>
    </row>
    <row r="13" spans="1:257">
      <c r="A13" s="75"/>
      <c r="B13" s="7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</row>
    <row r="14" spans="1:257" s="95" customFormat="1" ht="12">
      <c r="A14" s="92"/>
      <c r="B14" s="93" t="s">
        <v>31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6">B15/1000</f>
        <v>5176.4531232436866</v>
      </c>
      <c r="B15" s="72">
        <f t="shared" ref="B15" si="7">NPV($B$1,E15:AH15)*(1+$B$1)</f>
        <v>5176453.1232436867</v>
      </c>
      <c r="C15" s="71" t="s">
        <v>17</v>
      </c>
      <c r="D15" s="87">
        <f t="shared" ref="D15:AH15" si="8">D16+D20+D21</f>
        <v>3562.17157</v>
      </c>
      <c r="E15" s="87">
        <f t="shared" si="8"/>
        <v>2837.2640017499998</v>
      </c>
      <c r="F15" s="87">
        <f t="shared" si="8"/>
        <v>7460.830720125</v>
      </c>
      <c r="G15" s="87">
        <f t="shared" si="8"/>
        <v>32740.851872571875</v>
      </c>
      <c r="H15" s="87">
        <f t="shared" si="8"/>
        <v>58491.523823155672</v>
      </c>
      <c r="I15" s="87">
        <f t="shared" si="8"/>
        <v>162458.26887010617</v>
      </c>
      <c r="J15" s="87">
        <f t="shared" si="8"/>
        <v>270048.09923426702</v>
      </c>
      <c r="K15" s="87">
        <f t="shared" si="8"/>
        <v>262055.90625</v>
      </c>
      <c r="L15" s="87">
        <f t="shared" si="8"/>
        <v>357433.3125</v>
      </c>
      <c r="M15" s="87">
        <f t="shared" si="8"/>
        <v>418978.84375</v>
      </c>
      <c r="N15" s="87">
        <f t="shared" si="8"/>
        <v>405854.09375</v>
      </c>
      <c r="O15" s="87">
        <f t="shared" si="8"/>
        <v>466243.6875</v>
      </c>
      <c r="P15" s="87">
        <f t="shared" si="8"/>
        <v>502995.625</v>
      </c>
      <c r="Q15" s="87">
        <f t="shared" si="8"/>
        <v>499227.8125</v>
      </c>
      <c r="R15" s="87">
        <f t="shared" si="8"/>
        <v>612034.625</v>
      </c>
      <c r="S15" s="87">
        <f t="shared" si="8"/>
        <v>689390.875</v>
      </c>
      <c r="T15" s="87">
        <f t="shared" si="8"/>
        <v>675921.75</v>
      </c>
      <c r="U15" s="87">
        <f t="shared" si="8"/>
        <v>666928.5</v>
      </c>
      <c r="V15" s="87">
        <f t="shared" si="8"/>
        <v>654112.125</v>
      </c>
      <c r="W15" s="87">
        <f t="shared" si="8"/>
        <v>646144.375</v>
      </c>
      <c r="X15" s="87">
        <f t="shared" si="8"/>
        <v>634001.875</v>
      </c>
      <c r="Y15" s="87">
        <f t="shared" si="8"/>
        <v>626577.375</v>
      </c>
      <c r="Z15" s="87">
        <f t="shared" si="8"/>
        <v>614514.625</v>
      </c>
      <c r="AA15" s="87">
        <f t="shared" si="8"/>
        <v>690117.4375</v>
      </c>
      <c r="AB15" s="87">
        <f t="shared" si="8"/>
        <v>733509.0625</v>
      </c>
      <c r="AC15" s="87">
        <f t="shared" si="8"/>
        <v>706653.3125</v>
      </c>
      <c r="AD15" s="87">
        <f t="shared" si="8"/>
        <v>681339.3125</v>
      </c>
      <c r="AE15" s="87">
        <f t="shared" si="8"/>
        <v>656874.8125</v>
      </c>
      <c r="AF15" s="87">
        <f t="shared" si="8"/>
        <v>633176.0625</v>
      </c>
      <c r="AG15" s="87">
        <f t="shared" si="8"/>
        <v>610771.375</v>
      </c>
      <c r="AH15" s="87">
        <f t="shared" si="8"/>
        <v>589162.5625</v>
      </c>
    </row>
    <row r="16" spans="1:257">
      <c r="A16" s="91">
        <f t="shared" ref="A16:A17" si="9">B16/1000</f>
        <v>4841.0935710070726</v>
      </c>
      <c r="B16" s="72">
        <f t="shared" ref="B16" si="10">NPV($B$1,D16:AH16)*(1+$B$1)</f>
        <v>4841093.5710070729</v>
      </c>
      <c r="C16" s="71" t="s">
        <v>17</v>
      </c>
      <c r="D16" s="98">
        <v>0</v>
      </c>
      <c r="E16" s="98">
        <v>0</v>
      </c>
      <c r="F16" s="98">
        <v>0</v>
      </c>
      <c r="G16" s="98">
        <v>25098.94140625</v>
      </c>
      <c r="H16" s="98">
        <v>54338.59375</v>
      </c>
      <c r="I16" s="98">
        <v>159775.265625</v>
      </c>
      <c r="J16" s="98">
        <v>269609.0625</v>
      </c>
      <c r="K16" s="98">
        <v>262055.90625</v>
      </c>
      <c r="L16" s="98">
        <v>357433.3125</v>
      </c>
      <c r="M16" s="98">
        <v>418978.84375</v>
      </c>
      <c r="N16" s="98">
        <v>405854.09375</v>
      </c>
      <c r="O16" s="98">
        <v>466243.6875</v>
      </c>
      <c r="P16" s="98">
        <v>502995.625</v>
      </c>
      <c r="Q16" s="98">
        <v>499227.8125</v>
      </c>
      <c r="R16" s="98">
        <v>612034.625</v>
      </c>
      <c r="S16" s="98">
        <v>689390.875</v>
      </c>
      <c r="T16" s="98">
        <v>675921.75</v>
      </c>
      <c r="U16" s="98">
        <v>666928.5</v>
      </c>
      <c r="V16" s="98">
        <v>654112.125</v>
      </c>
      <c r="W16" s="98">
        <v>646144.375</v>
      </c>
      <c r="X16" s="98">
        <v>634001.875</v>
      </c>
      <c r="Y16" s="98">
        <v>626577.375</v>
      </c>
      <c r="Z16" s="98">
        <v>614514.625</v>
      </c>
      <c r="AA16" s="98">
        <v>690117.4375</v>
      </c>
      <c r="AB16" s="98">
        <v>733509.0625</v>
      </c>
      <c r="AC16" s="98">
        <v>706653.3125</v>
      </c>
      <c r="AD16" s="98">
        <v>681339.3125</v>
      </c>
      <c r="AE16" s="98">
        <v>656874.8125</v>
      </c>
      <c r="AF16" s="98">
        <v>633176.0625</v>
      </c>
      <c r="AG16" s="98">
        <v>610771.375</v>
      </c>
      <c r="AH16" s="98">
        <v>589162.5625</v>
      </c>
    </row>
    <row r="17" spans="1:34">
      <c r="A17" s="64">
        <f t="shared" si="9"/>
        <v>4841.0935710070726</v>
      </c>
      <c r="B17" s="79">
        <f>SUM(B16:B16)</f>
        <v>4841093.5710070729</v>
      </c>
      <c r="C17" s="88"/>
      <c r="D17" s="96">
        <f t="shared" ref="D17:AH17" si="11">SUM(D16:D16)</f>
        <v>0</v>
      </c>
      <c r="E17" s="96">
        <f t="shared" si="11"/>
        <v>0</v>
      </c>
      <c r="F17" s="96">
        <f t="shared" si="11"/>
        <v>0</v>
      </c>
      <c r="G17" s="96">
        <f t="shared" si="11"/>
        <v>25098.94140625</v>
      </c>
      <c r="H17" s="96">
        <f t="shared" si="11"/>
        <v>54338.59375</v>
      </c>
      <c r="I17" s="96">
        <f t="shared" si="11"/>
        <v>159775.265625</v>
      </c>
      <c r="J17" s="96">
        <f t="shared" si="11"/>
        <v>269609.0625</v>
      </c>
      <c r="K17" s="96">
        <f t="shared" si="11"/>
        <v>262055.90625</v>
      </c>
      <c r="L17" s="96">
        <f t="shared" si="11"/>
        <v>357433.3125</v>
      </c>
      <c r="M17" s="96">
        <f t="shared" si="11"/>
        <v>418978.84375</v>
      </c>
      <c r="N17" s="96">
        <f t="shared" si="11"/>
        <v>405854.09375</v>
      </c>
      <c r="O17" s="96">
        <f t="shared" si="11"/>
        <v>466243.6875</v>
      </c>
      <c r="P17" s="96">
        <f t="shared" si="11"/>
        <v>502995.625</v>
      </c>
      <c r="Q17" s="96">
        <f t="shared" si="11"/>
        <v>499227.8125</v>
      </c>
      <c r="R17" s="96">
        <f t="shared" si="11"/>
        <v>612034.625</v>
      </c>
      <c r="S17" s="96">
        <f t="shared" si="11"/>
        <v>689390.875</v>
      </c>
      <c r="T17" s="96">
        <f t="shared" si="11"/>
        <v>675921.75</v>
      </c>
      <c r="U17" s="96">
        <f t="shared" si="11"/>
        <v>666928.5</v>
      </c>
      <c r="V17" s="96">
        <f t="shared" si="11"/>
        <v>654112.125</v>
      </c>
      <c r="W17" s="96">
        <f t="shared" si="11"/>
        <v>646144.375</v>
      </c>
      <c r="X17" s="96">
        <f t="shared" si="11"/>
        <v>634001.875</v>
      </c>
      <c r="Y17" s="96">
        <f t="shared" si="11"/>
        <v>626577.375</v>
      </c>
      <c r="Z17" s="96">
        <f t="shared" si="11"/>
        <v>614514.625</v>
      </c>
      <c r="AA17" s="96">
        <f t="shared" si="11"/>
        <v>690117.4375</v>
      </c>
      <c r="AB17" s="96">
        <f t="shared" si="11"/>
        <v>733509.0625</v>
      </c>
      <c r="AC17" s="96">
        <f t="shared" si="11"/>
        <v>706653.3125</v>
      </c>
      <c r="AD17" s="96">
        <f t="shared" si="11"/>
        <v>681339.3125</v>
      </c>
      <c r="AE17" s="96">
        <f t="shared" si="11"/>
        <v>656874.8125</v>
      </c>
      <c r="AF17" s="96">
        <f t="shared" si="11"/>
        <v>633176.0625</v>
      </c>
      <c r="AG17" s="96">
        <f t="shared" si="11"/>
        <v>610771.375</v>
      </c>
      <c r="AH17" s="96">
        <f t="shared" si="11"/>
        <v>589162.5625</v>
      </c>
    </row>
    <row r="18" spans="1:34"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</row>
    <row r="19" spans="1:34">
      <c r="B19" s="97" t="s">
        <v>33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</row>
    <row r="20" spans="1:34">
      <c r="A20" s="90">
        <f>B20/1000</f>
        <v>20.283438905687444</v>
      </c>
      <c r="B20" s="68">
        <f>NPV($B$1,D20:AH20)*(1+$B$1)</f>
        <v>20283.438905687442</v>
      </c>
      <c r="C20" s="66" t="s">
        <v>32</v>
      </c>
      <c r="D20" s="64">
        <f>Budget_Capital!D9</f>
        <v>3162.17157</v>
      </c>
      <c r="E20" s="64">
        <f>Budget_Capital!E9</f>
        <v>2307.2640017499998</v>
      </c>
      <c r="F20" s="64">
        <f>Budget_Capital!F9</f>
        <v>7190.830720125</v>
      </c>
      <c r="G20" s="64">
        <f>Budget_Capital!G9</f>
        <v>5871.9104663218741</v>
      </c>
      <c r="H20" s="64">
        <f>Budget_Capital!H9</f>
        <v>2822.9300731556714</v>
      </c>
      <c r="I20" s="64">
        <f>Budget_Capital!I9</f>
        <v>1703.0032451061593</v>
      </c>
      <c r="J20" s="64">
        <f>Budget_Capital!J9</f>
        <v>439.03673426703597</v>
      </c>
      <c r="K20" s="64">
        <f>Budget_Capital!K9</f>
        <v>0</v>
      </c>
      <c r="L20" s="64">
        <f>Budget_Capital!L9</f>
        <v>0</v>
      </c>
      <c r="M20" s="64">
        <f>Budget_Capital!M9</f>
        <v>0</v>
      </c>
      <c r="N20" s="64">
        <f>Budget_Capital!N9</f>
        <v>0</v>
      </c>
      <c r="O20" s="64">
        <f>Budget_Capital!O9</f>
        <v>0</v>
      </c>
      <c r="P20" s="64">
        <f>Budget_Capital!P9</f>
        <v>0</v>
      </c>
      <c r="Q20" s="64">
        <f>Budget_Capital!Q9</f>
        <v>0</v>
      </c>
      <c r="R20" s="64">
        <f>Budget_Capital!R9</f>
        <v>0</v>
      </c>
      <c r="S20" s="64">
        <f>Budget_Capital!S9</f>
        <v>0</v>
      </c>
      <c r="T20" s="64">
        <f>Budget_Capital!T9</f>
        <v>0</v>
      </c>
      <c r="U20" s="64">
        <f>Budget_Capital!U9</f>
        <v>0</v>
      </c>
      <c r="V20" s="64">
        <f>Budget_Capital!V9</f>
        <v>0</v>
      </c>
      <c r="W20" s="64">
        <f>Budget_Capital!W9</f>
        <v>0</v>
      </c>
      <c r="X20" s="64">
        <f>Budget_Capital!X9</f>
        <v>0</v>
      </c>
      <c r="Y20" s="64">
        <f>Budget_Capital!Y9</f>
        <v>0</v>
      </c>
      <c r="Z20" s="64">
        <f>Budget_Capital!Z9</f>
        <v>0</v>
      </c>
      <c r="AA20" s="64">
        <f>Budget_Capital!AA9</f>
        <v>0</v>
      </c>
      <c r="AB20" s="64">
        <f>Budget_Capital!AB9</f>
        <v>0</v>
      </c>
      <c r="AC20" s="64">
        <f>Budget_Capital!AC9</f>
        <v>0</v>
      </c>
      <c r="AD20" s="64">
        <f>Budget_Capital!AD9</f>
        <v>0</v>
      </c>
      <c r="AE20" s="64">
        <f>Budget_Capital!AE9</f>
        <v>0</v>
      </c>
      <c r="AF20" s="64">
        <f>Budget_Capital!AF9</f>
        <v>0</v>
      </c>
      <c r="AG20" s="64">
        <f>Budget_Capital!AG9</f>
        <v>0</v>
      </c>
      <c r="AH20" s="64">
        <f>Budget_Capital!AH9</f>
        <v>0</v>
      </c>
    </row>
    <row r="21" spans="1:34">
      <c r="A21" s="90">
        <f>B21/1000</f>
        <v>4.3545593167581496</v>
      </c>
      <c r="B21" s="68">
        <f>NPV($B$1,D21:AH21)*(1+$B$1)</f>
        <v>4354.5593167581492</v>
      </c>
      <c r="C21" s="66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</row>
    <row r="22" spans="1:34">
      <c r="C22" s="82">
        <v>6.4638580000000001E-2</v>
      </c>
    </row>
    <row r="24" spans="1:34" s="76" customFormat="1">
      <c r="A24" s="96"/>
      <c r="C24" s="114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</row>
    <row r="25" spans="1:34" s="76" customFormat="1">
      <c r="A25" s="96"/>
      <c r="B25" s="68"/>
      <c r="C25" s="114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</row>
    <row r="26" spans="1:34" s="76" customFormat="1">
      <c r="A26" s="96"/>
      <c r="C26" s="113"/>
      <c r="D26" s="89"/>
      <c r="E26" s="89"/>
      <c r="F26" s="89"/>
      <c r="G26" s="89"/>
      <c r="H26" s="89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</row>
    <row r="27" spans="1:34" s="76" customFormat="1">
      <c r="A27" s="96"/>
      <c r="B27" s="138"/>
      <c r="C27" s="114"/>
      <c r="D27" s="89"/>
      <c r="E27" s="89"/>
      <c r="F27" s="89"/>
      <c r="G27" s="89"/>
      <c r="H27" s="89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</row>
    <row r="28" spans="1:34" s="76" customFormat="1" ht="12">
      <c r="A28" s="96"/>
      <c r="B28" s="139"/>
      <c r="C28" s="114"/>
      <c r="D28" s="89"/>
      <c r="E28" s="89"/>
      <c r="F28" s="89"/>
      <c r="G28" s="89"/>
      <c r="H28" s="89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</row>
    <row r="29" spans="1:34" s="76" customFormat="1">
      <c r="A29" s="96"/>
      <c r="D29" s="89"/>
      <c r="E29" s="89"/>
      <c r="F29" s="89"/>
      <c r="G29" s="89"/>
      <c r="H29" s="89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</row>
    <row r="30" spans="1:34" s="76" customFormat="1">
      <c r="A30" s="96"/>
      <c r="D30" s="89"/>
      <c r="E30" s="89"/>
      <c r="F30" s="89"/>
      <c r="G30" s="89"/>
      <c r="H30" s="89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</row>
    <row r="31" spans="1:34" s="76" customFormat="1">
      <c r="A31" s="96"/>
      <c r="B31" s="140"/>
      <c r="C31" s="11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</row>
    <row r="32" spans="1:34" s="76" customFormat="1" ht="12">
      <c r="A32" s="96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</row>
    <row r="33" spans="1:34" s="76" customFormat="1">
      <c r="A33" s="96"/>
      <c r="C33" s="11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</row>
    <row r="34" spans="1:34" s="76" customFormat="1">
      <c r="A34" s="96"/>
      <c r="C34" s="117"/>
    </row>
    <row r="35" spans="1:34" s="76" customFormat="1">
      <c r="A35" s="96"/>
      <c r="C35" s="114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</row>
    <row r="36" spans="1:34" s="76" customFormat="1">
      <c r="A36" s="96"/>
      <c r="C36" s="114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</row>
    <row r="37" spans="1:34" s="76" customFormat="1">
      <c r="A37" s="96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  <c r="C43" s="11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s="113" customFormat="1">
      <c r="A44" s="88"/>
      <c r="C44" s="119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s="113" customFormat="1">
      <c r="A45" s="8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s="113" customFormat="1">
      <c r="A46" s="88"/>
    </row>
    <row r="47" spans="1:34" s="113" customFormat="1">
      <c r="A47" s="88"/>
    </row>
    <row r="48" spans="1:34" s="113" customFormat="1">
      <c r="A48" s="88"/>
    </row>
    <row r="49" spans="1:34" s="113" customFormat="1">
      <c r="A49" s="88"/>
    </row>
    <row r="50" spans="1:34" s="113" customFormat="1">
      <c r="A50" s="88"/>
    </row>
    <row r="51" spans="1:34" s="113" customFormat="1">
      <c r="A51" s="88"/>
    </row>
    <row r="52" spans="1:34" s="113" customFormat="1" ht="12">
      <c r="A52" s="88"/>
      <c r="C52" s="76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</row>
    <row r="53" spans="1:34" s="113" customFormat="1">
      <c r="A53" s="88"/>
      <c r="C53" s="121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</row>
    <row r="54" spans="1:34" s="113" customFormat="1" ht="12">
      <c r="A54" s="88"/>
      <c r="C54" s="122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</row>
    <row r="55" spans="1:34" s="113" customFormat="1">
      <c r="A55" s="88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</row>
    <row r="56" spans="1:34" s="113" customFormat="1">
      <c r="A56" s="88"/>
    </row>
    <row r="57" spans="1:34" s="113" customFormat="1">
      <c r="A57" s="88"/>
    </row>
    <row r="58" spans="1:34" s="113" customFormat="1">
      <c r="A58" s="88"/>
    </row>
    <row r="59" spans="1:34" s="113" customFormat="1">
      <c r="A59" s="88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</row>
    <row r="60" spans="1:34" s="113" customFormat="1">
      <c r="A60" s="88"/>
    </row>
    <row r="61" spans="1:34" s="113" customFormat="1">
      <c r="A61" s="88"/>
    </row>
    <row r="62" spans="1:34" s="113" customFormat="1">
      <c r="A62" s="88"/>
    </row>
    <row r="63" spans="1:34" s="113" customFormat="1">
      <c r="A63" s="88"/>
    </row>
    <row r="64" spans="1:34" s="113" customFormat="1">
      <c r="A64" s="88"/>
    </row>
    <row r="65" spans="1:1" s="113" customFormat="1">
      <c r="A65" s="88"/>
    </row>
    <row r="66" spans="1:1" s="113" customFormat="1">
      <c r="A66" s="88"/>
    </row>
    <row r="67" spans="1:1" s="113" customFormat="1">
      <c r="A67" s="88"/>
    </row>
    <row r="68" spans="1:1" s="113" customFormat="1">
      <c r="A68" s="88"/>
    </row>
    <row r="69" spans="1:1" s="113" customFormat="1">
      <c r="A69" s="88"/>
    </row>
    <row r="70" spans="1:1" s="113" customFormat="1">
      <c r="A70" s="88"/>
    </row>
    <row r="71" spans="1:1" s="113" customFormat="1">
      <c r="A71" s="88"/>
    </row>
    <row r="72" spans="1:1" s="113" customFormat="1">
      <c r="A72" s="88"/>
    </row>
    <row r="73" spans="1:1" s="113" customFormat="1">
      <c r="A73" s="88"/>
    </row>
    <row r="74" spans="1:1" s="113" customFormat="1">
      <c r="A74" s="88"/>
    </row>
    <row r="75" spans="1:1" s="113" customFormat="1">
      <c r="A75" s="88"/>
    </row>
    <row r="76" spans="1:1" s="113" customFormat="1">
      <c r="A76" s="88"/>
    </row>
    <row r="77" spans="1:1" s="113" customFormat="1">
      <c r="A77" s="88"/>
    </row>
    <row r="78" spans="1:1" s="113" customFormat="1">
      <c r="A78" s="88"/>
    </row>
    <row r="79" spans="1:1" s="113" customFormat="1">
      <c r="A79" s="88"/>
    </row>
    <row r="80" spans="1:1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</sheetData>
  <pageMargins left="0.7" right="0.7" top="0.75" bottom="0.75" header="0.3" footer="0.3"/>
  <pageSetup scale="30" orientation="landscape" r:id="rId1"/>
  <headerFooter>
    <oddHeader>&amp;L&amp;Z&amp;F</oddHeader>
    <oddFooter xml:space="preserve">&amp;L&amp;A&amp;R14LGBRA-NRGPOD1-8-DOC 2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IW159"/>
  <sheetViews>
    <sheetView tabSelected="1" zoomScaleNormal="100" workbookViewId="0">
      <selection activeCell="A32" sqref="A32:XFD32"/>
    </sheetView>
  </sheetViews>
  <sheetFormatPr defaultColWidth="8.88671875" defaultRowHeight="10.199999999999999"/>
  <cols>
    <col min="1" max="1" width="8.6640625" style="64" bestFit="1" customWidth="1"/>
    <col min="2" max="2" width="14.109375" style="66" bestFit="1" customWidth="1"/>
    <col min="3" max="3" width="26.33203125" style="66" bestFit="1" customWidth="1"/>
    <col min="4" max="34" width="11.33203125" style="66" bestFit="1" customWidth="1"/>
    <col min="35" max="16384" width="8.88671875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30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7.932622472208938</v>
      </c>
      <c r="B3" s="74">
        <f t="shared" ref="B3:B10" si="1">NPV($B$1,E3:AH3)*(1+$B$1)</f>
        <v>7932.6224722089382</v>
      </c>
      <c r="C3" s="66" t="s">
        <v>10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0</v>
      </c>
      <c r="P3" s="64">
        <v>4708.5</v>
      </c>
      <c r="Q3" s="64">
        <v>4242.75</v>
      </c>
      <c r="R3" s="64">
        <v>0</v>
      </c>
      <c r="S3" s="64">
        <v>0</v>
      </c>
      <c r="T3" s="64">
        <v>1072.98</v>
      </c>
      <c r="U3" s="64">
        <v>126.58</v>
      </c>
      <c r="V3" s="64">
        <v>192.31</v>
      </c>
      <c r="W3" s="64">
        <v>25.78</v>
      </c>
      <c r="X3" s="64">
        <v>119.11</v>
      </c>
      <c r="Y3" s="64">
        <v>577.28</v>
      </c>
      <c r="Z3" s="64">
        <v>0</v>
      </c>
      <c r="AA3" s="64">
        <v>0</v>
      </c>
      <c r="AB3" s="64">
        <v>2513.42</v>
      </c>
      <c r="AC3" s="64">
        <v>472.95</v>
      </c>
      <c r="AD3" s="64">
        <v>0</v>
      </c>
      <c r="AE3" s="64">
        <v>3751.14</v>
      </c>
      <c r="AF3" s="64">
        <v>62.57</v>
      </c>
      <c r="AG3" s="64">
        <v>3464.49</v>
      </c>
      <c r="AH3" s="64">
        <v>4786.96</v>
      </c>
    </row>
    <row r="4" spans="1:257">
      <c r="A4" s="64">
        <f t="shared" ref="A4:A10" si="2">B4/1000</f>
        <v>8902.215791726976</v>
      </c>
      <c r="B4" s="74">
        <f t="shared" si="1"/>
        <v>8902215.7917269766</v>
      </c>
      <c r="C4" s="66" t="s">
        <v>11</v>
      </c>
      <c r="D4" s="64">
        <v>282729.81</v>
      </c>
      <c r="E4" s="64">
        <v>302550.06</v>
      </c>
      <c r="F4" s="64">
        <v>321047.94</v>
      </c>
      <c r="G4" s="64">
        <v>315452.13</v>
      </c>
      <c r="H4" s="64">
        <v>356218.76</v>
      </c>
      <c r="I4" s="64">
        <v>533307.56999999995</v>
      </c>
      <c r="J4" s="64">
        <v>617693.28</v>
      </c>
      <c r="K4" s="64">
        <v>618152.93000000005</v>
      </c>
      <c r="L4" s="64">
        <v>652046.18000000005</v>
      </c>
      <c r="M4" s="64">
        <v>674983.42999999993</v>
      </c>
      <c r="N4" s="64">
        <v>675526.92</v>
      </c>
      <c r="O4" s="64">
        <v>707935.37</v>
      </c>
      <c r="P4" s="64">
        <v>731141.32000000007</v>
      </c>
      <c r="Q4" s="64">
        <v>739662.34</v>
      </c>
      <c r="R4" s="64">
        <v>780552.08</v>
      </c>
      <c r="S4" s="64">
        <v>813912.58</v>
      </c>
      <c r="T4" s="64">
        <v>820585.86</v>
      </c>
      <c r="U4" s="64">
        <v>829464.83</v>
      </c>
      <c r="V4" s="64">
        <v>836317.79999999993</v>
      </c>
      <c r="W4" s="64">
        <v>845397.45000000007</v>
      </c>
      <c r="X4" s="64">
        <v>852236.21</v>
      </c>
      <c r="Y4" s="64">
        <v>861308.19000000006</v>
      </c>
      <c r="Z4" s="64">
        <v>868352.67</v>
      </c>
      <c r="AA4" s="64">
        <v>902041.74</v>
      </c>
      <c r="AB4" s="64">
        <v>926215.43</v>
      </c>
      <c r="AC4" s="64">
        <v>927552.13</v>
      </c>
      <c r="AD4" s="64">
        <v>928922.25</v>
      </c>
      <c r="AE4" s="64">
        <v>930483.35</v>
      </c>
      <c r="AF4" s="64">
        <v>931766.11</v>
      </c>
      <c r="AG4" s="64">
        <v>933241.57000000007</v>
      </c>
      <c r="AH4" s="64">
        <v>934753.92</v>
      </c>
    </row>
    <row r="5" spans="1:257">
      <c r="A5" s="64">
        <f t="shared" si="2"/>
        <v>2216.6824608519264</v>
      </c>
      <c r="B5" s="74">
        <f t="shared" si="1"/>
        <v>2216682.4608519264</v>
      </c>
      <c r="C5" s="66" t="s">
        <v>12</v>
      </c>
      <c r="D5" s="64">
        <v>73862.86</v>
      </c>
      <c r="E5" s="64">
        <v>75208.260000000009</v>
      </c>
      <c r="F5" s="64">
        <v>69504.34</v>
      </c>
      <c r="G5" s="64">
        <v>72368.540000000008</v>
      </c>
      <c r="H5" s="64">
        <v>76081.14</v>
      </c>
      <c r="I5" s="64">
        <v>80904.260000000009</v>
      </c>
      <c r="J5" s="64">
        <v>84747.53</v>
      </c>
      <c r="K5" s="64">
        <v>97004.719999999987</v>
      </c>
      <c r="L5" s="64">
        <v>114886.39999999999</v>
      </c>
      <c r="M5" s="64">
        <v>130095.43000000001</v>
      </c>
      <c r="N5" s="64">
        <v>134939.31999999998</v>
      </c>
      <c r="O5" s="64">
        <v>156560.47999999998</v>
      </c>
      <c r="P5" s="64">
        <v>170552.74000000002</v>
      </c>
      <c r="Q5" s="64">
        <v>178919.25000000003</v>
      </c>
      <c r="R5" s="64">
        <v>196286.88999999998</v>
      </c>
      <c r="S5" s="64">
        <v>212419.25000000003</v>
      </c>
      <c r="T5" s="64">
        <v>218920.8</v>
      </c>
      <c r="U5" s="64">
        <v>228131.62</v>
      </c>
      <c r="V5" s="64">
        <v>234814.00000000003</v>
      </c>
      <c r="W5" s="64">
        <v>245525.86</v>
      </c>
      <c r="X5" s="64">
        <v>253495.44</v>
      </c>
      <c r="Y5" s="64">
        <v>263099.81</v>
      </c>
      <c r="Z5" s="64">
        <v>271117.5</v>
      </c>
      <c r="AA5" s="64">
        <v>293003.69</v>
      </c>
      <c r="AB5" s="64">
        <v>312037.34000000003</v>
      </c>
      <c r="AC5" s="64">
        <v>320648.94</v>
      </c>
      <c r="AD5" s="64">
        <v>328591.74</v>
      </c>
      <c r="AE5" s="64">
        <v>343660.2</v>
      </c>
      <c r="AF5" s="64">
        <v>352643.7</v>
      </c>
      <c r="AG5" s="64">
        <v>364459.58</v>
      </c>
      <c r="AH5" s="64">
        <v>374751.45</v>
      </c>
    </row>
    <row r="6" spans="1:257">
      <c r="A6" s="64">
        <f t="shared" si="2"/>
        <v>8619.2283138243183</v>
      </c>
      <c r="B6" s="74">
        <f t="shared" si="1"/>
        <v>8619228.3138243183</v>
      </c>
      <c r="C6" s="66" t="s">
        <v>37</v>
      </c>
      <c r="D6" s="64">
        <v>17161.5</v>
      </c>
      <c r="E6" s="64">
        <v>25296.86</v>
      </c>
      <c r="F6" s="64">
        <v>34149.93</v>
      </c>
      <c r="G6" s="64">
        <v>34585.270000000004</v>
      </c>
      <c r="H6" s="64">
        <v>38519.75</v>
      </c>
      <c r="I6" s="64">
        <v>39240.490000000005</v>
      </c>
      <c r="J6" s="64">
        <v>38771.919999999998</v>
      </c>
      <c r="K6" s="64">
        <v>408739.58</v>
      </c>
      <c r="L6" s="64">
        <v>452387.03999999992</v>
      </c>
      <c r="M6" s="64">
        <v>491079.48</v>
      </c>
      <c r="N6" s="64">
        <v>549945.12999999989</v>
      </c>
      <c r="O6" s="64">
        <v>603058.49</v>
      </c>
      <c r="P6" s="64">
        <v>634924.36</v>
      </c>
      <c r="Q6" s="64">
        <v>699129.50999999978</v>
      </c>
      <c r="R6" s="64">
        <v>748118.42</v>
      </c>
      <c r="S6" s="64">
        <v>799950.52</v>
      </c>
      <c r="T6" s="64">
        <v>874900.14</v>
      </c>
      <c r="U6" s="64">
        <v>948811.87</v>
      </c>
      <c r="V6" s="64">
        <v>1048758.3699999999</v>
      </c>
      <c r="W6" s="64">
        <v>1147020.1800000002</v>
      </c>
      <c r="X6" s="64">
        <v>1240595.54</v>
      </c>
      <c r="Y6" s="64">
        <v>1331851.6300000001</v>
      </c>
      <c r="Z6" s="64">
        <v>1432655.2900000003</v>
      </c>
      <c r="AA6" s="64">
        <v>1506289.7500000002</v>
      </c>
      <c r="AB6" s="64">
        <v>1584869.14</v>
      </c>
      <c r="AC6" s="64">
        <v>1701871.01</v>
      </c>
      <c r="AD6" s="64">
        <v>1822130.2400000002</v>
      </c>
      <c r="AE6" s="64">
        <v>1939382.81</v>
      </c>
      <c r="AF6" s="64">
        <v>2088194.72</v>
      </c>
      <c r="AG6" s="64">
        <v>2237294.77</v>
      </c>
      <c r="AH6" s="64">
        <v>2397481.5900000008</v>
      </c>
    </row>
    <row r="7" spans="1:257">
      <c r="A7" s="64">
        <f t="shared" si="2"/>
        <v>39794.117941992889</v>
      </c>
      <c r="B7" s="74">
        <f t="shared" si="1"/>
        <v>39794117.941992886</v>
      </c>
      <c r="C7" s="70" t="s">
        <v>38</v>
      </c>
      <c r="D7" s="64">
        <v>1344235.6599999997</v>
      </c>
      <c r="E7" s="64">
        <v>1442697.2199999997</v>
      </c>
      <c r="F7" s="64">
        <v>1519264.61</v>
      </c>
      <c r="G7" s="64">
        <v>1563411.73</v>
      </c>
      <c r="H7" s="64">
        <v>1759111.69</v>
      </c>
      <c r="I7" s="64">
        <v>1894003.34</v>
      </c>
      <c r="J7" s="64">
        <v>2002902.3499999999</v>
      </c>
      <c r="K7" s="64">
        <v>2209088.58</v>
      </c>
      <c r="L7" s="64">
        <v>2389912.9300000006</v>
      </c>
      <c r="M7" s="64">
        <v>2547630.37</v>
      </c>
      <c r="N7" s="64">
        <v>2670279.5499999993</v>
      </c>
      <c r="O7" s="64">
        <v>2837397.0100000002</v>
      </c>
      <c r="P7" s="64">
        <v>2946975.3899999997</v>
      </c>
      <c r="Q7" s="64">
        <v>3122572.11</v>
      </c>
      <c r="R7" s="64">
        <v>3240712.6300000004</v>
      </c>
      <c r="S7" s="64">
        <v>3376734.0300000003</v>
      </c>
      <c r="T7" s="64">
        <v>3516310.32</v>
      </c>
      <c r="U7" s="64">
        <v>3652992.0200000005</v>
      </c>
      <c r="V7" s="64">
        <v>3833573.34</v>
      </c>
      <c r="W7" s="64">
        <v>4029411.2899999996</v>
      </c>
      <c r="X7" s="64">
        <v>4204056.04</v>
      </c>
      <c r="Y7" s="64">
        <v>4408947.54</v>
      </c>
      <c r="Z7" s="64">
        <v>4563027.66</v>
      </c>
      <c r="AA7" s="64">
        <v>4720871.7600000007</v>
      </c>
      <c r="AB7" s="64">
        <v>4892675.7</v>
      </c>
      <c r="AC7" s="64">
        <v>5040690.16</v>
      </c>
      <c r="AD7" s="64">
        <v>5204198.6000000006</v>
      </c>
      <c r="AE7" s="64">
        <v>5414185.830000001</v>
      </c>
      <c r="AF7" s="64">
        <v>5580164.379999999</v>
      </c>
      <c r="AG7" s="64">
        <v>5767911.5800000001</v>
      </c>
      <c r="AH7" s="64">
        <v>5941140.0899999999</v>
      </c>
    </row>
    <row r="8" spans="1:257">
      <c r="A8" s="64">
        <f t="shared" si="2"/>
        <v>4814.78478256986</v>
      </c>
      <c r="B8" s="74">
        <f t="shared" si="1"/>
        <v>4814784.7825698601</v>
      </c>
      <c r="C8" s="66" t="s">
        <v>15</v>
      </c>
      <c r="D8" s="64">
        <v>463334.14</v>
      </c>
      <c r="E8" s="64">
        <v>391003.15</v>
      </c>
      <c r="F8" s="64">
        <v>400589</v>
      </c>
      <c r="G8" s="64">
        <v>440544.61</v>
      </c>
      <c r="H8" s="64">
        <v>456808.1</v>
      </c>
      <c r="I8" s="64">
        <v>476371.87</v>
      </c>
      <c r="J8" s="64">
        <v>488760.35000000003</v>
      </c>
      <c r="K8" s="64">
        <v>536486.05000000005</v>
      </c>
      <c r="L8" s="64">
        <v>557889.11</v>
      </c>
      <c r="M8" s="64">
        <v>582322.82999999996</v>
      </c>
      <c r="N8" s="64">
        <v>609228.42999999993</v>
      </c>
      <c r="O8" s="64">
        <v>384118.75</v>
      </c>
      <c r="P8" s="64">
        <v>243199.7</v>
      </c>
      <c r="Q8" s="64">
        <v>138032.66</v>
      </c>
      <c r="R8" s="64">
        <v>140968.73000000001</v>
      </c>
      <c r="S8" s="64">
        <v>146948.62</v>
      </c>
      <c r="T8" s="64">
        <v>152770.37</v>
      </c>
      <c r="U8" s="64">
        <v>160824.89000000001</v>
      </c>
      <c r="V8" s="64">
        <v>165609.54</v>
      </c>
      <c r="W8" s="64">
        <v>173653.7</v>
      </c>
      <c r="X8" s="64">
        <v>176598.69</v>
      </c>
      <c r="Y8" s="64">
        <v>127542.98000000001</v>
      </c>
      <c r="Z8" s="64">
        <v>133496</v>
      </c>
      <c r="AA8" s="64">
        <v>135998.44999999998</v>
      </c>
      <c r="AB8" s="64">
        <v>139689.92000000001</v>
      </c>
      <c r="AC8" s="64">
        <v>144916.25</v>
      </c>
      <c r="AD8" s="64">
        <v>150620.67000000001</v>
      </c>
      <c r="AE8" s="64">
        <v>157495.69</v>
      </c>
      <c r="AF8" s="64">
        <v>163314.22</v>
      </c>
      <c r="AG8" s="64">
        <v>169567.34</v>
      </c>
      <c r="AH8" s="64">
        <v>176768.90000000002</v>
      </c>
    </row>
    <row r="9" spans="1:257">
      <c r="A9" s="64">
        <f t="shared" si="2"/>
        <v>1687.6033673387183</v>
      </c>
      <c r="B9" s="74">
        <f t="shared" si="1"/>
        <v>1687603.3673387184</v>
      </c>
      <c r="C9" s="66" t="s">
        <v>16</v>
      </c>
      <c r="D9" s="64">
        <v>217282.50000000003</v>
      </c>
      <c r="E9" s="64">
        <v>227714.48</v>
      </c>
      <c r="F9" s="64">
        <v>246460.04000000004</v>
      </c>
      <c r="G9" s="64">
        <v>258772.53</v>
      </c>
      <c r="H9" s="64">
        <v>234434.97</v>
      </c>
      <c r="I9" s="64">
        <v>230599.66999999998</v>
      </c>
      <c r="J9" s="64">
        <v>230799.86</v>
      </c>
      <c r="K9" s="64">
        <v>281955.81</v>
      </c>
      <c r="L9" s="64">
        <v>156515.79</v>
      </c>
      <c r="M9" s="64">
        <v>73311.5</v>
      </c>
      <c r="N9" s="64">
        <v>76121.179999999993</v>
      </c>
      <c r="O9" s="64">
        <v>51981.13</v>
      </c>
      <c r="P9" s="64">
        <v>42526.099999999984</v>
      </c>
      <c r="Q9" s="64">
        <v>42551.4</v>
      </c>
      <c r="R9" s="64">
        <v>13655.619999999997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</row>
    <row r="10" spans="1:257" ht="12">
      <c r="A10" s="71">
        <f t="shared" si="2"/>
        <v>5176.4531232436866</v>
      </c>
      <c r="B10" s="109">
        <f t="shared" si="1"/>
        <v>5176453.1232436867</v>
      </c>
      <c r="C10" s="73" t="s">
        <v>17</v>
      </c>
      <c r="D10" s="71">
        <f>D15</f>
        <v>3562.17157</v>
      </c>
      <c r="E10" s="71">
        <f t="shared" ref="E10:AH10" si="3">E15</f>
        <v>2837.2640017499998</v>
      </c>
      <c r="F10" s="71">
        <f t="shared" si="3"/>
        <v>7460.830720125</v>
      </c>
      <c r="G10" s="71">
        <f t="shared" si="3"/>
        <v>32740.851872571875</v>
      </c>
      <c r="H10" s="71">
        <f t="shared" si="3"/>
        <v>58491.523823155672</v>
      </c>
      <c r="I10" s="71">
        <f t="shared" si="3"/>
        <v>162458.26887010617</v>
      </c>
      <c r="J10" s="71">
        <f t="shared" si="3"/>
        <v>270048.09923426702</v>
      </c>
      <c r="K10" s="71">
        <f t="shared" si="3"/>
        <v>262055.90625</v>
      </c>
      <c r="L10" s="71">
        <f t="shared" si="3"/>
        <v>357433.3125</v>
      </c>
      <c r="M10" s="71">
        <f t="shared" si="3"/>
        <v>418978.84375</v>
      </c>
      <c r="N10" s="71">
        <f t="shared" si="3"/>
        <v>405854.09375</v>
      </c>
      <c r="O10" s="71">
        <f t="shared" si="3"/>
        <v>466243.6875</v>
      </c>
      <c r="P10" s="71">
        <f t="shared" si="3"/>
        <v>502995.625</v>
      </c>
      <c r="Q10" s="71">
        <f t="shared" si="3"/>
        <v>499227.8125</v>
      </c>
      <c r="R10" s="71">
        <f t="shared" si="3"/>
        <v>612034.625</v>
      </c>
      <c r="S10" s="71">
        <f t="shared" si="3"/>
        <v>689390.875</v>
      </c>
      <c r="T10" s="71">
        <f t="shared" si="3"/>
        <v>675921.75</v>
      </c>
      <c r="U10" s="71">
        <f t="shared" si="3"/>
        <v>666928.5</v>
      </c>
      <c r="V10" s="71">
        <f t="shared" si="3"/>
        <v>654112.125</v>
      </c>
      <c r="W10" s="71">
        <f t="shared" si="3"/>
        <v>646144.375</v>
      </c>
      <c r="X10" s="71">
        <f t="shared" si="3"/>
        <v>634001.875</v>
      </c>
      <c r="Y10" s="71">
        <f t="shared" si="3"/>
        <v>626577.375</v>
      </c>
      <c r="Z10" s="71">
        <f t="shared" si="3"/>
        <v>614514.625</v>
      </c>
      <c r="AA10" s="71">
        <f t="shared" si="3"/>
        <v>690117.4375</v>
      </c>
      <c r="AB10" s="71">
        <f t="shared" si="3"/>
        <v>733509.0625</v>
      </c>
      <c r="AC10" s="71">
        <f t="shared" si="3"/>
        <v>706653.3125</v>
      </c>
      <c r="AD10" s="71">
        <f t="shared" si="3"/>
        <v>681339.3125</v>
      </c>
      <c r="AE10" s="71">
        <f t="shared" si="3"/>
        <v>656874.8125</v>
      </c>
      <c r="AF10" s="71">
        <f t="shared" si="3"/>
        <v>633176.0625</v>
      </c>
      <c r="AG10" s="71">
        <f t="shared" si="3"/>
        <v>610771.375</v>
      </c>
      <c r="AH10" s="71">
        <f t="shared" si="3"/>
        <v>589162.5625</v>
      </c>
    </row>
    <row r="11" spans="1:257">
      <c r="A11" s="64">
        <f>SUM(A3:A10)</f>
        <v>71219.018404020579</v>
      </c>
      <c r="B11" s="74">
        <f>SUM(B3:B10)</f>
        <v>71219018.404020578</v>
      </c>
      <c r="C11" s="75"/>
      <c r="D11" s="64">
        <f>SUM(D3:D10)</f>
        <v>2402228.1215699995</v>
      </c>
      <c r="E11" s="64">
        <f t="shared" ref="E11:AH11" si="4">SUM(E3:E10)</f>
        <v>2467307.2940017497</v>
      </c>
      <c r="F11" s="64">
        <f t="shared" si="4"/>
        <v>2598476.6907201256</v>
      </c>
      <c r="G11" s="64">
        <f t="shared" si="4"/>
        <v>2717875.6618725713</v>
      </c>
      <c r="H11" s="64">
        <f t="shared" si="4"/>
        <v>2979665.9338231557</v>
      </c>
      <c r="I11" s="64">
        <f t="shared" si="4"/>
        <v>3416885.4688701062</v>
      </c>
      <c r="J11" s="64">
        <f t="shared" si="4"/>
        <v>3733723.3892342672</v>
      </c>
      <c r="K11" s="64">
        <f t="shared" si="4"/>
        <v>4413483.5762499999</v>
      </c>
      <c r="L11" s="64">
        <f t="shared" si="4"/>
        <v>4681070.7625000002</v>
      </c>
      <c r="M11" s="64">
        <f t="shared" si="4"/>
        <v>4918401.88375</v>
      </c>
      <c r="N11" s="64">
        <f t="shared" si="4"/>
        <v>5121894.6237499984</v>
      </c>
      <c r="O11" s="64">
        <f t="shared" si="4"/>
        <v>5207294.9174999995</v>
      </c>
      <c r="P11" s="64">
        <f t="shared" si="4"/>
        <v>5277023.7349999994</v>
      </c>
      <c r="Q11" s="64">
        <f t="shared" si="4"/>
        <v>5424337.8324999996</v>
      </c>
      <c r="R11" s="64">
        <f t="shared" si="4"/>
        <v>5732328.995000001</v>
      </c>
      <c r="S11" s="64">
        <f t="shared" si="4"/>
        <v>6039355.8750000009</v>
      </c>
      <c r="T11" s="64">
        <f t="shared" si="4"/>
        <v>6260482.2199999997</v>
      </c>
      <c r="U11" s="64">
        <f t="shared" si="4"/>
        <v>6487280.3099999996</v>
      </c>
      <c r="V11" s="64">
        <f t="shared" si="4"/>
        <v>6773377.4850000003</v>
      </c>
      <c r="W11" s="64">
        <f t="shared" si="4"/>
        <v>7087178.6350000007</v>
      </c>
      <c r="X11" s="64">
        <f t="shared" si="4"/>
        <v>7361102.9050000003</v>
      </c>
      <c r="Y11" s="64">
        <f t="shared" si="4"/>
        <v>7619904.8050000006</v>
      </c>
      <c r="Z11" s="64">
        <f t="shared" si="4"/>
        <v>7883163.7450000001</v>
      </c>
      <c r="AA11" s="64">
        <f t="shared" si="4"/>
        <v>8248322.8275000015</v>
      </c>
      <c r="AB11" s="64">
        <f t="shared" si="4"/>
        <v>8591510.0124999993</v>
      </c>
      <c r="AC11" s="64">
        <f t="shared" si="4"/>
        <v>8842804.7525000013</v>
      </c>
      <c r="AD11" s="64">
        <f t="shared" si="4"/>
        <v>9115802.8125000019</v>
      </c>
      <c r="AE11" s="64">
        <f t="shared" si="4"/>
        <v>9445833.8325000014</v>
      </c>
      <c r="AF11" s="64">
        <f t="shared" si="4"/>
        <v>9749321.7624999993</v>
      </c>
      <c r="AG11" s="64">
        <f t="shared" si="4"/>
        <v>10086710.705</v>
      </c>
      <c r="AH11" s="64">
        <f t="shared" si="4"/>
        <v>10418845.472500002</v>
      </c>
    </row>
    <row r="12" spans="1:257">
      <c r="D12" s="77">
        <f>D11-D10</f>
        <v>2398665.9499999997</v>
      </c>
      <c r="E12" s="77">
        <f t="shared" ref="E12:AH12" si="5">E11-E10</f>
        <v>2464470.0299999998</v>
      </c>
      <c r="F12" s="77">
        <f t="shared" si="5"/>
        <v>2591015.8600000003</v>
      </c>
      <c r="G12" s="77">
        <f t="shared" si="5"/>
        <v>2685134.8099999996</v>
      </c>
      <c r="H12" s="77">
        <f t="shared" si="5"/>
        <v>2921174.41</v>
      </c>
      <c r="I12" s="77">
        <f t="shared" si="5"/>
        <v>3254427.2</v>
      </c>
      <c r="J12" s="77">
        <f t="shared" si="5"/>
        <v>3463675.29</v>
      </c>
      <c r="K12" s="77">
        <f t="shared" si="5"/>
        <v>4151427.67</v>
      </c>
      <c r="L12" s="77">
        <f t="shared" si="5"/>
        <v>4323637.45</v>
      </c>
      <c r="M12" s="77">
        <f t="shared" si="5"/>
        <v>4499423.04</v>
      </c>
      <c r="N12" s="77">
        <f t="shared" si="5"/>
        <v>4716040.5299999984</v>
      </c>
      <c r="O12" s="77">
        <f t="shared" si="5"/>
        <v>4741051.2299999995</v>
      </c>
      <c r="P12" s="77">
        <f t="shared" si="5"/>
        <v>4774028.1099999994</v>
      </c>
      <c r="Q12" s="77">
        <f t="shared" si="5"/>
        <v>4925110.0199999996</v>
      </c>
      <c r="R12" s="77">
        <f t="shared" si="5"/>
        <v>5120294.370000001</v>
      </c>
      <c r="S12" s="77">
        <f t="shared" si="5"/>
        <v>5349965.0000000009</v>
      </c>
      <c r="T12" s="77">
        <f t="shared" si="5"/>
        <v>5584560.4699999997</v>
      </c>
      <c r="U12" s="77">
        <f t="shared" si="5"/>
        <v>5820351.8099999996</v>
      </c>
      <c r="V12" s="77">
        <f t="shared" si="5"/>
        <v>6119265.3600000003</v>
      </c>
      <c r="W12" s="77">
        <f t="shared" si="5"/>
        <v>6441034.2600000007</v>
      </c>
      <c r="X12" s="77">
        <f t="shared" si="5"/>
        <v>6727101.0300000003</v>
      </c>
      <c r="Y12" s="77">
        <f t="shared" si="5"/>
        <v>6993327.4300000006</v>
      </c>
      <c r="Z12" s="77">
        <f t="shared" si="5"/>
        <v>7268649.1200000001</v>
      </c>
      <c r="AA12" s="77">
        <f t="shared" si="5"/>
        <v>7558205.3900000015</v>
      </c>
      <c r="AB12" s="77">
        <f t="shared" si="5"/>
        <v>7858000.9499999993</v>
      </c>
      <c r="AC12" s="77">
        <f t="shared" si="5"/>
        <v>8136151.4400000013</v>
      </c>
      <c r="AD12" s="77">
        <f t="shared" si="5"/>
        <v>8434463.5000000019</v>
      </c>
      <c r="AE12" s="77">
        <f t="shared" si="5"/>
        <v>8788959.0200000014</v>
      </c>
      <c r="AF12" s="77">
        <f t="shared" si="5"/>
        <v>9116145.6999999993</v>
      </c>
      <c r="AG12" s="77">
        <f t="shared" si="5"/>
        <v>9475939.3300000001</v>
      </c>
      <c r="AH12" s="77">
        <f t="shared" si="5"/>
        <v>9829682.910000002</v>
      </c>
    </row>
    <row r="13" spans="1:257">
      <c r="A13" s="75"/>
      <c r="B13" s="7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</row>
    <row r="14" spans="1:257" s="95" customFormat="1" ht="12">
      <c r="A14" s="92"/>
      <c r="B14" s="93" t="s">
        <v>31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6">B15/1000</f>
        <v>5176.4531232436866</v>
      </c>
      <c r="B15" s="72">
        <f t="shared" ref="B15" si="7">NPV($B$1,E15:AH15)*(1+$B$1)</f>
        <v>5176453.1232436867</v>
      </c>
      <c r="C15" s="71" t="s">
        <v>17</v>
      </c>
      <c r="D15" s="87">
        <f t="shared" ref="D15:AH15" si="8">D16+D20+D21</f>
        <v>3562.17157</v>
      </c>
      <c r="E15" s="87">
        <f t="shared" si="8"/>
        <v>2837.2640017499998</v>
      </c>
      <c r="F15" s="87">
        <f t="shared" si="8"/>
        <v>7460.830720125</v>
      </c>
      <c r="G15" s="87">
        <f t="shared" si="8"/>
        <v>32740.851872571875</v>
      </c>
      <c r="H15" s="87">
        <f t="shared" si="8"/>
        <v>58491.523823155672</v>
      </c>
      <c r="I15" s="87">
        <f t="shared" si="8"/>
        <v>162458.26887010617</v>
      </c>
      <c r="J15" s="87">
        <f t="shared" si="8"/>
        <v>270048.09923426702</v>
      </c>
      <c r="K15" s="87">
        <f t="shared" si="8"/>
        <v>262055.90625</v>
      </c>
      <c r="L15" s="87">
        <f t="shared" si="8"/>
        <v>357433.3125</v>
      </c>
      <c r="M15" s="87">
        <f t="shared" si="8"/>
        <v>418978.84375</v>
      </c>
      <c r="N15" s="87">
        <f t="shared" si="8"/>
        <v>405854.09375</v>
      </c>
      <c r="O15" s="87">
        <f t="shared" si="8"/>
        <v>466243.6875</v>
      </c>
      <c r="P15" s="87">
        <f t="shared" si="8"/>
        <v>502995.625</v>
      </c>
      <c r="Q15" s="87">
        <f t="shared" si="8"/>
        <v>499227.8125</v>
      </c>
      <c r="R15" s="87">
        <f t="shared" si="8"/>
        <v>612034.625</v>
      </c>
      <c r="S15" s="87">
        <f t="shared" si="8"/>
        <v>689390.875</v>
      </c>
      <c r="T15" s="87">
        <f t="shared" si="8"/>
        <v>675921.75</v>
      </c>
      <c r="U15" s="87">
        <f t="shared" si="8"/>
        <v>666928.5</v>
      </c>
      <c r="V15" s="87">
        <f t="shared" si="8"/>
        <v>654112.125</v>
      </c>
      <c r="W15" s="87">
        <f t="shared" si="8"/>
        <v>646144.375</v>
      </c>
      <c r="X15" s="87">
        <f t="shared" si="8"/>
        <v>634001.875</v>
      </c>
      <c r="Y15" s="87">
        <f t="shared" si="8"/>
        <v>626577.375</v>
      </c>
      <c r="Z15" s="87">
        <f t="shared" si="8"/>
        <v>614514.625</v>
      </c>
      <c r="AA15" s="87">
        <f t="shared" si="8"/>
        <v>690117.4375</v>
      </c>
      <c r="AB15" s="87">
        <f t="shared" si="8"/>
        <v>733509.0625</v>
      </c>
      <c r="AC15" s="87">
        <f t="shared" si="8"/>
        <v>706653.3125</v>
      </c>
      <c r="AD15" s="87">
        <f t="shared" si="8"/>
        <v>681339.3125</v>
      </c>
      <c r="AE15" s="87">
        <f t="shared" si="8"/>
        <v>656874.8125</v>
      </c>
      <c r="AF15" s="87">
        <f t="shared" si="8"/>
        <v>633176.0625</v>
      </c>
      <c r="AG15" s="87">
        <f t="shared" si="8"/>
        <v>610771.375</v>
      </c>
      <c r="AH15" s="87">
        <f t="shared" si="8"/>
        <v>589162.5625</v>
      </c>
    </row>
    <row r="16" spans="1:257">
      <c r="A16" s="91">
        <f t="shared" ref="A16:A17" si="9">B16/1000</f>
        <v>4841.0935710070726</v>
      </c>
      <c r="B16" s="72">
        <f t="shared" ref="B16" si="10">NPV($B$1,D16:AH16)*(1+$B$1)</f>
        <v>4841093.5710070729</v>
      </c>
      <c r="C16" s="71" t="s">
        <v>17</v>
      </c>
      <c r="D16" s="98">
        <v>0</v>
      </c>
      <c r="E16" s="98">
        <v>0</v>
      </c>
      <c r="F16" s="98">
        <v>0</v>
      </c>
      <c r="G16" s="98">
        <v>25098.94140625</v>
      </c>
      <c r="H16" s="98">
        <v>54338.59375</v>
      </c>
      <c r="I16" s="98">
        <v>159775.265625</v>
      </c>
      <c r="J16" s="98">
        <v>269609.0625</v>
      </c>
      <c r="K16" s="98">
        <v>262055.90625</v>
      </c>
      <c r="L16" s="98">
        <v>357433.3125</v>
      </c>
      <c r="M16" s="98">
        <v>418978.84375</v>
      </c>
      <c r="N16" s="98">
        <v>405854.09375</v>
      </c>
      <c r="O16" s="98">
        <v>466243.6875</v>
      </c>
      <c r="P16" s="98">
        <v>502995.625</v>
      </c>
      <c r="Q16" s="98">
        <v>499227.8125</v>
      </c>
      <c r="R16" s="98">
        <v>612034.625</v>
      </c>
      <c r="S16" s="98">
        <v>689390.875</v>
      </c>
      <c r="T16" s="98">
        <v>675921.75</v>
      </c>
      <c r="U16" s="98">
        <v>666928.5</v>
      </c>
      <c r="V16" s="98">
        <v>654112.125</v>
      </c>
      <c r="W16" s="98">
        <v>646144.375</v>
      </c>
      <c r="X16" s="98">
        <v>634001.875</v>
      </c>
      <c r="Y16" s="98">
        <v>626577.375</v>
      </c>
      <c r="Z16" s="98">
        <v>614514.625</v>
      </c>
      <c r="AA16" s="98">
        <v>690117.4375</v>
      </c>
      <c r="AB16" s="98">
        <v>733509.0625</v>
      </c>
      <c r="AC16" s="98">
        <v>706653.3125</v>
      </c>
      <c r="AD16" s="98">
        <v>681339.3125</v>
      </c>
      <c r="AE16" s="98">
        <v>656874.8125</v>
      </c>
      <c r="AF16" s="98">
        <v>633176.0625</v>
      </c>
      <c r="AG16" s="98">
        <v>610771.375</v>
      </c>
      <c r="AH16" s="98">
        <v>589162.5625</v>
      </c>
    </row>
    <row r="17" spans="1:34">
      <c r="A17" s="64">
        <f t="shared" si="9"/>
        <v>4841.0935710070726</v>
      </c>
      <c r="B17" s="79">
        <f>SUM(B16:B16)</f>
        <v>4841093.5710070729</v>
      </c>
      <c r="C17" s="88"/>
      <c r="D17" s="96">
        <f t="shared" ref="D17:AH17" si="11">SUM(D16:D16)</f>
        <v>0</v>
      </c>
      <c r="E17" s="96">
        <f t="shared" si="11"/>
        <v>0</v>
      </c>
      <c r="F17" s="96">
        <f t="shared" si="11"/>
        <v>0</v>
      </c>
      <c r="G17" s="96">
        <f t="shared" si="11"/>
        <v>25098.94140625</v>
      </c>
      <c r="H17" s="96">
        <f t="shared" si="11"/>
        <v>54338.59375</v>
      </c>
      <c r="I17" s="96">
        <f t="shared" si="11"/>
        <v>159775.265625</v>
      </c>
      <c r="J17" s="96">
        <f t="shared" si="11"/>
        <v>269609.0625</v>
      </c>
      <c r="K17" s="96">
        <f t="shared" si="11"/>
        <v>262055.90625</v>
      </c>
      <c r="L17" s="96">
        <f t="shared" si="11"/>
        <v>357433.3125</v>
      </c>
      <c r="M17" s="96">
        <f t="shared" si="11"/>
        <v>418978.84375</v>
      </c>
      <c r="N17" s="96">
        <f t="shared" si="11"/>
        <v>405854.09375</v>
      </c>
      <c r="O17" s="96">
        <f t="shared" si="11"/>
        <v>466243.6875</v>
      </c>
      <c r="P17" s="96">
        <f t="shared" si="11"/>
        <v>502995.625</v>
      </c>
      <c r="Q17" s="96">
        <f t="shared" si="11"/>
        <v>499227.8125</v>
      </c>
      <c r="R17" s="96">
        <f t="shared" si="11"/>
        <v>612034.625</v>
      </c>
      <c r="S17" s="96">
        <f t="shared" si="11"/>
        <v>689390.875</v>
      </c>
      <c r="T17" s="96">
        <f t="shared" si="11"/>
        <v>675921.75</v>
      </c>
      <c r="U17" s="96">
        <f t="shared" si="11"/>
        <v>666928.5</v>
      </c>
      <c r="V17" s="96">
        <f t="shared" si="11"/>
        <v>654112.125</v>
      </c>
      <c r="W17" s="96">
        <f t="shared" si="11"/>
        <v>646144.375</v>
      </c>
      <c r="X17" s="96">
        <f t="shared" si="11"/>
        <v>634001.875</v>
      </c>
      <c r="Y17" s="96">
        <f t="shared" si="11"/>
        <v>626577.375</v>
      </c>
      <c r="Z17" s="96">
        <f t="shared" si="11"/>
        <v>614514.625</v>
      </c>
      <c r="AA17" s="96">
        <f t="shared" si="11"/>
        <v>690117.4375</v>
      </c>
      <c r="AB17" s="96">
        <f t="shared" si="11"/>
        <v>733509.0625</v>
      </c>
      <c r="AC17" s="96">
        <f t="shared" si="11"/>
        <v>706653.3125</v>
      </c>
      <c r="AD17" s="96">
        <f t="shared" si="11"/>
        <v>681339.3125</v>
      </c>
      <c r="AE17" s="96">
        <f t="shared" si="11"/>
        <v>656874.8125</v>
      </c>
      <c r="AF17" s="96">
        <f t="shared" si="11"/>
        <v>633176.0625</v>
      </c>
      <c r="AG17" s="96">
        <f t="shared" si="11"/>
        <v>610771.375</v>
      </c>
      <c r="AH17" s="96">
        <f t="shared" si="11"/>
        <v>589162.5625</v>
      </c>
    </row>
    <row r="18" spans="1:34"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</row>
    <row r="19" spans="1:34">
      <c r="B19" s="97" t="s">
        <v>33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</row>
    <row r="20" spans="1:34">
      <c r="A20" s="90">
        <f>B20/1000</f>
        <v>20.283438905687444</v>
      </c>
      <c r="B20" s="68">
        <f>NPV($B$1,D20:AH20)*(1+$B$1)</f>
        <v>20283.438905687442</v>
      </c>
      <c r="C20" s="66" t="s">
        <v>32</v>
      </c>
      <c r="D20" s="64">
        <f>Budget_Capital!D9</f>
        <v>3162.17157</v>
      </c>
      <c r="E20" s="64">
        <f>Budget_Capital!E9</f>
        <v>2307.2640017499998</v>
      </c>
      <c r="F20" s="64">
        <f>Budget_Capital!F9</f>
        <v>7190.830720125</v>
      </c>
      <c r="G20" s="64">
        <f>Budget_Capital!G9</f>
        <v>5871.9104663218741</v>
      </c>
      <c r="H20" s="64">
        <f>Budget_Capital!H9</f>
        <v>2822.9300731556714</v>
      </c>
      <c r="I20" s="64">
        <f>Budget_Capital!I9</f>
        <v>1703.0032451061593</v>
      </c>
      <c r="J20" s="64">
        <f>Budget_Capital!J9</f>
        <v>439.03673426703597</v>
      </c>
      <c r="K20" s="64">
        <f>Budget_Capital!K9</f>
        <v>0</v>
      </c>
      <c r="L20" s="64">
        <f>Budget_Capital!L9</f>
        <v>0</v>
      </c>
      <c r="M20" s="64">
        <f>Budget_Capital!M9</f>
        <v>0</v>
      </c>
      <c r="N20" s="64">
        <f>Budget_Capital!N9</f>
        <v>0</v>
      </c>
      <c r="O20" s="64">
        <f>Budget_Capital!O9</f>
        <v>0</v>
      </c>
      <c r="P20" s="64">
        <f>Budget_Capital!P9</f>
        <v>0</v>
      </c>
      <c r="Q20" s="64">
        <f>Budget_Capital!Q9</f>
        <v>0</v>
      </c>
      <c r="R20" s="64">
        <f>Budget_Capital!R9</f>
        <v>0</v>
      </c>
      <c r="S20" s="64">
        <f>Budget_Capital!S9</f>
        <v>0</v>
      </c>
      <c r="T20" s="64">
        <f>Budget_Capital!T9</f>
        <v>0</v>
      </c>
      <c r="U20" s="64">
        <f>Budget_Capital!U9</f>
        <v>0</v>
      </c>
      <c r="V20" s="64">
        <f>Budget_Capital!V9</f>
        <v>0</v>
      </c>
      <c r="W20" s="64">
        <f>Budget_Capital!W9</f>
        <v>0</v>
      </c>
      <c r="X20" s="64">
        <f>Budget_Capital!X9</f>
        <v>0</v>
      </c>
      <c r="Y20" s="64">
        <f>Budget_Capital!Y9</f>
        <v>0</v>
      </c>
      <c r="Z20" s="64">
        <f>Budget_Capital!Z9</f>
        <v>0</v>
      </c>
      <c r="AA20" s="64">
        <f>Budget_Capital!AA9</f>
        <v>0</v>
      </c>
      <c r="AB20" s="64">
        <f>Budget_Capital!AB9</f>
        <v>0</v>
      </c>
      <c r="AC20" s="64">
        <f>Budget_Capital!AC9</f>
        <v>0</v>
      </c>
      <c r="AD20" s="64">
        <f>Budget_Capital!AD9</f>
        <v>0</v>
      </c>
      <c r="AE20" s="64">
        <f>Budget_Capital!AE9</f>
        <v>0</v>
      </c>
      <c r="AF20" s="64">
        <f>Budget_Capital!AF9</f>
        <v>0</v>
      </c>
      <c r="AG20" s="64">
        <f>Budget_Capital!AG9</f>
        <v>0</v>
      </c>
      <c r="AH20" s="64">
        <f>Budget_Capital!AH9</f>
        <v>0</v>
      </c>
    </row>
    <row r="21" spans="1:34">
      <c r="A21" s="90">
        <f>B21/1000</f>
        <v>4.3545593167581496</v>
      </c>
      <c r="B21" s="68">
        <f>NPV($B$1,D21:AH21)*(1+$B$1)</f>
        <v>4354.5593167581492</v>
      </c>
      <c r="C21" s="66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</row>
    <row r="22" spans="1:34">
      <c r="C22" s="82">
        <v>6.4638580000000001E-2</v>
      </c>
    </row>
    <row r="24" spans="1:34" s="76" customFormat="1">
      <c r="A24" s="96"/>
      <c r="C24" s="114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</row>
    <row r="25" spans="1:34" s="76" customFormat="1">
      <c r="A25" s="96"/>
      <c r="B25" s="68"/>
      <c r="C25" s="114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</row>
    <row r="26" spans="1:34" s="76" customFormat="1">
      <c r="A26" s="96"/>
      <c r="C26" s="113"/>
      <c r="D26" s="89"/>
      <c r="E26" s="89"/>
      <c r="F26" s="89"/>
      <c r="G26" s="89"/>
      <c r="H26" s="89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</row>
    <row r="27" spans="1:34" s="76" customFormat="1">
      <c r="A27" s="96"/>
      <c r="B27" s="138"/>
      <c r="C27" s="114"/>
      <c r="D27" s="89"/>
      <c r="E27" s="89"/>
      <c r="F27" s="89"/>
      <c r="G27" s="89"/>
      <c r="H27" s="89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</row>
    <row r="28" spans="1:34" s="76" customFormat="1" ht="12">
      <c r="A28" s="96"/>
      <c r="B28" s="139"/>
      <c r="C28" s="114"/>
      <c r="D28" s="89"/>
      <c r="E28" s="89"/>
      <c r="F28" s="89"/>
      <c r="G28" s="89"/>
      <c r="H28" s="89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</row>
    <row r="29" spans="1:34" s="76" customFormat="1">
      <c r="A29" s="96"/>
      <c r="D29" s="89"/>
      <c r="E29" s="89"/>
      <c r="F29" s="89"/>
      <c r="G29" s="89"/>
      <c r="H29" s="89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</row>
    <row r="30" spans="1:34" s="76" customFormat="1">
      <c r="A30" s="96"/>
      <c r="D30" s="89"/>
      <c r="E30" s="89"/>
      <c r="F30" s="89"/>
      <c r="G30" s="89"/>
      <c r="H30" s="89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</row>
    <row r="31" spans="1:34" s="76" customFormat="1">
      <c r="A31" s="96"/>
      <c r="B31" s="140"/>
      <c r="C31" s="11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</row>
    <row r="32" spans="1:34" s="76" customFormat="1" ht="12">
      <c r="A32" s="96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</row>
    <row r="33" spans="1:34" s="76" customFormat="1">
      <c r="A33" s="96"/>
      <c r="C33" s="11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</row>
    <row r="34" spans="1:34" s="76" customFormat="1">
      <c r="A34" s="96"/>
      <c r="C34" s="117"/>
    </row>
    <row r="35" spans="1:34" s="76" customFormat="1">
      <c r="A35" s="96"/>
      <c r="C35" s="114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</row>
    <row r="36" spans="1:34" s="76" customFormat="1">
      <c r="A36" s="96"/>
      <c r="C36" s="114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</row>
    <row r="37" spans="1:34" s="76" customFormat="1">
      <c r="A37" s="96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  <c r="C43" s="11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s="113" customFormat="1">
      <c r="A44" s="88"/>
      <c r="C44" s="119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s="113" customFormat="1">
      <c r="A45" s="8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s="113" customFormat="1">
      <c r="A46" s="88"/>
    </row>
    <row r="47" spans="1:34" s="113" customFormat="1">
      <c r="A47" s="88"/>
    </row>
    <row r="48" spans="1:34" s="113" customFormat="1">
      <c r="A48" s="88"/>
    </row>
    <row r="49" spans="1:34" s="113" customFormat="1">
      <c r="A49" s="88"/>
    </row>
    <row r="50" spans="1:34" s="113" customFormat="1">
      <c r="A50" s="88"/>
    </row>
    <row r="51" spans="1:34" s="113" customFormat="1">
      <c r="A51" s="88"/>
    </row>
    <row r="52" spans="1:34" s="113" customFormat="1" ht="12">
      <c r="A52" s="88"/>
      <c r="C52" s="76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</row>
    <row r="53" spans="1:34" s="113" customFormat="1">
      <c r="A53" s="88"/>
      <c r="C53" s="121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</row>
    <row r="54" spans="1:34" s="113" customFormat="1" ht="12">
      <c r="A54" s="88"/>
      <c r="C54" s="122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</row>
    <row r="55" spans="1:34" s="113" customFormat="1">
      <c r="A55" s="88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</row>
    <row r="56" spans="1:34" s="113" customFormat="1">
      <c r="A56" s="88"/>
    </row>
    <row r="57" spans="1:34" s="113" customFormat="1">
      <c r="A57" s="88"/>
    </row>
    <row r="58" spans="1:34" s="113" customFormat="1">
      <c r="A58" s="88"/>
    </row>
    <row r="59" spans="1:34" s="113" customFormat="1">
      <c r="A59" s="88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</row>
    <row r="60" spans="1:34" s="113" customFormat="1">
      <c r="A60" s="88"/>
    </row>
    <row r="61" spans="1:34" s="113" customFormat="1">
      <c r="A61" s="88"/>
    </row>
    <row r="62" spans="1:34" s="113" customFormat="1">
      <c r="A62" s="88"/>
    </row>
    <row r="63" spans="1:34" s="113" customFormat="1">
      <c r="A63" s="88"/>
    </row>
    <row r="64" spans="1:34" s="113" customFormat="1">
      <c r="A64" s="88"/>
    </row>
    <row r="65" spans="1:1" s="113" customFormat="1">
      <c r="A65" s="88"/>
    </row>
    <row r="66" spans="1:1" s="113" customFormat="1">
      <c r="A66" s="88"/>
    </row>
    <row r="67" spans="1:1" s="113" customFormat="1">
      <c r="A67" s="88"/>
    </row>
    <row r="68" spans="1:1" s="113" customFormat="1">
      <c r="A68" s="88"/>
    </row>
    <row r="69" spans="1:1" s="113" customFormat="1">
      <c r="A69" s="88"/>
    </row>
    <row r="70" spans="1:1" s="113" customFormat="1">
      <c r="A70" s="88"/>
    </row>
    <row r="71" spans="1:1" s="113" customFormat="1">
      <c r="A71" s="88"/>
    </row>
    <row r="72" spans="1:1" s="113" customFormat="1">
      <c r="A72" s="88"/>
    </row>
    <row r="73" spans="1:1" s="113" customFormat="1">
      <c r="A73" s="88"/>
    </row>
    <row r="74" spans="1:1" s="113" customFormat="1">
      <c r="A74" s="88"/>
    </row>
    <row r="75" spans="1:1" s="113" customFormat="1">
      <c r="A75" s="88"/>
    </row>
    <row r="76" spans="1:1" s="113" customFormat="1">
      <c r="A76" s="88"/>
    </row>
    <row r="77" spans="1:1" s="113" customFormat="1">
      <c r="A77" s="88"/>
    </row>
    <row r="78" spans="1:1" s="113" customFormat="1">
      <c r="A78" s="88"/>
    </row>
    <row r="79" spans="1:1" s="113" customFormat="1">
      <c r="A79" s="88"/>
    </row>
    <row r="80" spans="1:1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</sheetData>
  <pageMargins left="0.7" right="0.7" top="0.75" bottom="0.75" header="0.3" footer="0.3"/>
  <pageSetup scale="30" orientation="landscape" r:id="rId1"/>
  <headerFooter>
    <oddHeader>&amp;L&amp;Z&amp;F</oddHeader>
    <oddFooter xml:space="preserve">&amp;L&amp;A&amp;R14LGBRA-NRGPOD1-8-DOC 2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W159"/>
  <sheetViews>
    <sheetView tabSelected="1" workbookViewId="0">
      <selection activeCell="A32" sqref="A32:XFD32"/>
    </sheetView>
  </sheetViews>
  <sheetFormatPr defaultColWidth="8.88671875" defaultRowHeight="10.199999999999999"/>
  <cols>
    <col min="1" max="1" width="8.6640625" style="64" bestFit="1" customWidth="1"/>
    <col min="2" max="2" width="14.109375" style="66" bestFit="1" customWidth="1"/>
    <col min="3" max="3" width="26.33203125" style="66" bestFit="1" customWidth="1"/>
    <col min="4" max="34" width="11.33203125" style="66" bestFit="1" customWidth="1"/>
    <col min="35" max="16384" width="8.88671875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30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6.9069215573313016</v>
      </c>
      <c r="B3" s="74">
        <f t="shared" ref="B3:B10" si="1">NPV($B$1,E3:AH3)*(1+$B$1)</f>
        <v>6906.9215573313013</v>
      </c>
      <c r="C3" s="66" t="s">
        <v>10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0</v>
      </c>
      <c r="P3" s="64">
        <v>4370.03</v>
      </c>
      <c r="Q3" s="64">
        <v>4054.52</v>
      </c>
      <c r="R3" s="64">
        <v>0</v>
      </c>
      <c r="S3" s="64">
        <v>0</v>
      </c>
      <c r="T3" s="64">
        <v>0</v>
      </c>
      <c r="U3" s="64">
        <v>79.66</v>
      </c>
      <c r="V3" s="64">
        <v>113.17</v>
      </c>
      <c r="W3" s="64">
        <v>0</v>
      </c>
      <c r="X3" s="64">
        <v>65.61</v>
      </c>
      <c r="Y3" s="64">
        <v>427.81</v>
      </c>
      <c r="Z3" s="64">
        <v>0</v>
      </c>
      <c r="AA3" s="64">
        <v>0</v>
      </c>
      <c r="AB3" s="64">
        <v>2272.67</v>
      </c>
      <c r="AC3" s="64">
        <v>419.45</v>
      </c>
      <c r="AD3" s="64">
        <v>0</v>
      </c>
      <c r="AE3" s="64">
        <v>3456.9</v>
      </c>
      <c r="AF3" s="64">
        <v>4.67</v>
      </c>
      <c r="AG3" s="64">
        <v>3196.99</v>
      </c>
      <c r="AH3" s="64">
        <v>4465.96</v>
      </c>
    </row>
    <row r="4" spans="1:257">
      <c r="A4" s="64">
        <f t="shared" ref="A4:A10" si="2">B4/1000</f>
        <v>8897.6357556176499</v>
      </c>
      <c r="B4" s="74">
        <f t="shared" si="1"/>
        <v>8897635.7556176502</v>
      </c>
      <c r="C4" s="66" t="s">
        <v>11</v>
      </c>
      <c r="D4" s="64">
        <v>282729.81</v>
      </c>
      <c r="E4" s="64">
        <v>302550.06</v>
      </c>
      <c r="F4" s="64">
        <v>321047.94</v>
      </c>
      <c r="G4" s="64">
        <v>315452.13</v>
      </c>
      <c r="H4" s="64">
        <v>356277.08999999997</v>
      </c>
      <c r="I4" s="64">
        <v>533379.31999999995</v>
      </c>
      <c r="J4" s="64">
        <v>617766.82999999996</v>
      </c>
      <c r="K4" s="64">
        <v>618228.31000000006</v>
      </c>
      <c r="L4" s="64">
        <v>652123.45000000007</v>
      </c>
      <c r="M4" s="64">
        <v>675062.63</v>
      </c>
      <c r="N4" s="64">
        <v>675608.1</v>
      </c>
      <c r="O4" s="64">
        <v>708018.58</v>
      </c>
      <c r="P4" s="64">
        <v>731226.61</v>
      </c>
      <c r="Q4" s="64">
        <v>739749.76</v>
      </c>
      <c r="R4" s="64">
        <v>780641.67999999993</v>
      </c>
      <c r="S4" s="64">
        <v>806110.46</v>
      </c>
      <c r="T4" s="64">
        <v>814834.15</v>
      </c>
      <c r="U4" s="64">
        <v>829561.32</v>
      </c>
      <c r="V4" s="64">
        <v>836416.71</v>
      </c>
      <c r="W4" s="64">
        <v>845498.84000000008</v>
      </c>
      <c r="X4" s="64">
        <v>852340.13</v>
      </c>
      <c r="Y4" s="64">
        <v>861414.71</v>
      </c>
      <c r="Z4" s="64">
        <v>868461.85000000009</v>
      </c>
      <c r="AA4" s="64">
        <v>902153.65</v>
      </c>
      <c r="AB4" s="64">
        <v>926330.14</v>
      </c>
      <c r="AC4" s="64">
        <v>927669.7</v>
      </c>
      <c r="AD4" s="64">
        <v>929042.76</v>
      </c>
      <c r="AE4" s="64">
        <v>930606.87</v>
      </c>
      <c r="AF4" s="64">
        <v>931892.72</v>
      </c>
      <c r="AG4" s="64">
        <v>933371.34</v>
      </c>
      <c r="AH4" s="64">
        <v>934886.95000000007</v>
      </c>
    </row>
    <row r="5" spans="1:257">
      <c r="A5" s="64">
        <f t="shared" si="2"/>
        <v>1949.8037488589073</v>
      </c>
      <c r="B5" s="74">
        <f t="shared" si="1"/>
        <v>1949803.7488589073</v>
      </c>
      <c r="C5" s="66" t="s">
        <v>12</v>
      </c>
      <c r="D5" s="64">
        <v>68272.42</v>
      </c>
      <c r="E5" s="64">
        <v>68987.72</v>
      </c>
      <c r="F5" s="64">
        <v>68393.38</v>
      </c>
      <c r="G5" s="64">
        <v>72189.819999999992</v>
      </c>
      <c r="H5" s="64">
        <v>73146.150000000009</v>
      </c>
      <c r="I5" s="64">
        <v>78915.740000000005</v>
      </c>
      <c r="J5" s="64">
        <v>82743.33</v>
      </c>
      <c r="K5" s="64">
        <v>88512.14</v>
      </c>
      <c r="L5" s="64">
        <v>103092.71</v>
      </c>
      <c r="M5" s="64">
        <v>114875.54</v>
      </c>
      <c r="N5" s="64">
        <v>117976.31</v>
      </c>
      <c r="O5" s="64">
        <v>136313.94</v>
      </c>
      <c r="P5" s="64">
        <v>147439.06000000003</v>
      </c>
      <c r="Q5" s="64">
        <v>153437.29</v>
      </c>
      <c r="R5" s="64">
        <v>168322.88999999998</v>
      </c>
      <c r="S5" s="64">
        <v>180826.75</v>
      </c>
      <c r="T5" s="64">
        <v>183947.44</v>
      </c>
      <c r="U5" s="64">
        <v>191577.59</v>
      </c>
      <c r="V5" s="64">
        <v>200473.94000000003</v>
      </c>
      <c r="W5" s="64">
        <v>208297.34000000003</v>
      </c>
      <c r="X5" s="64">
        <v>215092.93</v>
      </c>
      <c r="Y5" s="64">
        <v>225410.22</v>
      </c>
      <c r="Z5" s="64">
        <v>231402.9</v>
      </c>
      <c r="AA5" s="64">
        <v>250750.96</v>
      </c>
      <c r="AB5" s="64">
        <v>268168.7</v>
      </c>
      <c r="AC5" s="64">
        <v>272106.11</v>
      </c>
      <c r="AD5" s="64">
        <v>280212.89</v>
      </c>
      <c r="AE5" s="64">
        <v>292912.97000000003</v>
      </c>
      <c r="AF5" s="64">
        <v>302456.14999999997</v>
      </c>
      <c r="AG5" s="64">
        <v>314732.48</v>
      </c>
      <c r="AH5" s="64">
        <v>326353.69000000006</v>
      </c>
    </row>
    <row r="6" spans="1:257">
      <c r="A6" s="64">
        <f t="shared" si="2"/>
        <v>584.0965673358404</v>
      </c>
      <c r="B6" s="74">
        <f t="shared" si="1"/>
        <v>584096.56733584043</v>
      </c>
      <c r="C6" s="66" t="s">
        <v>37</v>
      </c>
      <c r="D6" s="64">
        <v>19421.46</v>
      </c>
      <c r="E6" s="64">
        <v>28950.530000000002</v>
      </c>
      <c r="F6" s="64">
        <v>35716.51</v>
      </c>
      <c r="G6" s="64">
        <v>35143.97</v>
      </c>
      <c r="H6" s="64">
        <v>41004.539999999994</v>
      </c>
      <c r="I6" s="64">
        <v>40131.549999999996</v>
      </c>
      <c r="J6" s="64">
        <v>40586.269999999997</v>
      </c>
      <c r="K6" s="64">
        <v>42678.57</v>
      </c>
      <c r="L6" s="64">
        <v>42361.09</v>
      </c>
      <c r="M6" s="64">
        <v>41567.14</v>
      </c>
      <c r="N6" s="64">
        <v>43853.709999999992</v>
      </c>
      <c r="O6" s="64">
        <v>43597.900000000009</v>
      </c>
      <c r="P6" s="64">
        <v>42218.66</v>
      </c>
      <c r="Q6" s="64">
        <v>44129.860000000008</v>
      </c>
      <c r="R6" s="64">
        <v>41233.96</v>
      </c>
      <c r="S6" s="64">
        <v>40985.179999999993</v>
      </c>
      <c r="T6" s="64">
        <v>44864.930000000008</v>
      </c>
      <c r="U6" s="64">
        <v>46668.65</v>
      </c>
      <c r="V6" s="64">
        <v>43338.100000000006</v>
      </c>
      <c r="W6" s="64">
        <v>44729.789999999994</v>
      </c>
      <c r="X6" s="64">
        <v>46809.120000000003</v>
      </c>
      <c r="Y6" s="64">
        <v>47397.32</v>
      </c>
      <c r="Z6" s="64">
        <v>49305.8</v>
      </c>
      <c r="AA6" s="64">
        <v>48526.159999999996</v>
      </c>
      <c r="AB6" s="64">
        <v>47109.99</v>
      </c>
      <c r="AC6" s="64">
        <v>50471.76999999999</v>
      </c>
      <c r="AD6" s="64">
        <v>51581.64</v>
      </c>
      <c r="AE6" s="64">
        <v>51250.680000000008</v>
      </c>
      <c r="AF6" s="64">
        <v>52909.33</v>
      </c>
      <c r="AG6" s="64">
        <v>53794.96</v>
      </c>
      <c r="AH6" s="64">
        <v>53359.279999999992</v>
      </c>
    </row>
    <row r="7" spans="1:257">
      <c r="A7" s="64">
        <f t="shared" si="2"/>
        <v>33724.721716719083</v>
      </c>
      <c r="B7" s="74">
        <f t="shared" si="1"/>
        <v>33724721.716719083</v>
      </c>
      <c r="C7" s="70" t="s">
        <v>38</v>
      </c>
      <c r="D7" s="64">
        <v>1150290.74</v>
      </c>
      <c r="E7" s="64">
        <v>1249480.3499999999</v>
      </c>
      <c r="F7" s="64">
        <v>1311844.6000000001</v>
      </c>
      <c r="G7" s="64">
        <v>1337223.3999999999</v>
      </c>
      <c r="H7" s="64">
        <v>1495415.7100000002</v>
      </c>
      <c r="I7" s="64">
        <v>1608913.14</v>
      </c>
      <c r="J7" s="64">
        <v>1709542.29</v>
      </c>
      <c r="K7" s="64">
        <v>1895057.4100000001</v>
      </c>
      <c r="L7" s="64">
        <v>2034480.8599999999</v>
      </c>
      <c r="M7" s="64">
        <v>2165009.8400000003</v>
      </c>
      <c r="N7" s="64">
        <v>2269569.65</v>
      </c>
      <c r="O7" s="64">
        <v>2415706.38</v>
      </c>
      <c r="P7" s="64">
        <v>2508942.2799999993</v>
      </c>
      <c r="Q7" s="64">
        <v>2644307.2399999998</v>
      </c>
      <c r="R7" s="64">
        <v>2744396.81</v>
      </c>
      <c r="S7" s="64">
        <v>2865813.2600000002</v>
      </c>
      <c r="T7" s="64">
        <v>2968761.01</v>
      </c>
      <c r="U7" s="64">
        <v>3080537.76</v>
      </c>
      <c r="V7" s="64">
        <v>3234578.65</v>
      </c>
      <c r="W7" s="64">
        <v>3392691.94</v>
      </c>
      <c r="X7" s="64">
        <v>3531883.43</v>
      </c>
      <c r="Y7" s="64">
        <v>3708925.3099999996</v>
      </c>
      <c r="Z7" s="64">
        <v>3833499.7300000004</v>
      </c>
      <c r="AA7" s="64">
        <v>3964307.3000000003</v>
      </c>
      <c r="AB7" s="64">
        <v>4120369.1299999994</v>
      </c>
      <c r="AC7" s="64">
        <v>4231094.6399999997</v>
      </c>
      <c r="AD7" s="64">
        <v>4364885.3499999996</v>
      </c>
      <c r="AE7" s="64">
        <v>4550462.1400000006</v>
      </c>
      <c r="AF7" s="64">
        <v>4682306.3400000008</v>
      </c>
      <c r="AG7" s="64">
        <v>4827224.07</v>
      </c>
      <c r="AH7" s="64">
        <v>4988911.669999999</v>
      </c>
    </row>
    <row r="8" spans="1:257">
      <c r="A8" s="64">
        <f t="shared" si="2"/>
        <v>4308.7437996005483</v>
      </c>
      <c r="B8" s="74">
        <f t="shared" si="1"/>
        <v>4308743.7996005481</v>
      </c>
      <c r="C8" s="66" t="s">
        <v>15</v>
      </c>
      <c r="D8" s="64">
        <v>458861.62</v>
      </c>
      <c r="E8" s="64">
        <v>375077.32</v>
      </c>
      <c r="F8" s="64">
        <v>385297</v>
      </c>
      <c r="G8" s="64">
        <v>423893.68</v>
      </c>
      <c r="H8" s="64">
        <v>441370.72</v>
      </c>
      <c r="I8" s="64">
        <v>459685.19999999995</v>
      </c>
      <c r="J8" s="64">
        <v>473144.71</v>
      </c>
      <c r="K8" s="64">
        <v>494456.12</v>
      </c>
      <c r="L8" s="64">
        <v>513789.20999999996</v>
      </c>
      <c r="M8" s="64">
        <v>535283.39</v>
      </c>
      <c r="N8" s="64">
        <v>559254.96</v>
      </c>
      <c r="O8" s="64">
        <v>349880.04</v>
      </c>
      <c r="P8" s="64">
        <v>204757.66</v>
      </c>
      <c r="Q8" s="64">
        <v>103751.76999999999</v>
      </c>
      <c r="R8" s="64">
        <v>105046.75</v>
      </c>
      <c r="S8" s="64">
        <v>107340.34000000001</v>
      </c>
      <c r="T8" s="64">
        <v>109539.33</v>
      </c>
      <c r="U8" s="64">
        <v>112495.45</v>
      </c>
      <c r="V8" s="64">
        <v>116115.14</v>
      </c>
      <c r="W8" s="64">
        <v>118790.93000000001</v>
      </c>
      <c r="X8" s="64">
        <v>116716.03</v>
      </c>
      <c r="Y8" s="64">
        <v>79313.399999999994</v>
      </c>
      <c r="Z8" s="64">
        <v>81491.649999999994</v>
      </c>
      <c r="AA8" s="64">
        <v>81916.92</v>
      </c>
      <c r="AB8" s="64">
        <v>82543.7</v>
      </c>
      <c r="AC8" s="64">
        <v>84522.36</v>
      </c>
      <c r="AD8" s="64">
        <v>86258.89</v>
      </c>
      <c r="AE8" s="64">
        <v>88242.09</v>
      </c>
      <c r="AF8" s="64">
        <v>90377.77</v>
      </c>
      <c r="AG8" s="64">
        <v>91250.13</v>
      </c>
      <c r="AH8" s="64">
        <v>94378.25</v>
      </c>
    </row>
    <row r="9" spans="1:257">
      <c r="A9" s="64">
        <f t="shared" si="2"/>
        <v>1531.295765906807</v>
      </c>
      <c r="B9" s="74">
        <f t="shared" si="1"/>
        <v>1531295.765906807</v>
      </c>
      <c r="C9" s="66" t="s">
        <v>16</v>
      </c>
      <c r="D9" s="64">
        <v>216315.26</v>
      </c>
      <c r="E9" s="64">
        <v>208479.62</v>
      </c>
      <c r="F9" s="64">
        <v>211843.19000000003</v>
      </c>
      <c r="G9" s="64">
        <v>235362.59</v>
      </c>
      <c r="H9" s="64">
        <v>215223.38</v>
      </c>
      <c r="I9" s="64">
        <v>220438.13</v>
      </c>
      <c r="J9" s="64">
        <v>222267.81</v>
      </c>
      <c r="K9" s="64">
        <v>223739.61</v>
      </c>
      <c r="L9" s="64">
        <v>135153.06000000003</v>
      </c>
      <c r="M9" s="64">
        <v>73094.5</v>
      </c>
      <c r="N9" s="64">
        <v>76474.78</v>
      </c>
      <c r="O9" s="64">
        <v>52050.169999999984</v>
      </c>
      <c r="P9" s="64">
        <v>42524.839999999989</v>
      </c>
      <c r="Q9" s="64">
        <v>42461.759999999987</v>
      </c>
      <c r="R9" s="64">
        <v>13336.980000000001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</row>
    <row r="10" spans="1:257">
      <c r="A10" s="71">
        <f t="shared" si="2"/>
        <v>5209.0761463413037</v>
      </c>
      <c r="B10" s="72">
        <f t="shared" si="1"/>
        <v>5209076.1463413034</v>
      </c>
      <c r="C10" s="73" t="s">
        <v>17</v>
      </c>
      <c r="D10" s="71">
        <v>3562.17157</v>
      </c>
      <c r="E10" s="71">
        <v>2837.2640017499998</v>
      </c>
      <c r="F10" s="71">
        <v>7460.830720125</v>
      </c>
      <c r="G10" s="71">
        <v>32740.851872571875</v>
      </c>
      <c r="H10" s="71">
        <v>62336.730854405672</v>
      </c>
      <c r="I10" s="71">
        <v>166949.44074510617</v>
      </c>
      <c r="J10" s="71">
        <v>274385.44298426702</v>
      </c>
      <c r="K10" s="71">
        <v>266245.625</v>
      </c>
      <c r="L10" s="71">
        <v>361481.125</v>
      </c>
      <c r="M10" s="71">
        <v>422890.0625</v>
      </c>
      <c r="N10" s="71">
        <v>409633.625</v>
      </c>
      <c r="O10" s="71">
        <v>469896.03125</v>
      </c>
      <c r="P10" s="71">
        <v>506523.3125</v>
      </c>
      <c r="Q10" s="71">
        <v>502631.21875</v>
      </c>
      <c r="R10" s="71">
        <v>615313.75</v>
      </c>
      <c r="S10" s="71">
        <v>679954.6875</v>
      </c>
      <c r="T10" s="71">
        <v>670858.1875</v>
      </c>
      <c r="U10" s="71">
        <v>671145.6875</v>
      </c>
      <c r="V10" s="71">
        <v>658136.3125</v>
      </c>
      <c r="W10" s="71">
        <v>649981.625</v>
      </c>
      <c r="X10" s="71">
        <v>637657.8125</v>
      </c>
      <c r="Y10" s="71">
        <v>630064.9375</v>
      </c>
      <c r="Z10" s="71">
        <v>617853.375</v>
      </c>
      <c r="AA10" s="71">
        <v>693316.5625</v>
      </c>
      <c r="AB10" s="71">
        <v>736581.6875</v>
      </c>
      <c r="AC10" s="71">
        <v>709626</v>
      </c>
      <c r="AD10" s="71">
        <v>684225.3125</v>
      </c>
      <c r="AE10" s="71">
        <v>659674.0625</v>
      </c>
      <c r="AF10" s="71">
        <v>635888.6875</v>
      </c>
      <c r="AG10" s="71">
        <v>613397.3125</v>
      </c>
      <c r="AH10" s="71">
        <v>591621.5</v>
      </c>
    </row>
    <row r="11" spans="1:257">
      <c r="A11" s="64">
        <f>SUM(A3:A10)</f>
        <v>56212.280421937467</v>
      </c>
      <c r="B11" s="74">
        <f>SUM(B3:B10)</f>
        <v>56212280.421937473</v>
      </c>
      <c r="C11" s="75"/>
      <c r="D11" s="64">
        <f>SUM(D3:D10)</f>
        <v>2199512.9615699998</v>
      </c>
      <c r="E11" s="64">
        <f t="shared" ref="E11:AH11" si="3">SUM(E3:E10)</f>
        <v>2236362.86400175</v>
      </c>
      <c r="F11" s="64">
        <f t="shared" si="3"/>
        <v>2341603.4507201253</v>
      </c>
      <c r="G11" s="64">
        <f t="shared" si="3"/>
        <v>2452006.4418725716</v>
      </c>
      <c r="H11" s="64">
        <f t="shared" si="3"/>
        <v>2684774.3208544054</v>
      </c>
      <c r="I11" s="64">
        <f t="shared" si="3"/>
        <v>3108412.520745106</v>
      </c>
      <c r="J11" s="64">
        <f t="shared" si="3"/>
        <v>3420436.6829842669</v>
      </c>
      <c r="K11" s="64">
        <f t="shared" si="3"/>
        <v>3628917.7850000001</v>
      </c>
      <c r="L11" s="64">
        <f t="shared" si="3"/>
        <v>3842481.5049999999</v>
      </c>
      <c r="M11" s="64">
        <f t="shared" si="3"/>
        <v>4027783.1025000005</v>
      </c>
      <c r="N11" s="64">
        <f t="shared" si="3"/>
        <v>4152371.1349999993</v>
      </c>
      <c r="O11" s="64">
        <f t="shared" si="3"/>
        <v>4175463.0412499998</v>
      </c>
      <c r="P11" s="64">
        <f t="shared" si="3"/>
        <v>4188002.4524999997</v>
      </c>
      <c r="Q11" s="64">
        <f t="shared" si="3"/>
        <v>4234523.4187499993</v>
      </c>
      <c r="R11" s="64">
        <f t="shared" si="3"/>
        <v>4468292.82</v>
      </c>
      <c r="S11" s="64">
        <f t="shared" si="3"/>
        <v>4681030.6775000002</v>
      </c>
      <c r="T11" s="64">
        <f t="shared" si="3"/>
        <v>4792805.0474999994</v>
      </c>
      <c r="U11" s="64">
        <f t="shared" si="3"/>
        <v>4932066.1174999997</v>
      </c>
      <c r="V11" s="64">
        <f t="shared" si="3"/>
        <v>5089172.0225</v>
      </c>
      <c r="W11" s="64">
        <f t="shared" si="3"/>
        <v>5259990.4649999999</v>
      </c>
      <c r="X11" s="64">
        <f t="shared" si="3"/>
        <v>5400565.0625000009</v>
      </c>
      <c r="Y11" s="64">
        <f t="shared" si="3"/>
        <v>5552953.7074999996</v>
      </c>
      <c r="Z11" s="64">
        <f t="shared" si="3"/>
        <v>5682015.3050000006</v>
      </c>
      <c r="AA11" s="64">
        <f t="shared" si="3"/>
        <v>5940971.5525000002</v>
      </c>
      <c r="AB11" s="64">
        <f t="shared" si="3"/>
        <v>6183376.0174999991</v>
      </c>
      <c r="AC11" s="64">
        <f t="shared" si="3"/>
        <v>6275910.0300000003</v>
      </c>
      <c r="AD11" s="64">
        <f t="shared" si="3"/>
        <v>6396206.8424999993</v>
      </c>
      <c r="AE11" s="64">
        <f t="shared" si="3"/>
        <v>6576605.7125000004</v>
      </c>
      <c r="AF11" s="64">
        <f t="shared" si="3"/>
        <v>6695835.6675000004</v>
      </c>
      <c r="AG11" s="64">
        <f t="shared" si="3"/>
        <v>6836967.2824999997</v>
      </c>
      <c r="AH11" s="64">
        <f t="shared" si="3"/>
        <v>6993977.2999999989</v>
      </c>
    </row>
    <row r="12" spans="1:257">
      <c r="D12" s="77">
        <f>D11-D10</f>
        <v>2195950.79</v>
      </c>
      <c r="E12" s="77">
        <f t="shared" ref="E12:AH12" si="4">E11-E10</f>
        <v>2233525.6</v>
      </c>
      <c r="F12" s="77">
        <f t="shared" si="4"/>
        <v>2334142.62</v>
      </c>
      <c r="G12" s="77">
        <f t="shared" si="4"/>
        <v>2419265.59</v>
      </c>
      <c r="H12" s="77">
        <f t="shared" si="4"/>
        <v>2622437.59</v>
      </c>
      <c r="I12" s="77">
        <f t="shared" si="4"/>
        <v>2941463.08</v>
      </c>
      <c r="J12" s="77">
        <f t="shared" si="4"/>
        <v>3146051.2399999998</v>
      </c>
      <c r="K12" s="77">
        <f t="shared" si="4"/>
        <v>3362672.16</v>
      </c>
      <c r="L12" s="77">
        <f t="shared" si="4"/>
        <v>3481000.38</v>
      </c>
      <c r="M12" s="77">
        <f t="shared" si="4"/>
        <v>3604893.0400000005</v>
      </c>
      <c r="N12" s="77">
        <f t="shared" si="4"/>
        <v>3742737.5099999993</v>
      </c>
      <c r="O12" s="77">
        <f t="shared" si="4"/>
        <v>3705567.01</v>
      </c>
      <c r="P12" s="77">
        <f t="shared" si="4"/>
        <v>3681479.1399999997</v>
      </c>
      <c r="Q12" s="77">
        <f t="shared" si="4"/>
        <v>3731892.1999999993</v>
      </c>
      <c r="R12" s="77">
        <f t="shared" si="4"/>
        <v>3852979.0700000003</v>
      </c>
      <c r="S12" s="77">
        <f t="shared" si="4"/>
        <v>4001075.99</v>
      </c>
      <c r="T12" s="77">
        <f t="shared" si="4"/>
        <v>4121946.8599999994</v>
      </c>
      <c r="U12" s="77">
        <f t="shared" si="4"/>
        <v>4260920.43</v>
      </c>
      <c r="V12" s="77">
        <f t="shared" si="4"/>
        <v>4431035.71</v>
      </c>
      <c r="W12" s="77">
        <f t="shared" si="4"/>
        <v>4610008.84</v>
      </c>
      <c r="X12" s="77">
        <f t="shared" si="4"/>
        <v>4762907.2500000009</v>
      </c>
      <c r="Y12" s="77">
        <f t="shared" si="4"/>
        <v>4922888.7699999996</v>
      </c>
      <c r="Z12" s="77">
        <f t="shared" si="4"/>
        <v>5064161.9300000006</v>
      </c>
      <c r="AA12" s="77">
        <f t="shared" si="4"/>
        <v>5247654.99</v>
      </c>
      <c r="AB12" s="77">
        <f t="shared" si="4"/>
        <v>5446794.3299999991</v>
      </c>
      <c r="AC12" s="77">
        <f t="shared" si="4"/>
        <v>5566284.0300000003</v>
      </c>
      <c r="AD12" s="77">
        <f t="shared" si="4"/>
        <v>5711981.5299999993</v>
      </c>
      <c r="AE12" s="77">
        <f t="shared" si="4"/>
        <v>5916931.6500000004</v>
      </c>
      <c r="AF12" s="77">
        <f t="shared" si="4"/>
        <v>6059946.9800000004</v>
      </c>
      <c r="AG12" s="77">
        <f t="shared" si="4"/>
        <v>6223569.9699999997</v>
      </c>
      <c r="AH12" s="77">
        <f t="shared" si="4"/>
        <v>6402355.7999999989</v>
      </c>
    </row>
    <row r="13" spans="1:257">
      <c r="A13" s="75"/>
      <c r="B13" s="7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</row>
    <row r="14" spans="1:257" s="95" customFormat="1" ht="12">
      <c r="A14" s="92"/>
      <c r="B14" s="93" t="s">
        <v>31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5">B15/1000</f>
        <v>5219.0171608915844</v>
      </c>
      <c r="B15" s="72">
        <f t="shared" ref="B15" si="6">NPV($B$1,E15:AH15)*(1+$B$1)</f>
        <v>5219017.1608915841</v>
      </c>
      <c r="C15" s="71" t="s">
        <v>17</v>
      </c>
      <c r="D15" s="87">
        <f t="shared" ref="D15:AH15" si="7">D16+D20+D21</f>
        <v>3562.17157</v>
      </c>
      <c r="E15" s="87">
        <f t="shared" si="7"/>
        <v>2837.2640017499998</v>
      </c>
      <c r="F15" s="87">
        <f t="shared" si="7"/>
        <v>7460.830720125</v>
      </c>
      <c r="G15" s="87">
        <f t="shared" si="7"/>
        <v>32740.851872571875</v>
      </c>
      <c r="H15" s="87">
        <f t="shared" si="7"/>
        <v>63340.637104405672</v>
      </c>
      <c r="I15" s="87">
        <f t="shared" si="7"/>
        <v>168114.40949510617</v>
      </c>
      <c r="J15" s="87">
        <f t="shared" si="7"/>
        <v>275515.84923426702</v>
      </c>
      <c r="K15" s="87">
        <f t="shared" si="7"/>
        <v>267342.46875</v>
      </c>
      <c r="L15" s="87">
        <f t="shared" si="7"/>
        <v>362545.34375</v>
      </c>
      <c r="M15" s="87">
        <f t="shared" si="7"/>
        <v>423922.46875</v>
      </c>
      <c r="N15" s="87">
        <f t="shared" si="7"/>
        <v>410635.03125</v>
      </c>
      <c r="O15" s="87">
        <f t="shared" si="7"/>
        <v>470867.1875</v>
      </c>
      <c r="P15" s="87">
        <f t="shared" si="7"/>
        <v>507464.625</v>
      </c>
      <c r="Q15" s="87">
        <f t="shared" si="7"/>
        <v>503542.75</v>
      </c>
      <c r="R15" s="87">
        <f t="shared" si="7"/>
        <v>616195.5</v>
      </c>
      <c r="S15" s="87">
        <f t="shared" si="7"/>
        <v>680806.625</v>
      </c>
      <c r="T15" s="87">
        <f t="shared" si="7"/>
        <v>671680.3125</v>
      </c>
      <c r="U15" s="87">
        <f t="shared" si="7"/>
        <v>671938.0625</v>
      </c>
      <c r="V15" s="87">
        <f t="shared" si="7"/>
        <v>658898.875</v>
      </c>
      <c r="W15" s="87">
        <f t="shared" si="7"/>
        <v>650714.4375</v>
      </c>
      <c r="X15" s="87">
        <f t="shared" si="7"/>
        <v>638360.8125</v>
      </c>
      <c r="Y15" s="87">
        <f t="shared" si="7"/>
        <v>630738.125</v>
      </c>
      <c r="Z15" s="87">
        <f t="shared" si="7"/>
        <v>618496.8125</v>
      </c>
      <c r="AA15" s="87">
        <f t="shared" si="7"/>
        <v>693930.1875</v>
      </c>
      <c r="AB15" s="87">
        <f t="shared" si="7"/>
        <v>737167.6875</v>
      </c>
      <c r="AC15" s="87">
        <f t="shared" si="7"/>
        <v>710188.6875</v>
      </c>
      <c r="AD15" s="87">
        <f t="shared" si="7"/>
        <v>684766.75</v>
      </c>
      <c r="AE15" s="87">
        <f t="shared" si="7"/>
        <v>660194.375</v>
      </c>
      <c r="AF15" s="87">
        <f t="shared" si="7"/>
        <v>636387.75</v>
      </c>
      <c r="AG15" s="87">
        <f t="shared" si="7"/>
        <v>613875.1875</v>
      </c>
      <c r="AH15" s="87">
        <f t="shared" si="7"/>
        <v>592078.1875</v>
      </c>
    </row>
    <row r="16" spans="1:257">
      <c r="A16" s="91">
        <f t="shared" ref="A16:A17" si="8">B16/1000</f>
        <v>4881.0733711453495</v>
      </c>
      <c r="B16" s="72">
        <f t="shared" ref="B16" si="9">NPV($B$1,D16:AH16)*(1+$B$1)</f>
        <v>4881073.3711453499</v>
      </c>
      <c r="C16" s="71" t="s">
        <v>17</v>
      </c>
      <c r="D16" s="98">
        <v>0</v>
      </c>
      <c r="E16" s="98">
        <v>0</v>
      </c>
      <c r="F16" s="98">
        <v>0</v>
      </c>
      <c r="G16" s="98">
        <v>25098.94140625</v>
      </c>
      <c r="H16" s="98">
        <v>59187.70703125</v>
      </c>
      <c r="I16" s="98">
        <v>165431.40625</v>
      </c>
      <c r="J16" s="98">
        <v>275076.8125</v>
      </c>
      <c r="K16" s="98">
        <v>267342.46875</v>
      </c>
      <c r="L16" s="98">
        <v>362545.34375</v>
      </c>
      <c r="M16" s="98">
        <v>423922.46875</v>
      </c>
      <c r="N16" s="98">
        <v>410635.03125</v>
      </c>
      <c r="O16" s="98">
        <v>470867.1875</v>
      </c>
      <c r="P16" s="98">
        <v>507464.625</v>
      </c>
      <c r="Q16" s="98">
        <v>503542.75</v>
      </c>
      <c r="R16" s="98">
        <v>616195.5</v>
      </c>
      <c r="S16" s="98">
        <v>680806.625</v>
      </c>
      <c r="T16" s="98">
        <v>671680.3125</v>
      </c>
      <c r="U16" s="98">
        <v>671938.0625</v>
      </c>
      <c r="V16" s="98">
        <v>658898.875</v>
      </c>
      <c r="W16" s="98">
        <v>650714.4375</v>
      </c>
      <c r="X16" s="98">
        <v>638360.8125</v>
      </c>
      <c r="Y16" s="98">
        <v>630738.125</v>
      </c>
      <c r="Z16" s="98">
        <v>618496.8125</v>
      </c>
      <c r="AA16" s="98">
        <v>693930.1875</v>
      </c>
      <c r="AB16" s="98">
        <v>737167.6875</v>
      </c>
      <c r="AC16" s="98">
        <v>710188.6875</v>
      </c>
      <c r="AD16" s="98">
        <v>684766.75</v>
      </c>
      <c r="AE16" s="98">
        <v>660194.375</v>
      </c>
      <c r="AF16" s="98">
        <v>636387.75</v>
      </c>
      <c r="AG16" s="98">
        <v>613875.1875</v>
      </c>
      <c r="AH16" s="98">
        <v>592078.1875</v>
      </c>
    </row>
    <row r="17" spans="1:34">
      <c r="A17" s="64">
        <f t="shared" si="8"/>
        <v>4881.0733711453495</v>
      </c>
      <c r="B17" s="79">
        <f>SUM(B16:B16)</f>
        <v>4881073.3711453499</v>
      </c>
      <c r="C17" s="88"/>
      <c r="D17" s="96">
        <f t="shared" ref="D17:AH17" si="10">SUM(D16:D16)</f>
        <v>0</v>
      </c>
      <c r="E17" s="96">
        <f t="shared" si="10"/>
        <v>0</v>
      </c>
      <c r="F17" s="96">
        <f t="shared" si="10"/>
        <v>0</v>
      </c>
      <c r="G17" s="96">
        <f t="shared" si="10"/>
        <v>25098.94140625</v>
      </c>
      <c r="H17" s="96">
        <f t="shared" si="10"/>
        <v>59187.70703125</v>
      </c>
      <c r="I17" s="96">
        <f t="shared" si="10"/>
        <v>165431.40625</v>
      </c>
      <c r="J17" s="96">
        <f t="shared" si="10"/>
        <v>275076.8125</v>
      </c>
      <c r="K17" s="96">
        <f t="shared" si="10"/>
        <v>267342.46875</v>
      </c>
      <c r="L17" s="96">
        <f t="shared" si="10"/>
        <v>362545.34375</v>
      </c>
      <c r="M17" s="96">
        <f t="shared" si="10"/>
        <v>423922.46875</v>
      </c>
      <c r="N17" s="96">
        <f t="shared" si="10"/>
        <v>410635.03125</v>
      </c>
      <c r="O17" s="96">
        <f t="shared" si="10"/>
        <v>470867.1875</v>
      </c>
      <c r="P17" s="96">
        <f t="shared" si="10"/>
        <v>507464.625</v>
      </c>
      <c r="Q17" s="96">
        <f t="shared" si="10"/>
        <v>503542.75</v>
      </c>
      <c r="R17" s="96">
        <f t="shared" si="10"/>
        <v>616195.5</v>
      </c>
      <c r="S17" s="96">
        <f t="shared" si="10"/>
        <v>680806.625</v>
      </c>
      <c r="T17" s="96">
        <f t="shared" si="10"/>
        <v>671680.3125</v>
      </c>
      <c r="U17" s="96">
        <f t="shared" si="10"/>
        <v>671938.0625</v>
      </c>
      <c r="V17" s="96">
        <f t="shared" si="10"/>
        <v>658898.875</v>
      </c>
      <c r="W17" s="96">
        <f t="shared" si="10"/>
        <v>650714.4375</v>
      </c>
      <c r="X17" s="96">
        <f t="shared" si="10"/>
        <v>638360.8125</v>
      </c>
      <c r="Y17" s="96">
        <f t="shared" si="10"/>
        <v>630738.125</v>
      </c>
      <c r="Z17" s="96">
        <f t="shared" si="10"/>
        <v>618496.8125</v>
      </c>
      <c r="AA17" s="96">
        <f t="shared" si="10"/>
        <v>693930.1875</v>
      </c>
      <c r="AB17" s="96">
        <f t="shared" si="10"/>
        <v>737167.6875</v>
      </c>
      <c r="AC17" s="96">
        <f t="shared" si="10"/>
        <v>710188.6875</v>
      </c>
      <c r="AD17" s="96">
        <f t="shared" si="10"/>
        <v>684766.75</v>
      </c>
      <c r="AE17" s="96">
        <f t="shared" si="10"/>
        <v>660194.375</v>
      </c>
      <c r="AF17" s="96">
        <f t="shared" si="10"/>
        <v>636387.75</v>
      </c>
      <c r="AG17" s="96">
        <f t="shared" si="10"/>
        <v>613875.1875</v>
      </c>
      <c r="AH17" s="96">
        <f t="shared" si="10"/>
        <v>592078.1875</v>
      </c>
    </row>
    <row r="18" spans="1:34"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</row>
    <row r="19" spans="1:34">
      <c r="B19" s="97" t="s">
        <v>33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</row>
    <row r="20" spans="1:34">
      <c r="A20" s="90">
        <f>B20/1000</f>
        <v>20.283438905687444</v>
      </c>
      <c r="B20" s="68">
        <f>NPV($B$1,D20:AH20)*(1+$B$1)</f>
        <v>20283.438905687442</v>
      </c>
      <c r="C20" s="66" t="s">
        <v>32</v>
      </c>
      <c r="D20" s="64">
        <f>Budget_Capital!D9</f>
        <v>3162.17157</v>
      </c>
      <c r="E20" s="64">
        <f>Budget_Capital!E9</f>
        <v>2307.2640017499998</v>
      </c>
      <c r="F20" s="64">
        <f>Budget_Capital!F9</f>
        <v>7190.830720125</v>
      </c>
      <c r="G20" s="64">
        <f>Budget_Capital!G9</f>
        <v>5871.9104663218741</v>
      </c>
      <c r="H20" s="64">
        <f>Budget_Capital!H9</f>
        <v>2822.9300731556714</v>
      </c>
      <c r="I20" s="64">
        <f>Budget_Capital!I9</f>
        <v>1703.0032451061593</v>
      </c>
      <c r="J20" s="64">
        <f>Budget_Capital!J9</f>
        <v>439.03673426703597</v>
      </c>
      <c r="K20" s="64">
        <f>Budget_Capital!K9</f>
        <v>0</v>
      </c>
      <c r="L20" s="64">
        <f>Budget_Capital!L9</f>
        <v>0</v>
      </c>
      <c r="M20" s="64">
        <f>Budget_Capital!M9</f>
        <v>0</v>
      </c>
      <c r="N20" s="64">
        <f>Budget_Capital!N9</f>
        <v>0</v>
      </c>
      <c r="O20" s="64">
        <f>Budget_Capital!O9</f>
        <v>0</v>
      </c>
      <c r="P20" s="64">
        <f>Budget_Capital!P9</f>
        <v>0</v>
      </c>
      <c r="Q20" s="64">
        <f>Budget_Capital!Q9</f>
        <v>0</v>
      </c>
      <c r="R20" s="64">
        <f>Budget_Capital!R9</f>
        <v>0</v>
      </c>
      <c r="S20" s="64">
        <f>Budget_Capital!S9</f>
        <v>0</v>
      </c>
      <c r="T20" s="64">
        <f>Budget_Capital!T9</f>
        <v>0</v>
      </c>
      <c r="U20" s="64">
        <f>Budget_Capital!U9</f>
        <v>0</v>
      </c>
      <c r="V20" s="64">
        <f>Budget_Capital!V9</f>
        <v>0</v>
      </c>
      <c r="W20" s="64">
        <f>Budget_Capital!W9</f>
        <v>0</v>
      </c>
      <c r="X20" s="64">
        <f>Budget_Capital!X9</f>
        <v>0</v>
      </c>
      <c r="Y20" s="64">
        <f>Budget_Capital!Y9</f>
        <v>0</v>
      </c>
      <c r="Z20" s="64">
        <f>Budget_Capital!Z9</f>
        <v>0</v>
      </c>
      <c r="AA20" s="64">
        <f>Budget_Capital!AA9</f>
        <v>0</v>
      </c>
      <c r="AB20" s="64">
        <f>Budget_Capital!AB9</f>
        <v>0</v>
      </c>
      <c r="AC20" s="64">
        <f>Budget_Capital!AC9</f>
        <v>0</v>
      </c>
      <c r="AD20" s="64">
        <f>Budget_Capital!AD9</f>
        <v>0</v>
      </c>
      <c r="AE20" s="64">
        <f>Budget_Capital!AE9</f>
        <v>0</v>
      </c>
      <c r="AF20" s="64">
        <f>Budget_Capital!AF9</f>
        <v>0</v>
      </c>
      <c r="AG20" s="64">
        <f>Budget_Capital!AG9</f>
        <v>0</v>
      </c>
      <c r="AH20" s="64">
        <f>Budget_Capital!AH9</f>
        <v>0</v>
      </c>
    </row>
    <row r="21" spans="1:34">
      <c r="A21" s="90">
        <f>B21/1000</f>
        <v>4.3545593167581496</v>
      </c>
      <c r="B21" s="68">
        <f>NPV($B$1,D21:AH21)*(1+$B$1)</f>
        <v>4354.5593167581492</v>
      </c>
      <c r="C21" s="66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</row>
    <row r="22" spans="1:34">
      <c r="C22" s="82">
        <v>6.4638580000000001E-2</v>
      </c>
    </row>
    <row r="24" spans="1:34" s="76" customFormat="1">
      <c r="A24" s="96"/>
      <c r="C24" s="114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</row>
    <row r="25" spans="1:34" s="76" customFormat="1">
      <c r="A25" s="96"/>
      <c r="B25" s="68"/>
      <c r="C25" s="114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</row>
    <row r="26" spans="1:34" s="76" customFormat="1">
      <c r="A26" s="96"/>
      <c r="C26" s="113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</row>
    <row r="27" spans="1:34" s="76" customFormat="1">
      <c r="A27" s="96"/>
      <c r="B27" s="138"/>
      <c r="C27" s="11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</row>
    <row r="28" spans="1:34" s="76" customFormat="1" ht="12">
      <c r="A28" s="96"/>
      <c r="B28" s="139"/>
      <c r="C28" s="114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</row>
    <row r="29" spans="1:34" s="76" customFormat="1">
      <c r="A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</row>
    <row r="30" spans="1:34" s="76" customFormat="1">
      <c r="A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</row>
    <row r="31" spans="1:34" s="76" customFormat="1">
      <c r="A31" s="96"/>
      <c r="B31" s="140"/>
      <c r="C31" s="11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</row>
    <row r="32" spans="1:34" s="76" customFormat="1" ht="12">
      <c r="A32" s="96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</row>
    <row r="33" spans="1:34" s="76" customFormat="1">
      <c r="A33" s="96"/>
      <c r="C33" s="11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</row>
    <row r="34" spans="1:34" s="76" customFormat="1">
      <c r="A34" s="96"/>
      <c r="C34" s="117"/>
    </row>
    <row r="35" spans="1:34" s="76" customFormat="1">
      <c r="A35" s="96"/>
      <c r="C35" s="114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</row>
    <row r="36" spans="1:34" s="76" customFormat="1">
      <c r="A36" s="96"/>
      <c r="C36" s="114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</row>
    <row r="37" spans="1:34" s="76" customFormat="1">
      <c r="A37" s="96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  <c r="C43" s="11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s="113" customFormat="1">
      <c r="A44" s="88"/>
      <c r="C44" s="119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s="113" customFormat="1">
      <c r="A45" s="8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s="113" customFormat="1">
      <c r="A46" s="88"/>
    </row>
    <row r="47" spans="1:34" s="113" customFormat="1">
      <c r="A47" s="88"/>
    </row>
    <row r="48" spans="1:34" s="113" customFormat="1">
      <c r="A48" s="88"/>
    </row>
    <row r="49" spans="1:34" s="113" customFormat="1">
      <c r="A49" s="88"/>
    </row>
    <row r="50" spans="1:34" s="113" customFormat="1">
      <c r="A50" s="88"/>
    </row>
    <row r="51" spans="1:34" s="113" customFormat="1">
      <c r="A51" s="88"/>
    </row>
    <row r="52" spans="1:34" s="113" customFormat="1" ht="12">
      <c r="A52" s="88"/>
      <c r="C52" s="76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</row>
    <row r="53" spans="1:34" s="113" customFormat="1">
      <c r="A53" s="88"/>
      <c r="C53" s="121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</row>
    <row r="54" spans="1:34" s="113" customFormat="1" ht="12">
      <c r="A54" s="88"/>
      <c r="C54" s="122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</row>
    <row r="55" spans="1:34" s="113" customFormat="1">
      <c r="A55" s="88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</row>
    <row r="56" spans="1:34" s="113" customFormat="1">
      <c r="A56" s="88"/>
    </row>
    <row r="57" spans="1:34" s="113" customFormat="1">
      <c r="A57" s="88"/>
    </row>
    <row r="58" spans="1:34" s="113" customFormat="1">
      <c r="A58" s="88"/>
    </row>
    <row r="59" spans="1:34" s="113" customFormat="1">
      <c r="A59" s="88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</row>
    <row r="60" spans="1:34" s="113" customFormat="1">
      <c r="A60" s="88"/>
    </row>
    <row r="61" spans="1:34" s="113" customFormat="1">
      <c r="A61" s="88"/>
    </row>
    <row r="62" spans="1:34" s="113" customFormat="1">
      <c r="A62" s="88"/>
    </row>
    <row r="63" spans="1:34" s="113" customFormat="1">
      <c r="A63" s="88"/>
    </row>
    <row r="64" spans="1:34" s="113" customFormat="1">
      <c r="A64" s="88"/>
    </row>
    <row r="65" spans="1:1" s="113" customFormat="1">
      <c r="A65" s="88"/>
    </row>
    <row r="66" spans="1:1" s="113" customFormat="1">
      <c r="A66" s="88"/>
    </row>
    <row r="67" spans="1:1" s="113" customFormat="1">
      <c r="A67" s="88"/>
    </row>
    <row r="68" spans="1:1" s="113" customFormat="1">
      <c r="A68" s="88"/>
    </row>
    <row r="69" spans="1:1" s="113" customFormat="1">
      <c r="A69" s="88"/>
    </row>
    <row r="70" spans="1:1" s="113" customFormat="1">
      <c r="A70" s="88"/>
    </row>
    <row r="71" spans="1:1" s="113" customFormat="1">
      <c r="A71" s="88"/>
    </row>
    <row r="72" spans="1:1" s="113" customFormat="1">
      <c r="A72" s="88"/>
    </row>
    <row r="73" spans="1:1" s="113" customFormat="1">
      <c r="A73" s="88"/>
    </row>
    <row r="74" spans="1:1" s="113" customFormat="1">
      <c r="A74" s="88"/>
    </row>
    <row r="75" spans="1:1" s="113" customFormat="1">
      <c r="A75" s="88"/>
    </row>
    <row r="76" spans="1:1" s="113" customFormat="1">
      <c r="A76" s="88"/>
    </row>
    <row r="77" spans="1:1" s="113" customFormat="1">
      <c r="A77" s="88"/>
    </row>
    <row r="78" spans="1:1" s="113" customFormat="1">
      <c r="A78" s="88"/>
    </row>
    <row r="79" spans="1:1" s="113" customFormat="1">
      <c r="A79" s="88"/>
    </row>
    <row r="80" spans="1:1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</sheetData>
  <pageMargins left="0.7" right="0.7" top="0.75" bottom="0.75" header="0.3" footer="0.3"/>
  <pageSetup scale="30" orientation="landscape" r:id="rId1"/>
  <headerFooter>
    <oddHeader>&amp;L&amp;Z&amp;F</oddHeader>
    <oddFooter xml:space="preserve">&amp;L&amp;A&amp;R14LGBRA-NRGPOD1-8-DOC 2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W159"/>
  <sheetViews>
    <sheetView tabSelected="1" workbookViewId="0">
      <selection activeCell="A32" sqref="A32:XFD32"/>
    </sheetView>
  </sheetViews>
  <sheetFormatPr defaultColWidth="8.88671875" defaultRowHeight="10.199999999999999"/>
  <cols>
    <col min="1" max="1" width="8.6640625" style="64" bestFit="1" customWidth="1"/>
    <col min="2" max="2" width="14.109375" style="66" bestFit="1" customWidth="1"/>
    <col min="3" max="3" width="26.33203125" style="66" bestFit="1" customWidth="1"/>
    <col min="4" max="34" width="11.33203125" style="66" bestFit="1" customWidth="1"/>
    <col min="35" max="16384" width="8.88671875" style="66"/>
  </cols>
  <sheetData>
    <row r="1" spans="1:257">
      <c r="B1" s="65">
        <v>6.4638580000000001E-2</v>
      </c>
      <c r="C1" s="65">
        <v>6.4638580000000001E-2</v>
      </c>
      <c r="D1" s="65">
        <v>6.4638580000000001E-2</v>
      </c>
      <c r="E1" s="65">
        <v>6.4638580000000001E-2</v>
      </c>
      <c r="F1" s="65">
        <v>6.4638580000000001E-2</v>
      </c>
      <c r="G1" s="65">
        <v>6.4638580000000001E-2</v>
      </c>
      <c r="H1" s="65">
        <v>6.4638580000000001E-2</v>
      </c>
      <c r="I1" s="65">
        <v>6.4638580000000001E-2</v>
      </c>
      <c r="J1" s="65">
        <v>6.4638580000000001E-2</v>
      </c>
      <c r="K1" s="65">
        <v>6.4638580000000001E-2</v>
      </c>
      <c r="L1" s="65">
        <v>6.4638580000000001E-2</v>
      </c>
      <c r="M1" s="65">
        <v>6.4638580000000001E-2</v>
      </c>
      <c r="N1" s="65">
        <v>6.4638580000000001E-2</v>
      </c>
      <c r="O1" s="65">
        <v>6.4638580000000001E-2</v>
      </c>
      <c r="P1" s="65">
        <v>6.4638580000000001E-2</v>
      </c>
      <c r="Q1" s="65">
        <v>6.4638580000000001E-2</v>
      </c>
      <c r="R1" s="65">
        <v>6.4638580000000001E-2</v>
      </c>
      <c r="S1" s="65">
        <v>6.4638580000000001E-2</v>
      </c>
      <c r="T1" s="65">
        <v>6.4638580000000001E-2</v>
      </c>
      <c r="U1" s="65">
        <v>6.4638580000000001E-2</v>
      </c>
      <c r="V1" s="65">
        <v>6.4638580000000001E-2</v>
      </c>
      <c r="W1" s="65">
        <v>6.4638580000000001E-2</v>
      </c>
      <c r="X1" s="65">
        <v>6.4638580000000001E-2</v>
      </c>
      <c r="Y1" s="65">
        <v>6.4638580000000001E-2</v>
      </c>
      <c r="Z1" s="65">
        <v>6.4638580000000001E-2</v>
      </c>
      <c r="AA1" s="65">
        <v>6.4638580000000001E-2</v>
      </c>
      <c r="AB1" s="65">
        <v>6.4638580000000001E-2</v>
      </c>
      <c r="AC1" s="65">
        <v>6.4638580000000001E-2</v>
      </c>
      <c r="AD1" s="65">
        <v>6.4638580000000001E-2</v>
      </c>
      <c r="AE1" s="65">
        <v>6.4638580000000001E-2</v>
      </c>
      <c r="AF1" s="65">
        <v>6.4638580000000001E-2</v>
      </c>
      <c r="AG1" s="65">
        <v>6.4638580000000001E-2</v>
      </c>
      <c r="AH1" s="65">
        <v>6.4638580000000001E-2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pans="1:257">
      <c r="B2" s="65" t="s">
        <v>30</v>
      </c>
      <c r="C2" s="65"/>
      <c r="D2" s="67">
        <v>2013</v>
      </c>
      <c r="E2" s="67">
        <f>D2+1</f>
        <v>2014</v>
      </c>
      <c r="F2" s="67">
        <f t="shared" ref="F2:AH2" si="0">E2+1</f>
        <v>2015</v>
      </c>
      <c r="G2" s="67">
        <f t="shared" si="0"/>
        <v>2016</v>
      </c>
      <c r="H2" s="67">
        <f t="shared" si="0"/>
        <v>2017</v>
      </c>
      <c r="I2" s="67">
        <f t="shared" si="0"/>
        <v>2018</v>
      </c>
      <c r="J2" s="67">
        <f t="shared" si="0"/>
        <v>2019</v>
      </c>
      <c r="K2" s="67">
        <f t="shared" si="0"/>
        <v>2020</v>
      </c>
      <c r="L2" s="67">
        <f t="shared" si="0"/>
        <v>2021</v>
      </c>
      <c r="M2" s="67">
        <f t="shared" si="0"/>
        <v>2022</v>
      </c>
      <c r="N2" s="67">
        <f t="shared" si="0"/>
        <v>2023</v>
      </c>
      <c r="O2" s="67">
        <f t="shared" si="0"/>
        <v>2024</v>
      </c>
      <c r="P2" s="67">
        <f t="shared" si="0"/>
        <v>2025</v>
      </c>
      <c r="Q2" s="67">
        <f t="shared" si="0"/>
        <v>2026</v>
      </c>
      <c r="R2" s="67">
        <f t="shared" si="0"/>
        <v>2027</v>
      </c>
      <c r="S2" s="67">
        <f t="shared" si="0"/>
        <v>2028</v>
      </c>
      <c r="T2" s="67">
        <f t="shared" si="0"/>
        <v>2029</v>
      </c>
      <c r="U2" s="67">
        <f t="shared" si="0"/>
        <v>2030</v>
      </c>
      <c r="V2" s="67">
        <f t="shared" si="0"/>
        <v>2031</v>
      </c>
      <c r="W2" s="67">
        <f t="shared" si="0"/>
        <v>2032</v>
      </c>
      <c r="X2" s="67">
        <f t="shared" si="0"/>
        <v>2033</v>
      </c>
      <c r="Y2" s="67">
        <f t="shared" si="0"/>
        <v>2034</v>
      </c>
      <c r="Z2" s="67">
        <f t="shared" si="0"/>
        <v>2035</v>
      </c>
      <c r="AA2" s="67">
        <f t="shared" si="0"/>
        <v>2036</v>
      </c>
      <c r="AB2" s="67">
        <f t="shared" si="0"/>
        <v>2037</v>
      </c>
      <c r="AC2" s="67">
        <f t="shared" si="0"/>
        <v>2038</v>
      </c>
      <c r="AD2" s="67">
        <f t="shared" si="0"/>
        <v>2039</v>
      </c>
      <c r="AE2" s="67">
        <f t="shared" si="0"/>
        <v>2040</v>
      </c>
      <c r="AF2" s="67">
        <f t="shared" si="0"/>
        <v>2041</v>
      </c>
      <c r="AG2" s="67">
        <f t="shared" si="0"/>
        <v>2042</v>
      </c>
      <c r="AH2" s="67">
        <f t="shared" si="0"/>
        <v>2043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>
      <c r="A3" s="64">
        <f>B3/1000</f>
        <v>6.9069215573313016</v>
      </c>
      <c r="B3" s="74">
        <f t="shared" ref="B3:B10" si="1">NPV($B$1,E3:AH3)*(1+$B$1)</f>
        <v>6906.9215573313013</v>
      </c>
      <c r="C3" s="66" t="s">
        <v>10</v>
      </c>
      <c r="D3" s="64">
        <v>59.48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0</v>
      </c>
      <c r="P3" s="64">
        <v>4370.03</v>
      </c>
      <c r="Q3" s="64">
        <v>4054.52</v>
      </c>
      <c r="R3" s="64">
        <v>0</v>
      </c>
      <c r="S3" s="64">
        <v>0</v>
      </c>
      <c r="T3" s="64">
        <v>0</v>
      </c>
      <c r="U3" s="64">
        <v>79.66</v>
      </c>
      <c r="V3" s="64">
        <v>113.17</v>
      </c>
      <c r="W3" s="64">
        <v>0</v>
      </c>
      <c r="X3" s="64">
        <v>65.61</v>
      </c>
      <c r="Y3" s="64">
        <v>427.81</v>
      </c>
      <c r="Z3" s="64">
        <v>0</v>
      </c>
      <c r="AA3" s="64">
        <v>0</v>
      </c>
      <c r="AB3" s="64">
        <v>2272.67</v>
      </c>
      <c r="AC3" s="64">
        <v>419.45</v>
      </c>
      <c r="AD3" s="64">
        <v>0</v>
      </c>
      <c r="AE3" s="64">
        <v>3456.9</v>
      </c>
      <c r="AF3" s="64">
        <v>4.67</v>
      </c>
      <c r="AG3" s="64">
        <v>3196.99</v>
      </c>
      <c r="AH3" s="64">
        <v>4465.96</v>
      </c>
    </row>
    <row r="4" spans="1:257">
      <c r="A4" s="64">
        <f t="shared" ref="A4:A10" si="2">B4/1000</f>
        <v>8897.6357556176499</v>
      </c>
      <c r="B4" s="74">
        <f t="shared" si="1"/>
        <v>8897635.7556176502</v>
      </c>
      <c r="C4" s="66" t="s">
        <v>11</v>
      </c>
      <c r="D4" s="64">
        <v>282729.81</v>
      </c>
      <c r="E4" s="64">
        <v>302550.06</v>
      </c>
      <c r="F4" s="64">
        <v>321047.94</v>
      </c>
      <c r="G4" s="64">
        <v>315452.13</v>
      </c>
      <c r="H4" s="64">
        <v>356277.08999999997</v>
      </c>
      <c r="I4" s="64">
        <v>533379.31999999995</v>
      </c>
      <c r="J4" s="64">
        <v>617766.82999999996</v>
      </c>
      <c r="K4" s="64">
        <v>618228.31000000006</v>
      </c>
      <c r="L4" s="64">
        <v>652123.45000000007</v>
      </c>
      <c r="M4" s="64">
        <v>675062.63</v>
      </c>
      <c r="N4" s="64">
        <v>675608.1</v>
      </c>
      <c r="O4" s="64">
        <v>708018.58</v>
      </c>
      <c r="P4" s="64">
        <v>731226.61</v>
      </c>
      <c r="Q4" s="64">
        <v>739749.76</v>
      </c>
      <c r="R4" s="64">
        <v>780641.67999999993</v>
      </c>
      <c r="S4" s="64">
        <v>806110.46</v>
      </c>
      <c r="T4" s="64">
        <v>814834.15</v>
      </c>
      <c r="U4" s="64">
        <v>829561.32</v>
      </c>
      <c r="V4" s="64">
        <v>836416.71</v>
      </c>
      <c r="W4" s="64">
        <v>845498.84000000008</v>
      </c>
      <c r="X4" s="64">
        <v>852340.13</v>
      </c>
      <c r="Y4" s="64">
        <v>861414.71</v>
      </c>
      <c r="Z4" s="64">
        <v>868461.85000000009</v>
      </c>
      <c r="AA4" s="64">
        <v>902153.65</v>
      </c>
      <c r="AB4" s="64">
        <v>926330.14</v>
      </c>
      <c r="AC4" s="64">
        <v>927669.7</v>
      </c>
      <c r="AD4" s="64">
        <v>929042.76</v>
      </c>
      <c r="AE4" s="64">
        <v>930606.87</v>
      </c>
      <c r="AF4" s="64">
        <v>931892.72</v>
      </c>
      <c r="AG4" s="64">
        <v>933371.34</v>
      </c>
      <c r="AH4" s="64">
        <v>934886.95000000007</v>
      </c>
    </row>
    <row r="5" spans="1:257">
      <c r="A5" s="64">
        <f t="shared" si="2"/>
        <v>2201.8156466500641</v>
      </c>
      <c r="B5" s="74">
        <f t="shared" si="1"/>
        <v>2201815.6466500643</v>
      </c>
      <c r="C5" s="66" t="s">
        <v>12</v>
      </c>
      <c r="D5" s="64">
        <v>68272.42</v>
      </c>
      <c r="E5" s="64">
        <v>68987.72</v>
      </c>
      <c r="F5" s="64">
        <v>68393.38</v>
      </c>
      <c r="G5" s="64">
        <v>72189.819999999992</v>
      </c>
      <c r="H5" s="64">
        <v>73146.150000000009</v>
      </c>
      <c r="I5" s="64">
        <v>78915.740000000005</v>
      </c>
      <c r="J5" s="64">
        <v>82743.33</v>
      </c>
      <c r="K5" s="64">
        <v>95632.48000000001</v>
      </c>
      <c r="L5" s="64">
        <v>114833.36000000002</v>
      </c>
      <c r="M5" s="64">
        <v>130170.27</v>
      </c>
      <c r="N5" s="64">
        <v>134810.01</v>
      </c>
      <c r="O5" s="64">
        <v>156439.87</v>
      </c>
      <c r="P5" s="64">
        <v>170200.97</v>
      </c>
      <c r="Q5" s="64">
        <v>178743.24</v>
      </c>
      <c r="R5" s="64">
        <v>196330.66999999998</v>
      </c>
      <c r="S5" s="64">
        <v>212251.47</v>
      </c>
      <c r="T5" s="64">
        <v>218807.55</v>
      </c>
      <c r="U5" s="64">
        <v>226970.93</v>
      </c>
      <c r="V5" s="64">
        <v>235161.34999999998</v>
      </c>
      <c r="W5" s="64">
        <v>244149.33000000002</v>
      </c>
      <c r="X5" s="64">
        <v>253027.47999999998</v>
      </c>
      <c r="Y5" s="64">
        <v>263055.55000000005</v>
      </c>
      <c r="Z5" s="64">
        <v>270876.65999999997</v>
      </c>
      <c r="AA5" s="64">
        <v>293346.93</v>
      </c>
      <c r="AB5" s="64">
        <v>312498.75999999995</v>
      </c>
      <c r="AC5" s="64">
        <v>321407.3</v>
      </c>
      <c r="AD5" s="64">
        <v>328421.06000000006</v>
      </c>
      <c r="AE5" s="64">
        <v>343531.05</v>
      </c>
      <c r="AF5" s="64">
        <v>352597.97</v>
      </c>
      <c r="AG5" s="64">
        <v>364658.37000000005</v>
      </c>
      <c r="AH5" s="64">
        <v>375158.27</v>
      </c>
    </row>
    <row r="6" spans="1:257">
      <c r="A6" s="64">
        <f t="shared" si="2"/>
        <v>8646.0028885280717</v>
      </c>
      <c r="B6" s="74">
        <f t="shared" si="1"/>
        <v>8646002.8885280713</v>
      </c>
      <c r="C6" s="66" t="s">
        <v>37</v>
      </c>
      <c r="D6" s="64">
        <v>19421.46</v>
      </c>
      <c r="E6" s="64">
        <v>28950.530000000002</v>
      </c>
      <c r="F6" s="64">
        <v>35716.51</v>
      </c>
      <c r="G6" s="64">
        <v>35143.97</v>
      </c>
      <c r="H6" s="64">
        <v>41004.539999999994</v>
      </c>
      <c r="I6" s="64">
        <v>40131.549999999996</v>
      </c>
      <c r="J6" s="64">
        <v>40586.269999999997</v>
      </c>
      <c r="K6" s="64">
        <v>417898.1</v>
      </c>
      <c r="L6" s="64">
        <v>454612.33</v>
      </c>
      <c r="M6" s="64">
        <v>492246.22000000003</v>
      </c>
      <c r="N6" s="64">
        <v>551182.0199999999</v>
      </c>
      <c r="O6" s="64">
        <v>604310.14000000013</v>
      </c>
      <c r="P6" s="64">
        <v>638546.69999999995</v>
      </c>
      <c r="Q6" s="64">
        <v>702417.48</v>
      </c>
      <c r="R6" s="64">
        <v>749701.9</v>
      </c>
      <c r="S6" s="64">
        <v>803372.91</v>
      </c>
      <c r="T6" s="64">
        <v>878093.14999999991</v>
      </c>
      <c r="U6" s="64">
        <v>954140.75000000012</v>
      </c>
      <c r="V6" s="64">
        <v>1051098.0299999998</v>
      </c>
      <c r="W6" s="64">
        <v>1152504.94</v>
      </c>
      <c r="X6" s="64">
        <v>1239817.3</v>
      </c>
      <c r="Y6" s="64">
        <v>1332530.4400000002</v>
      </c>
      <c r="Z6" s="64">
        <v>1432609.2299999997</v>
      </c>
      <c r="AA6" s="64">
        <v>1507982.35</v>
      </c>
      <c r="AB6" s="64">
        <v>1582612.4000000001</v>
      </c>
      <c r="AC6" s="64">
        <v>1699421.7500000005</v>
      </c>
      <c r="AD6" s="64">
        <v>1819762.0100000002</v>
      </c>
      <c r="AE6" s="64">
        <v>1936941.74</v>
      </c>
      <c r="AF6" s="64">
        <v>2085859.9899999995</v>
      </c>
      <c r="AG6" s="64">
        <v>2231966.9699999997</v>
      </c>
      <c r="AH6" s="64">
        <v>2391484.1499999994</v>
      </c>
    </row>
    <row r="7" spans="1:257">
      <c r="A7" s="64">
        <f t="shared" si="2"/>
        <v>34278.135765948202</v>
      </c>
      <c r="B7" s="74">
        <f t="shared" si="1"/>
        <v>34278135.765948199</v>
      </c>
      <c r="C7" s="70" t="s">
        <v>38</v>
      </c>
      <c r="D7" s="64">
        <v>1150290.74</v>
      </c>
      <c r="E7" s="64">
        <v>1249480.3499999999</v>
      </c>
      <c r="F7" s="64">
        <v>1311844.6000000001</v>
      </c>
      <c r="G7" s="64">
        <v>1337223.3999999999</v>
      </c>
      <c r="H7" s="64">
        <v>1495415.7100000002</v>
      </c>
      <c r="I7" s="64">
        <v>1608913.14</v>
      </c>
      <c r="J7" s="64">
        <v>1709542.29</v>
      </c>
      <c r="K7" s="64">
        <v>1899913.3599999999</v>
      </c>
      <c r="L7" s="64">
        <v>2053310.89</v>
      </c>
      <c r="M7" s="64">
        <v>2191479.4700000002</v>
      </c>
      <c r="N7" s="64">
        <v>2294868.63</v>
      </c>
      <c r="O7" s="64">
        <v>2440872.69</v>
      </c>
      <c r="P7" s="64">
        <v>2537465.7999999998</v>
      </c>
      <c r="Q7" s="64">
        <v>2688859.0199999996</v>
      </c>
      <c r="R7" s="64">
        <v>2794598.6199999996</v>
      </c>
      <c r="S7" s="64">
        <v>2916969.81</v>
      </c>
      <c r="T7" s="64">
        <v>3029947.8899999997</v>
      </c>
      <c r="U7" s="64">
        <v>3154709.74</v>
      </c>
      <c r="V7" s="64">
        <v>3309301.06</v>
      </c>
      <c r="W7" s="64">
        <v>3482327.6799999997</v>
      </c>
      <c r="X7" s="64">
        <v>3634083.9200000004</v>
      </c>
      <c r="Y7" s="64">
        <v>3810150.0100000002</v>
      </c>
      <c r="Z7" s="64">
        <v>3942789.19</v>
      </c>
      <c r="AA7" s="64">
        <v>4080576.9299999997</v>
      </c>
      <c r="AB7" s="64">
        <v>4232727.0500000007</v>
      </c>
      <c r="AC7" s="64">
        <v>4358860.43</v>
      </c>
      <c r="AD7" s="64">
        <v>4500744.1300000008</v>
      </c>
      <c r="AE7" s="64">
        <v>4686017.4200000009</v>
      </c>
      <c r="AF7" s="64">
        <v>4828775.4200000009</v>
      </c>
      <c r="AG7" s="64">
        <v>4992780.8499999996</v>
      </c>
      <c r="AH7" s="64">
        <v>5142341.6400000006</v>
      </c>
    </row>
    <row r="8" spans="1:257">
      <c r="A8" s="64">
        <f t="shared" si="2"/>
        <v>4676.8953365634397</v>
      </c>
      <c r="B8" s="74">
        <f t="shared" si="1"/>
        <v>4676895.33656344</v>
      </c>
      <c r="C8" s="66" t="s">
        <v>15</v>
      </c>
      <c r="D8" s="64">
        <v>458861.62</v>
      </c>
      <c r="E8" s="64">
        <v>375077.32</v>
      </c>
      <c r="F8" s="64">
        <v>385297</v>
      </c>
      <c r="G8" s="64">
        <v>423893.68</v>
      </c>
      <c r="H8" s="64">
        <v>441370.72</v>
      </c>
      <c r="I8" s="64">
        <v>459685.19999999995</v>
      </c>
      <c r="J8" s="64">
        <v>473144.71</v>
      </c>
      <c r="K8" s="64">
        <v>519828.92999999993</v>
      </c>
      <c r="L8" s="64">
        <v>542184.99</v>
      </c>
      <c r="M8" s="64">
        <v>566849.93999999994</v>
      </c>
      <c r="N8" s="64">
        <v>593178.56999999995</v>
      </c>
      <c r="O8" s="64">
        <v>379294.01</v>
      </c>
      <c r="P8" s="64">
        <v>239554.83000000002</v>
      </c>
      <c r="Q8" s="64">
        <v>137599.49</v>
      </c>
      <c r="R8" s="64">
        <v>141046.54</v>
      </c>
      <c r="S8" s="64">
        <v>145109.94</v>
      </c>
      <c r="T8" s="64">
        <v>151400.46999999997</v>
      </c>
      <c r="U8" s="64">
        <v>157632.93</v>
      </c>
      <c r="V8" s="64">
        <v>164992.06</v>
      </c>
      <c r="W8" s="64">
        <v>171006.95</v>
      </c>
      <c r="X8" s="64">
        <v>173469.96</v>
      </c>
      <c r="Y8" s="64">
        <v>124581.42</v>
      </c>
      <c r="Z8" s="64">
        <v>130341.47</v>
      </c>
      <c r="AA8" s="64">
        <v>132409.29</v>
      </c>
      <c r="AB8" s="64">
        <v>136653.04999999999</v>
      </c>
      <c r="AC8" s="64">
        <v>142047.34</v>
      </c>
      <c r="AD8" s="64">
        <v>147570.6</v>
      </c>
      <c r="AE8" s="64">
        <v>154346.01</v>
      </c>
      <c r="AF8" s="64">
        <v>160746.52000000002</v>
      </c>
      <c r="AG8" s="64">
        <v>166799.08000000002</v>
      </c>
      <c r="AH8" s="64">
        <v>174315.28</v>
      </c>
    </row>
    <row r="9" spans="1:257">
      <c r="A9" s="64">
        <f t="shared" si="2"/>
        <v>1560.6315288667656</v>
      </c>
      <c r="B9" s="74">
        <f t="shared" si="1"/>
        <v>1560631.5288667656</v>
      </c>
      <c r="C9" s="66" t="s">
        <v>16</v>
      </c>
      <c r="D9" s="64">
        <v>216315.26</v>
      </c>
      <c r="E9" s="64">
        <v>208479.62</v>
      </c>
      <c r="F9" s="64">
        <v>211843.19000000003</v>
      </c>
      <c r="G9" s="64">
        <v>235362.59</v>
      </c>
      <c r="H9" s="64">
        <v>215223.38</v>
      </c>
      <c r="I9" s="64">
        <v>220438.13</v>
      </c>
      <c r="J9" s="64">
        <v>222267.81</v>
      </c>
      <c r="K9" s="64">
        <v>256428.79999999999</v>
      </c>
      <c r="L9" s="64">
        <v>147100.6</v>
      </c>
      <c r="M9" s="64">
        <v>73061.45</v>
      </c>
      <c r="N9" s="64">
        <v>75708.940000000017</v>
      </c>
      <c r="O9" s="64">
        <v>51597.81</v>
      </c>
      <c r="P9" s="64">
        <v>42283.929999999993</v>
      </c>
      <c r="Q9" s="64">
        <v>42279.3</v>
      </c>
      <c r="R9" s="64">
        <v>13529.170000000002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</row>
    <row r="10" spans="1:257">
      <c r="A10" s="71">
        <f t="shared" si="2"/>
        <v>5209.0761463413037</v>
      </c>
      <c r="B10" s="72">
        <f t="shared" si="1"/>
        <v>5209076.1463413034</v>
      </c>
      <c r="C10" s="73" t="s">
        <v>17</v>
      </c>
      <c r="D10" s="71">
        <v>3562.17157</v>
      </c>
      <c r="E10" s="71">
        <v>2837.2640017499998</v>
      </c>
      <c r="F10" s="71">
        <v>7460.830720125</v>
      </c>
      <c r="G10" s="71">
        <v>32740.851872571875</v>
      </c>
      <c r="H10" s="71">
        <v>62336.730854405672</v>
      </c>
      <c r="I10" s="71">
        <v>166949.44074510617</v>
      </c>
      <c r="J10" s="71">
        <v>274385.44298426702</v>
      </c>
      <c r="K10" s="71">
        <v>266245.625</v>
      </c>
      <c r="L10" s="71">
        <v>361481.125</v>
      </c>
      <c r="M10" s="71">
        <v>422890.0625</v>
      </c>
      <c r="N10" s="71">
        <v>409633.625</v>
      </c>
      <c r="O10" s="71">
        <v>469896.03125</v>
      </c>
      <c r="P10" s="71">
        <v>506523.3125</v>
      </c>
      <c r="Q10" s="71">
        <v>502631.21875</v>
      </c>
      <c r="R10" s="71">
        <v>615313.75</v>
      </c>
      <c r="S10" s="71">
        <v>679954.6875</v>
      </c>
      <c r="T10" s="71">
        <v>670858.1875</v>
      </c>
      <c r="U10" s="71">
        <v>671145.6875</v>
      </c>
      <c r="V10" s="71">
        <v>658136.3125</v>
      </c>
      <c r="W10" s="71">
        <v>649981.625</v>
      </c>
      <c r="X10" s="71">
        <v>637657.8125</v>
      </c>
      <c r="Y10" s="71">
        <v>630064.9375</v>
      </c>
      <c r="Z10" s="71">
        <v>617853.375</v>
      </c>
      <c r="AA10" s="71">
        <v>693316.5625</v>
      </c>
      <c r="AB10" s="71">
        <v>736581.6875</v>
      </c>
      <c r="AC10" s="71">
        <v>709626</v>
      </c>
      <c r="AD10" s="71">
        <v>684225.3125</v>
      </c>
      <c r="AE10" s="71">
        <v>659674.0625</v>
      </c>
      <c r="AF10" s="71">
        <v>635888.6875</v>
      </c>
      <c r="AG10" s="71">
        <v>613397.3125</v>
      </c>
      <c r="AH10" s="71">
        <v>591621.5</v>
      </c>
    </row>
    <row r="11" spans="1:257">
      <c r="A11" s="64">
        <f>SUM(A3:A10)</f>
        <v>65477.099990072835</v>
      </c>
      <c r="B11" s="74">
        <f>SUM(B3:B10)</f>
        <v>65477099.990072824</v>
      </c>
      <c r="C11" s="75"/>
      <c r="D11" s="64">
        <f>SUM(D3:D10)</f>
        <v>2199512.9615699998</v>
      </c>
      <c r="E11" s="64">
        <f t="shared" ref="E11:AH11" si="3">SUM(E3:E10)</f>
        <v>2236362.86400175</v>
      </c>
      <c r="F11" s="64">
        <f t="shared" si="3"/>
        <v>2341603.4507201253</v>
      </c>
      <c r="G11" s="64">
        <f t="shared" si="3"/>
        <v>2452006.4418725716</v>
      </c>
      <c r="H11" s="64">
        <f t="shared" si="3"/>
        <v>2684774.3208544054</v>
      </c>
      <c r="I11" s="64">
        <f t="shared" si="3"/>
        <v>3108412.520745106</v>
      </c>
      <c r="J11" s="64">
        <f t="shared" si="3"/>
        <v>3420436.6829842669</v>
      </c>
      <c r="K11" s="64">
        <f t="shared" si="3"/>
        <v>4074175.6049999995</v>
      </c>
      <c r="L11" s="64">
        <f t="shared" si="3"/>
        <v>4325646.745000001</v>
      </c>
      <c r="M11" s="64">
        <f t="shared" si="3"/>
        <v>4551760.0425000004</v>
      </c>
      <c r="N11" s="64">
        <f t="shared" si="3"/>
        <v>4734989.8950000005</v>
      </c>
      <c r="O11" s="64">
        <f t="shared" si="3"/>
        <v>4810429.1312499996</v>
      </c>
      <c r="P11" s="64">
        <f t="shared" si="3"/>
        <v>4870172.1824999992</v>
      </c>
      <c r="Q11" s="64">
        <f t="shared" si="3"/>
        <v>4996334.0287499996</v>
      </c>
      <c r="R11" s="64">
        <f t="shared" si="3"/>
        <v>5291162.3299999991</v>
      </c>
      <c r="S11" s="64">
        <f t="shared" si="3"/>
        <v>5563769.2775000008</v>
      </c>
      <c r="T11" s="64">
        <f t="shared" si="3"/>
        <v>5763941.397499999</v>
      </c>
      <c r="U11" s="64">
        <f t="shared" si="3"/>
        <v>5994241.0175000001</v>
      </c>
      <c r="V11" s="64">
        <f t="shared" si="3"/>
        <v>6255218.6924999999</v>
      </c>
      <c r="W11" s="64">
        <f t="shared" si="3"/>
        <v>6545469.3650000002</v>
      </c>
      <c r="X11" s="64">
        <f t="shared" si="3"/>
        <v>6790462.2125000004</v>
      </c>
      <c r="Y11" s="64">
        <f t="shared" si="3"/>
        <v>7022224.8775000004</v>
      </c>
      <c r="Z11" s="64">
        <f t="shared" si="3"/>
        <v>7262931.7749999994</v>
      </c>
      <c r="AA11" s="64">
        <f t="shared" si="3"/>
        <v>7609785.7124999994</v>
      </c>
      <c r="AB11" s="64">
        <f t="shared" si="3"/>
        <v>7929675.7575000012</v>
      </c>
      <c r="AC11" s="64">
        <f t="shared" si="3"/>
        <v>8159451.9699999997</v>
      </c>
      <c r="AD11" s="64">
        <f t="shared" si="3"/>
        <v>8409765.8725000005</v>
      </c>
      <c r="AE11" s="64">
        <f t="shared" si="3"/>
        <v>8714574.0525000002</v>
      </c>
      <c r="AF11" s="64">
        <f t="shared" si="3"/>
        <v>8995765.977500001</v>
      </c>
      <c r="AG11" s="64">
        <f t="shared" si="3"/>
        <v>9306170.9124999996</v>
      </c>
      <c r="AH11" s="64">
        <f t="shared" si="3"/>
        <v>9614273.75</v>
      </c>
    </row>
    <row r="12" spans="1:257">
      <c r="D12" s="77">
        <f>D11-D10</f>
        <v>2195950.79</v>
      </c>
      <c r="E12" s="77">
        <f t="shared" ref="E12:AH12" si="4">E11-E10</f>
        <v>2233525.6</v>
      </c>
      <c r="F12" s="77">
        <f t="shared" si="4"/>
        <v>2334142.62</v>
      </c>
      <c r="G12" s="77">
        <f t="shared" si="4"/>
        <v>2419265.59</v>
      </c>
      <c r="H12" s="77">
        <f t="shared" si="4"/>
        <v>2622437.59</v>
      </c>
      <c r="I12" s="77">
        <f t="shared" si="4"/>
        <v>2941463.08</v>
      </c>
      <c r="J12" s="77">
        <f t="shared" si="4"/>
        <v>3146051.2399999998</v>
      </c>
      <c r="K12" s="77">
        <f t="shared" si="4"/>
        <v>3807929.9799999995</v>
      </c>
      <c r="L12" s="77">
        <f t="shared" si="4"/>
        <v>3964165.620000001</v>
      </c>
      <c r="M12" s="77">
        <f t="shared" si="4"/>
        <v>4128869.9800000004</v>
      </c>
      <c r="N12" s="77">
        <f t="shared" si="4"/>
        <v>4325356.2700000005</v>
      </c>
      <c r="O12" s="77">
        <f t="shared" si="4"/>
        <v>4340533.0999999996</v>
      </c>
      <c r="P12" s="77">
        <f t="shared" si="4"/>
        <v>4363648.8699999992</v>
      </c>
      <c r="Q12" s="77">
        <f t="shared" si="4"/>
        <v>4493702.8099999996</v>
      </c>
      <c r="R12" s="77">
        <f t="shared" si="4"/>
        <v>4675848.5799999991</v>
      </c>
      <c r="S12" s="77">
        <f t="shared" si="4"/>
        <v>4883814.5900000008</v>
      </c>
      <c r="T12" s="77">
        <f t="shared" si="4"/>
        <v>5093083.209999999</v>
      </c>
      <c r="U12" s="77">
        <f t="shared" si="4"/>
        <v>5323095.33</v>
      </c>
      <c r="V12" s="77">
        <f t="shared" si="4"/>
        <v>5597082.3799999999</v>
      </c>
      <c r="W12" s="77">
        <f t="shared" si="4"/>
        <v>5895487.7400000002</v>
      </c>
      <c r="X12" s="77">
        <f t="shared" si="4"/>
        <v>6152804.4000000004</v>
      </c>
      <c r="Y12" s="77">
        <f t="shared" si="4"/>
        <v>6392159.9400000004</v>
      </c>
      <c r="Z12" s="77">
        <f t="shared" si="4"/>
        <v>6645078.3999999994</v>
      </c>
      <c r="AA12" s="77">
        <f t="shared" si="4"/>
        <v>6916469.1499999994</v>
      </c>
      <c r="AB12" s="77">
        <f t="shared" si="4"/>
        <v>7193094.0700000012</v>
      </c>
      <c r="AC12" s="77">
        <f t="shared" si="4"/>
        <v>7449825.9699999997</v>
      </c>
      <c r="AD12" s="77">
        <f t="shared" si="4"/>
        <v>7725540.5600000005</v>
      </c>
      <c r="AE12" s="77">
        <f t="shared" si="4"/>
        <v>8054899.9900000002</v>
      </c>
      <c r="AF12" s="77">
        <f t="shared" si="4"/>
        <v>8359877.290000001</v>
      </c>
      <c r="AG12" s="77">
        <f t="shared" si="4"/>
        <v>8692773.5999999996</v>
      </c>
      <c r="AH12" s="77">
        <f t="shared" si="4"/>
        <v>9022652.25</v>
      </c>
    </row>
    <row r="13" spans="1:257">
      <c r="A13" s="75"/>
      <c r="B13" s="7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</row>
    <row r="14" spans="1:257" s="95" customFormat="1" ht="12">
      <c r="A14" s="92"/>
      <c r="B14" s="93" t="s">
        <v>31</v>
      </c>
      <c r="C14" s="93" t="s">
        <v>27</v>
      </c>
      <c r="D14" s="94">
        <v>2013</v>
      </c>
      <c r="E14" s="94">
        <v>2014</v>
      </c>
      <c r="F14" s="94">
        <v>2015</v>
      </c>
      <c r="G14" s="94">
        <v>2016</v>
      </c>
      <c r="H14" s="94">
        <v>2017</v>
      </c>
      <c r="I14" s="94">
        <v>2018</v>
      </c>
      <c r="J14" s="94">
        <v>2019</v>
      </c>
      <c r="K14" s="94">
        <v>2020</v>
      </c>
      <c r="L14" s="94">
        <v>2021</v>
      </c>
      <c r="M14" s="94">
        <v>2022</v>
      </c>
      <c r="N14" s="94">
        <v>2023</v>
      </c>
      <c r="O14" s="94">
        <v>2024</v>
      </c>
      <c r="P14" s="94">
        <v>2025</v>
      </c>
      <c r="Q14" s="94">
        <v>2026</v>
      </c>
      <c r="R14" s="94">
        <v>2027</v>
      </c>
      <c r="S14" s="94">
        <v>2028</v>
      </c>
      <c r="T14" s="94">
        <v>2029</v>
      </c>
      <c r="U14" s="94">
        <v>2030</v>
      </c>
      <c r="V14" s="94">
        <v>2031</v>
      </c>
      <c r="W14" s="94">
        <v>2032</v>
      </c>
      <c r="X14" s="94">
        <v>2033</v>
      </c>
      <c r="Y14" s="94">
        <v>2034</v>
      </c>
      <c r="Z14" s="94">
        <v>2035</v>
      </c>
      <c r="AA14" s="94">
        <v>2036</v>
      </c>
      <c r="AB14" s="94">
        <v>2037</v>
      </c>
      <c r="AC14" s="94">
        <v>2038</v>
      </c>
      <c r="AD14" s="94">
        <v>2039</v>
      </c>
      <c r="AE14" s="94">
        <v>2040</v>
      </c>
      <c r="AF14" s="94">
        <v>2041</v>
      </c>
      <c r="AG14" s="94">
        <v>2042</v>
      </c>
      <c r="AH14" s="94">
        <v>2043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pans="1:257">
      <c r="A15" s="71">
        <f t="shared" ref="A15" si="5">B15/1000</f>
        <v>5219.0171608915844</v>
      </c>
      <c r="B15" s="72">
        <f t="shared" ref="B15" si="6">NPV($B$1,E15:AH15)*(1+$B$1)</f>
        <v>5219017.1608915841</v>
      </c>
      <c r="C15" s="71" t="s">
        <v>17</v>
      </c>
      <c r="D15" s="87">
        <f t="shared" ref="D15:AH15" si="7">D16+D20+D21</f>
        <v>3562.17157</v>
      </c>
      <c r="E15" s="87">
        <f t="shared" si="7"/>
        <v>2837.2640017499998</v>
      </c>
      <c r="F15" s="87">
        <f t="shared" si="7"/>
        <v>7460.830720125</v>
      </c>
      <c r="G15" s="87">
        <f t="shared" si="7"/>
        <v>32740.851872571875</v>
      </c>
      <c r="H15" s="87">
        <f t="shared" si="7"/>
        <v>63340.637104405672</v>
      </c>
      <c r="I15" s="87">
        <f t="shared" si="7"/>
        <v>168114.40949510617</v>
      </c>
      <c r="J15" s="87">
        <f t="shared" si="7"/>
        <v>275515.84923426702</v>
      </c>
      <c r="K15" s="87">
        <f t="shared" si="7"/>
        <v>267342.46875</v>
      </c>
      <c r="L15" s="87">
        <f t="shared" si="7"/>
        <v>362545.34375</v>
      </c>
      <c r="M15" s="87">
        <f t="shared" si="7"/>
        <v>423922.46875</v>
      </c>
      <c r="N15" s="87">
        <f t="shared" si="7"/>
        <v>410635.03125</v>
      </c>
      <c r="O15" s="87">
        <f t="shared" si="7"/>
        <v>470867.1875</v>
      </c>
      <c r="P15" s="87">
        <f t="shared" si="7"/>
        <v>507464.625</v>
      </c>
      <c r="Q15" s="87">
        <f t="shared" si="7"/>
        <v>503542.75</v>
      </c>
      <c r="R15" s="87">
        <f t="shared" si="7"/>
        <v>616195.5</v>
      </c>
      <c r="S15" s="87">
        <f t="shared" si="7"/>
        <v>680806.625</v>
      </c>
      <c r="T15" s="87">
        <f t="shared" si="7"/>
        <v>671680.3125</v>
      </c>
      <c r="U15" s="87">
        <f t="shared" si="7"/>
        <v>671938.0625</v>
      </c>
      <c r="V15" s="87">
        <f t="shared" si="7"/>
        <v>658898.875</v>
      </c>
      <c r="W15" s="87">
        <f t="shared" si="7"/>
        <v>650714.4375</v>
      </c>
      <c r="X15" s="87">
        <f t="shared" si="7"/>
        <v>638360.8125</v>
      </c>
      <c r="Y15" s="87">
        <f t="shared" si="7"/>
        <v>630738.125</v>
      </c>
      <c r="Z15" s="87">
        <f t="shared" si="7"/>
        <v>618496.8125</v>
      </c>
      <c r="AA15" s="87">
        <f t="shared" si="7"/>
        <v>693930.1875</v>
      </c>
      <c r="AB15" s="87">
        <f t="shared" si="7"/>
        <v>737167.6875</v>
      </c>
      <c r="AC15" s="87">
        <f t="shared" si="7"/>
        <v>710188.6875</v>
      </c>
      <c r="AD15" s="87">
        <f t="shared" si="7"/>
        <v>684766.75</v>
      </c>
      <c r="AE15" s="87">
        <f t="shared" si="7"/>
        <v>660194.375</v>
      </c>
      <c r="AF15" s="87">
        <f t="shared" si="7"/>
        <v>636387.75</v>
      </c>
      <c r="AG15" s="87">
        <f t="shared" si="7"/>
        <v>613875.1875</v>
      </c>
      <c r="AH15" s="87">
        <f t="shared" si="7"/>
        <v>592078.1875</v>
      </c>
    </row>
    <row r="16" spans="1:257">
      <c r="A16" s="91">
        <f t="shared" ref="A16:A17" si="8">B16/1000</f>
        <v>4881.0733711453495</v>
      </c>
      <c r="B16" s="72">
        <f t="shared" ref="B16" si="9">NPV($B$1,D16:AH16)*(1+$B$1)</f>
        <v>4881073.3711453499</v>
      </c>
      <c r="C16" s="71" t="s">
        <v>17</v>
      </c>
      <c r="D16" s="98">
        <v>0</v>
      </c>
      <c r="E16" s="98">
        <v>0</v>
      </c>
      <c r="F16" s="98">
        <v>0</v>
      </c>
      <c r="G16" s="98">
        <v>25098.94140625</v>
      </c>
      <c r="H16" s="98">
        <v>59187.70703125</v>
      </c>
      <c r="I16" s="98">
        <v>165431.40625</v>
      </c>
      <c r="J16" s="98">
        <v>275076.8125</v>
      </c>
      <c r="K16" s="98">
        <v>267342.46875</v>
      </c>
      <c r="L16" s="98">
        <v>362545.34375</v>
      </c>
      <c r="M16" s="98">
        <v>423922.46875</v>
      </c>
      <c r="N16" s="98">
        <v>410635.03125</v>
      </c>
      <c r="O16" s="98">
        <v>470867.1875</v>
      </c>
      <c r="P16" s="98">
        <v>507464.625</v>
      </c>
      <c r="Q16" s="98">
        <v>503542.75</v>
      </c>
      <c r="R16" s="98">
        <v>616195.5</v>
      </c>
      <c r="S16" s="98">
        <v>680806.625</v>
      </c>
      <c r="T16" s="98">
        <v>671680.3125</v>
      </c>
      <c r="U16" s="98">
        <v>671938.0625</v>
      </c>
      <c r="V16" s="98">
        <v>658898.875</v>
      </c>
      <c r="W16" s="98">
        <v>650714.4375</v>
      </c>
      <c r="X16" s="98">
        <v>638360.8125</v>
      </c>
      <c r="Y16" s="98">
        <v>630738.125</v>
      </c>
      <c r="Z16" s="98">
        <v>618496.8125</v>
      </c>
      <c r="AA16" s="98">
        <v>693930.1875</v>
      </c>
      <c r="AB16" s="98">
        <v>737167.6875</v>
      </c>
      <c r="AC16" s="98">
        <v>710188.6875</v>
      </c>
      <c r="AD16" s="98">
        <v>684766.75</v>
      </c>
      <c r="AE16" s="98">
        <v>660194.375</v>
      </c>
      <c r="AF16" s="98">
        <v>636387.75</v>
      </c>
      <c r="AG16" s="98">
        <v>613875.1875</v>
      </c>
      <c r="AH16" s="98">
        <v>592078.1875</v>
      </c>
    </row>
    <row r="17" spans="1:34">
      <c r="A17" s="64">
        <f t="shared" si="8"/>
        <v>4881.0733711453495</v>
      </c>
      <c r="B17" s="79">
        <f>SUM(B16:B16)</f>
        <v>4881073.3711453499</v>
      </c>
      <c r="C17" s="88"/>
      <c r="D17" s="96">
        <f t="shared" ref="D17:AH17" si="10">SUM(D16:D16)</f>
        <v>0</v>
      </c>
      <c r="E17" s="96">
        <f t="shared" si="10"/>
        <v>0</v>
      </c>
      <c r="F17" s="96">
        <f t="shared" si="10"/>
        <v>0</v>
      </c>
      <c r="G17" s="96">
        <f t="shared" si="10"/>
        <v>25098.94140625</v>
      </c>
      <c r="H17" s="96">
        <f t="shared" si="10"/>
        <v>59187.70703125</v>
      </c>
      <c r="I17" s="96">
        <f t="shared" si="10"/>
        <v>165431.40625</v>
      </c>
      <c r="J17" s="96">
        <f t="shared" si="10"/>
        <v>275076.8125</v>
      </c>
      <c r="K17" s="96">
        <f t="shared" si="10"/>
        <v>267342.46875</v>
      </c>
      <c r="L17" s="96">
        <f t="shared" si="10"/>
        <v>362545.34375</v>
      </c>
      <c r="M17" s="96">
        <f t="shared" si="10"/>
        <v>423922.46875</v>
      </c>
      <c r="N17" s="96">
        <f t="shared" si="10"/>
        <v>410635.03125</v>
      </c>
      <c r="O17" s="96">
        <f t="shared" si="10"/>
        <v>470867.1875</v>
      </c>
      <c r="P17" s="96">
        <f t="shared" si="10"/>
        <v>507464.625</v>
      </c>
      <c r="Q17" s="96">
        <f t="shared" si="10"/>
        <v>503542.75</v>
      </c>
      <c r="R17" s="96">
        <f t="shared" si="10"/>
        <v>616195.5</v>
      </c>
      <c r="S17" s="96">
        <f t="shared" si="10"/>
        <v>680806.625</v>
      </c>
      <c r="T17" s="96">
        <f t="shared" si="10"/>
        <v>671680.3125</v>
      </c>
      <c r="U17" s="96">
        <f t="shared" si="10"/>
        <v>671938.0625</v>
      </c>
      <c r="V17" s="96">
        <f t="shared" si="10"/>
        <v>658898.875</v>
      </c>
      <c r="W17" s="96">
        <f t="shared" si="10"/>
        <v>650714.4375</v>
      </c>
      <c r="X17" s="96">
        <f t="shared" si="10"/>
        <v>638360.8125</v>
      </c>
      <c r="Y17" s="96">
        <f t="shared" si="10"/>
        <v>630738.125</v>
      </c>
      <c r="Z17" s="96">
        <f t="shared" si="10"/>
        <v>618496.8125</v>
      </c>
      <c r="AA17" s="96">
        <f t="shared" si="10"/>
        <v>693930.1875</v>
      </c>
      <c r="AB17" s="96">
        <f t="shared" si="10"/>
        <v>737167.6875</v>
      </c>
      <c r="AC17" s="96">
        <f t="shared" si="10"/>
        <v>710188.6875</v>
      </c>
      <c r="AD17" s="96">
        <f t="shared" si="10"/>
        <v>684766.75</v>
      </c>
      <c r="AE17" s="96">
        <f t="shared" si="10"/>
        <v>660194.375</v>
      </c>
      <c r="AF17" s="96">
        <f t="shared" si="10"/>
        <v>636387.75</v>
      </c>
      <c r="AG17" s="96">
        <f t="shared" si="10"/>
        <v>613875.1875</v>
      </c>
      <c r="AH17" s="96">
        <f t="shared" si="10"/>
        <v>592078.1875</v>
      </c>
    </row>
    <row r="18" spans="1:34"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</row>
    <row r="19" spans="1:34">
      <c r="B19" s="97" t="s">
        <v>33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</row>
    <row r="20" spans="1:34">
      <c r="A20" s="90">
        <f>B20/1000</f>
        <v>20.283438905687444</v>
      </c>
      <c r="B20" s="68">
        <f>NPV($B$1,D20:AH20)*(1+$B$1)</f>
        <v>20283.438905687442</v>
      </c>
      <c r="C20" s="66" t="s">
        <v>32</v>
      </c>
      <c r="D20" s="64">
        <f>Budget_Capital!D9</f>
        <v>3162.17157</v>
      </c>
      <c r="E20" s="64">
        <f>Budget_Capital!E9</f>
        <v>2307.2640017499998</v>
      </c>
      <c r="F20" s="64">
        <f>Budget_Capital!F9</f>
        <v>7190.830720125</v>
      </c>
      <c r="G20" s="64">
        <f>Budget_Capital!G9</f>
        <v>5871.9104663218741</v>
      </c>
      <c r="H20" s="64">
        <f>Budget_Capital!H9</f>
        <v>2822.9300731556714</v>
      </c>
      <c r="I20" s="64">
        <f>Budget_Capital!I9</f>
        <v>1703.0032451061593</v>
      </c>
      <c r="J20" s="64">
        <f>Budget_Capital!J9</f>
        <v>439.03673426703597</v>
      </c>
      <c r="K20" s="64">
        <f>Budget_Capital!K9</f>
        <v>0</v>
      </c>
      <c r="L20" s="64">
        <f>Budget_Capital!L9</f>
        <v>0</v>
      </c>
      <c r="M20" s="64">
        <f>Budget_Capital!M9</f>
        <v>0</v>
      </c>
      <c r="N20" s="64">
        <f>Budget_Capital!N9</f>
        <v>0</v>
      </c>
      <c r="O20" s="64">
        <f>Budget_Capital!O9</f>
        <v>0</v>
      </c>
      <c r="P20" s="64">
        <f>Budget_Capital!P9</f>
        <v>0</v>
      </c>
      <c r="Q20" s="64">
        <f>Budget_Capital!Q9</f>
        <v>0</v>
      </c>
      <c r="R20" s="64">
        <f>Budget_Capital!R9</f>
        <v>0</v>
      </c>
      <c r="S20" s="64">
        <f>Budget_Capital!S9</f>
        <v>0</v>
      </c>
      <c r="T20" s="64">
        <f>Budget_Capital!T9</f>
        <v>0</v>
      </c>
      <c r="U20" s="64">
        <f>Budget_Capital!U9</f>
        <v>0</v>
      </c>
      <c r="V20" s="64">
        <f>Budget_Capital!V9</f>
        <v>0</v>
      </c>
      <c r="W20" s="64">
        <f>Budget_Capital!W9</f>
        <v>0</v>
      </c>
      <c r="X20" s="64">
        <f>Budget_Capital!X9</f>
        <v>0</v>
      </c>
      <c r="Y20" s="64">
        <f>Budget_Capital!Y9</f>
        <v>0</v>
      </c>
      <c r="Z20" s="64">
        <f>Budget_Capital!Z9</f>
        <v>0</v>
      </c>
      <c r="AA20" s="64">
        <f>Budget_Capital!AA9</f>
        <v>0</v>
      </c>
      <c r="AB20" s="64">
        <f>Budget_Capital!AB9</f>
        <v>0</v>
      </c>
      <c r="AC20" s="64">
        <f>Budget_Capital!AC9</f>
        <v>0</v>
      </c>
      <c r="AD20" s="64">
        <f>Budget_Capital!AD9</f>
        <v>0</v>
      </c>
      <c r="AE20" s="64">
        <f>Budget_Capital!AE9</f>
        <v>0</v>
      </c>
      <c r="AF20" s="64">
        <f>Budget_Capital!AF9</f>
        <v>0</v>
      </c>
      <c r="AG20" s="64">
        <f>Budget_Capital!AG9</f>
        <v>0</v>
      </c>
      <c r="AH20" s="64">
        <f>Budget_Capital!AH9</f>
        <v>0</v>
      </c>
    </row>
    <row r="21" spans="1:34">
      <c r="A21" s="90">
        <f>B21/1000</f>
        <v>4.3545593167581496</v>
      </c>
      <c r="B21" s="68">
        <f>NPV($B$1,D21:AH21)*(1+$B$1)</f>
        <v>4354.5593167581492</v>
      </c>
      <c r="C21" s="66" t="s">
        <v>34</v>
      </c>
      <c r="D21" s="78">
        <v>400</v>
      </c>
      <c r="E21" s="78">
        <v>530</v>
      </c>
      <c r="F21" s="78">
        <v>270</v>
      </c>
      <c r="G21" s="78">
        <v>1770</v>
      </c>
      <c r="H21" s="78">
        <v>1330</v>
      </c>
      <c r="I21" s="78">
        <v>980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</row>
    <row r="22" spans="1:34">
      <c r="C22" s="82">
        <v>6.4638580000000001E-2</v>
      </c>
    </row>
    <row r="24" spans="1:34" s="76" customFormat="1">
      <c r="A24" s="96"/>
      <c r="C24" s="114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</row>
    <row r="25" spans="1:34" s="76" customFormat="1">
      <c r="A25" s="96"/>
      <c r="B25" s="68"/>
      <c r="C25" s="114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</row>
    <row r="26" spans="1:34" s="76" customFormat="1">
      <c r="A26" s="96"/>
      <c r="C26" s="113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</row>
    <row r="27" spans="1:34" s="76" customFormat="1">
      <c r="A27" s="96"/>
      <c r="B27" s="138"/>
      <c r="C27" s="11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</row>
    <row r="28" spans="1:34" s="76" customFormat="1" ht="12">
      <c r="A28" s="96"/>
      <c r="B28" s="139"/>
      <c r="C28" s="114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</row>
    <row r="29" spans="1:34" s="76" customFormat="1">
      <c r="A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</row>
    <row r="30" spans="1:34" s="76" customFormat="1">
      <c r="A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</row>
    <row r="31" spans="1:34" s="76" customFormat="1">
      <c r="A31" s="96"/>
      <c r="B31" s="140"/>
      <c r="C31" s="11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</row>
    <row r="32" spans="1:34" s="76" customFormat="1" ht="12">
      <c r="A32" s="96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</row>
    <row r="33" spans="1:34" s="76" customFormat="1">
      <c r="A33" s="96"/>
      <c r="C33" s="11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</row>
    <row r="34" spans="1:34" s="76" customFormat="1">
      <c r="A34" s="96"/>
      <c r="C34" s="117"/>
    </row>
    <row r="35" spans="1:34" s="76" customFormat="1">
      <c r="A35" s="96"/>
      <c r="C35" s="114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</row>
    <row r="36" spans="1:34" s="76" customFormat="1">
      <c r="A36" s="96"/>
      <c r="C36" s="114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</row>
    <row r="37" spans="1:34" s="76" customFormat="1">
      <c r="A37" s="96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</row>
    <row r="38" spans="1:34" s="113" customFormat="1">
      <c r="A38" s="88"/>
    </row>
    <row r="39" spans="1:34" s="113" customFormat="1">
      <c r="A39" s="88"/>
    </row>
    <row r="40" spans="1:34" s="113" customFormat="1">
      <c r="A40" s="88"/>
    </row>
    <row r="41" spans="1:34" s="113" customFormat="1">
      <c r="A41" s="88"/>
    </row>
    <row r="42" spans="1:34" s="113" customFormat="1">
      <c r="A42" s="88"/>
    </row>
    <row r="43" spans="1:34" s="113" customFormat="1">
      <c r="A43" s="88"/>
      <c r="C43" s="11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s="113" customFormat="1">
      <c r="A44" s="88"/>
      <c r="C44" s="119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s="113" customFormat="1">
      <c r="A45" s="88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s="113" customFormat="1">
      <c r="A46" s="88"/>
    </row>
    <row r="47" spans="1:34" s="113" customFormat="1">
      <c r="A47" s="88"/>
    </row>
    <row r="48" spans="1:34" s="113" customFormat="1">
      <c r="A48" s="88"/>
    </row>
    <row r="49" spans="1:34" s="113" customFormat="1">
      <c r="A49" s="88"/>
    </row>
    <row r="50" spans="1:34" s="113" customFormat="1">
      <c r="A50" s="88"/>
    </row>
    <row r="51" spans="1:34" s="113" customFormat="1">
      <c r="A51" s="88"/>
    </row>
    <row r="52" spans="1:34" s="113" customFormat="1" ht="12">
      <c r="A52" s="88"/>
      <c r="C52" s="76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</row>
    <row r="53" spans="1:34" s="113" customFormat="1">
      <c r="A53" s="88"/>
      <c r="C53" s="121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</row>
    <row r="54" spans="1:34" s="113" customFormat="1" ht="12">
      <c r="A54" s="88"/>
      <c r="C54" s="122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</row>
    <row r="55" spans="1:34" s="113" customFormat="1">
      <c r="A55" s="88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</row>
    <row r="56" spans="1:34" s="113" customFormat="1">
      <c r="A56" s="88"/>
    </row>
    <row r="57" spans="1:34" s="113" customFormat="1">
      <c r="A57" s="88"/>
    </row>
    <row r="58" spans="1:34" s="113" customFormat="1">
      <c r="A58" s="88"/>
    </row>
    <row r="59" spans="1:34" s="113" customFormat="1">
      <c r="A59" s="88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</row>
    <row r="60" spans="1:34" s="113" customFormat="1">
      <c r="A60" s="88"/>
    </row>
    <row r="61" spans="1:34" s="113" customFormat="1">
      <c r="A61" s="88"/>
    </row>
    <row r="62" spans="1:34" s="113" customFormat="1">
      <c r="A62" s="88"/>
    </row>
    <row r="63" spans="1:34" s="113" customFormat="1">
      <c r="A63" s="88"/>
    </row>
    <row r="64" spans="1:34" s="113" customFormat="1">
      <c r="A64" s="88"/>
    </row>
    <row r="65" spans="1:1" s="113" customFormat="1">
      <c r="A65" s="88"/>
    </row>
    <row r="66" spans="1:1" s="113" customFormat="1">
      <c r="A66" s="88"/>
    </row>
    <row r="67" spans="1:1" s="113" customFormat="1">
      <c r="A67" s="88"/>
    </row>
    <row r="68" spans="1:1" s="113" customFormat="1">
      <c r="A68" s="88"/>
    </row>
    <row r="69" spans="1:1" s="113" customFormat="1">
      <c r="A69" s="88"/>
    </row>
    <row r="70" spans="1:1" s="113" customFormat="1">
      <c r="A70" s="88"/>
    </row>
    <row r="71" spans="1:1" s="113" customFormat="1">
      <c r="A71" s="88"/>
    </row>
    <row r="72" spans="1:1" s="113" customFormat="1">
      <c r="A72" s="88"/>
    </row>
    <row r="73" spans="1:1" s="113" customFormat="1">
      <c r="A73" s="88"/>
    </row>
    <row r="74" spans="1:1" s="113" customFormat="1">
      <c r="A74" s="88"/>
    </row>
    <row r="75" spans="1:1" s="113" customFormat="1">
      <c r="A75" s="88"/>
    </row>
    <row r="76" spans="1:1" s="113" customFormat="1">
      <c r="A76" s="88"/>
    </row>
    <row r="77" spans="1:1" s="113" customFormat="1">
      <c r="A77" s="88"/>
    </row>
    <row r="78" spans="1:1" s="113" customFormat="1">
      <c r="A78" s="88"/>
    </row>
    <row r="79" spans="1:1" s="113" customFormat="1">
      <c r="A79" s="88"/>
    </row>
    <row r="80" spans="1:1" s="113" customFormat="1">
      <c r="A80" s="88"/>
    </row>
    <row r="81" spans="1:1" s="113" customFormat="1">
      <c r="A81" s="88"/>
    </row>
    <row r="82" spans="1:1" s="113" customFormat="1">
      <c r="A82" s="88"/>
    </row>
    <row r="83" spans="1:1" s="113" customFormat="1">
      <c r="A83" s="88"/>
    </row>
    <row r="84" spans="1:1" s="113" customFormat="1">
      <c r="A84" s="88"/>
    </row>
    <row r="85" spans="1:1" s="113" customFormat="1">
      <c r="A85" s="88"/>
    </row>
    <row r="86" spans="1:1" s="113" customFormat="1">
      <c r="A86" s="88"/>
    </row>
    <row r="87" spans="1:1" s="113" customFormat="1">
      <c r="A87" s="88"/>
    </row>
    <row r="88" spans="1:1" s="113" customFormat="1">
      <c r="A88" s="88"/>
    </row>
    <row r="89" spans="1:1" s="113" customFormat="1">
      <c r="A89" s="88"/>
    </row>
    <row r="90" spans="1:1" s="113" customFormat="1">
      <c r="A90" s="88"/>
    </row>
    <row r="91" spans="1:1" s="113" customFormat="1">
      <c r="A91" s="88"/>
    </row>
    <row r="92" spans="1:1" s="113" customFormat="1">
      <c r="A92" s="88"/>
    </row>
    <row r="93" spans="1:1" s="113" customFormat="1">
      <c r="A93" s="88"/>
    </row>
    <row r="94" spans="1:1" s="113" customFormat="1">
      <c r="A94" s="88"/>
    </row>
    <row r="95" spans="1:1" s="113" customFormat="1">
      <c r="A95" s="88"/>
    </row>
    <row r="96" spans="1:1" s="113" customFormat="1">
      <c r="A96" s="88"/>
    </row>
    <row r="97" spans="1:1" s="113" customFormat="1">
      <c r="A97" s="88"/>
    </row>
    <row r="98" spans="1:1" s="113" customFormat="1">
      <c r="A98" s="88"/>
    </row>
    <row r="99" spans="1:1" s="113" customFormat="1">
      <c r="A99" s="88"/>
    </row>
    <row r="100" spans="1:1" s="113" customFormat="1">
      <c r="A100" s="88"/>
    </row>
    <row r="101" spans="1:1" s="113" customFormat="1">
      <c r="A101" s="88"/>
    </row>
    <row r="102" spans="1:1" s="113" customFormat="1">
      <c r="A102" s="88"/>
    </row>
    <row r="103" spans="1:1" s="113" customFormat="1">
      <c r="A103" s="88"/>
    </row>
    <row r="104" spans="1:1" s="113" customFormat="1">
      <c r="A104" s="88"/>
    </row>
    <row r="105" spans="1:1" s="113" customFormat="1">
      <c r="A105" s="88"/>
    </row>
    <row r="106" spans="1:1" s="113" customFormat="1">
      <c r="A106" s="88"/>
    </row>
    <row r="107" spans="1:1" s="113" customFormat="1">
      <c r="A107" s="88"/>
    </row>
    <row r="108" spans="1:1" s="113" customFormat="1">
      <c r="A108" s="88"/>
    </row>
    <row r="109" spans="1:1" s="113" customFormat="1">
      <c r="A109" s="88"/>
    </row>
    <row r="110" spans="1:1" s="113" customFormat="1">
      <c r="A110" s="88"/>
    </row>
    <row r="111" spans="1:1" s="113" customFormat="1">
      <c r="A111" s="88"/>
    </row>
    <row r="112" spans="1:1" s="113" customFormat="1">
      <c r="A112" s="88"/>
    </row>
    <row r="113" spans="1:1" s="113" customFormat="1">
      <c r="A113" s="88"/>
    </row>
    <row r="114" spans="1:1" s="113" customFormat="1">
      <c r="A114" s="88"/>
    </row>
    <row r="115" spans="1:1" s="113" customFormat="1">
      <c r="A115" s="88"/>
    </row>
    <row r="116" spans="1:1" s="113" customFormat="1">
      <c r="A116" s="88"/>
    </row>
    <row r="117" spans="1:1" s="113" customFormat="1">
      <c r="A117" s="88"/>
    </row>
    <row r="118" spans="1:1" s="113" customFormat="1">
      <c r="A118" s="88"/>
    </row>
    <row r="119" spans="1:1" s="113" customFormat="1">
      <c r="A119" s="88"/>
    </row>
    <row r="120" spans="1:1" s="113" customFormat="1">
      <c r="A120" s="88"/>
    </row>
    <row r="121" spans="1:1" s="113" customFormat="1">
      <c r="A121" s="88"/>
    </row>
    <row r="122" spans="1:1" s="113" customFormat="1">
      <c r="A122" s="88"/>
    </row>
    <row r="123" spans="1:1" s="113" customFormat="1">
      <c r="A123" s="88"/>
    </row>
    <row r="124" spans="1:1" s="113" customFormat="1">
      <c r="A124" s="88"/>
    </row>
    <row r="125" spans="1:1" s="113" customFormat="1">
      <c r="A125" s="88"/>
    </row>
    <row r="126" spans="1:1" s="113" customFormat="1">
      <c r="A126" s="88"/>
    </row>
    <row r="127" spans="1:1" s="113" customFormat="1">
      <c r="A127" s="88"/>
    </row>
    <row r="128" spans="1:1" s="113" customFormat="1">
      <c r="A128" s="88"/>
    </row>
    <row r="129" spans="1:1" s="113" customFormat="1">
      <c r="A129" s="88"/>
    </row>
    <row r="130" spans="1:1" s="113" customFormat="1">
      <c r="A130" s="88"/>
    </row>
    <row r="131" spans="1:1" s="113" customFormat="1">
      <c r="A131" s="88"/>
    </row>
    <row r="132" spans="1:1" s="113" customFormat="1">
      <c r="A132" s="88"/>
    </row>
    <row r="133" spans="1:1" s="113" customFormat="1">
      <c r="A133" s="88"/>
    </row>
    <row r="134" spans="1:1" s="113" customFormat="1">
      <c r="A134" s="88"/>
    </row>
    <row r="135" spans="1:1" s="113" customFormat="1">
      <c r="A135" s="88"/>
    </row>
    <row r="136" spans="1:1" s="113" customFormat="1">
      <c r="A136" s="88"/>
    </row>
    <row r="137" spans="1:1" s="113" customFormat="1">
      <c r="A137" s="88"/>
    </row>
    <row r="138" spans="1:1" s="113" customFormat="1">
      <c r="A138" s="88"/>
    </row>
    <row r="139" spans="1:1" s="113" customFormat="1">
      <c r="A139" s="88"/>
    </row>
    <row r="140" spans="1:1" s="113" customFormat="1">
      <c r="A140" s="88"/>
    </row>
    <row r="141" spans="1:1" s="113" customFormat="1">
      <c r="A141" s="88"/>
    </row>
    <row r="142" spans="1:1" s="113" customFormat="1">
      <c r="A142" s="88"/>
    </row>
    <row r="143" spans="1:1" s="113" customFormat="1">
      <c r="A143" s="88"/>
    </row>
    <row r="144" spans="1:1" s="113" customFormat="1">
      <c r="A144" s="88"/>
    </row>
    <row r="145" spans="1:1" s="113" customFormat="1">
      <c r="A145" s="88"/>
    </row>
    <row r="146" spans="1:1" s="113" customFormat="1">
      <c r="A146" s="88"/>
    </row>
    <row r="147" spans="1:1" s="113" customFormat="1">
      <c r="A147" s="88"/>
    </row>
    <row r="148" spans="1:1" s="113" customFormat="1">
      <c r="A148" s="88"/>
    </row>
    <row r="149" spans="1:1" s="113" customFormat="1">
      <c r="A149" s="88"/>
    </row>
    <row r="150" spans="1:1" s="113" customFormat="1">
      <c r="A150" s="88"/>
    </row>
    <row r="151" spans="1:1" s="113" customFormat="1">
      <c r="A151" s="88"/>
    </row>
    <row r="152" spans="1:1" s="113" customFormat="1">
      <c r="A152" s="88"/>
    </row>
    <row r="153" spans="1:1" s="113" customFormat="1">
      <c r="A153" s="88"/>
    </row>
    <row r="154" spans="1:1" s="113" customFormat="1">
      <c r="A154" s="88"/>
    </row>
    <row r="155" spans="1:1" s="113" customFormat="1">
      <c r="A155" s="88"/>
    </row>
    <row r="156" spans="1:1" s="113" customFormat="1">
      <c r="A156" s="88"/>
    </row>
    <row r="157" spans="1:1" s="113" customFormat="1">
      <c r="A157" s="88"/>
    </row>
    <row r="158" spans="1:1" s="113" customFormat="1">
      <c r="A158" s="88"/>
    </row>
    <row r="159" spans="1:1" s="113" customFormat="1">
      <c r="A159" s="88"/>
    </row>
  </sheetData>
  <pageMargins left="0.7" right="0.7" top="0.75" bottom="0.75" header="0.3" footer="0.3"/>
  <pageSetup scale="30" orientation="landscape" r:id="rId1"/>
  <headerFooter>
    <oddHeader>&amp;L&amp;Z&amp;F</oddHeader>
    <oddFooter xml:space="preserve">&amp;L&amp;A&amp;R14LGBRA-NRGPOD1-8-DOC 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</vt:i4>
      </vt:variant>
    </vt:vector>
  </HeadingPairs>
  <TitlesOfParts>
    <vt:vector size="31" baseType="lpstr">
      <vt:lpstr>Summ_All_HighGas</vt:lpstr>
      <vt:lpstr>Summ_All_NoCO2</vt:lpstr>
      <vt:lpstr>Summ_All</vt:lpstr>
      <vt:lpstr>Sensitivities</vt:lpstr>
      <vt:lpstr>Self_Build_NoCO2</vt:lpstr>
      <vt:lpstr>Self_Build</vt:lpstr>
      <vt:lpstr>Self_Build_HighGas</vt:lpstr>
      <vt:lpstr>Self_Build_4CH_NoCO2</vt:lpstr>
      <vt:lpstr>Self_Build_4CH</vt:lpstr>
      <vt:lpstr>Self_Build_4CH_HighGas</vt:lpstr>
      <vt:lpstr>Self_Build_NoCh</vt:lpstr>
      <vt:lpstr>PPA1_NoCO2</vt:lpstr>
      <vt:lpstr>PPA1</vt:lpstr>
      <vt:lpstr>PPA1_HighGas</vt:lpstr>
      <vt:lpstr>ACQ_PPA_MIX1_NoCO2</vt:lpstr>
      <vt:lpstr>ACQ_PPA_MIX1</vt:lpstr>
      <vt:lpstr>ACQ_PPA_MIX1_HighGAs</vt:lpstr>
      <vt:lpstr>Summ_Self_Build_4Ch_HighGas</vt:lpstr>
      <vt:lpstr>Summ_Self_Build_4Ch_NoCO2</vt:lpstr>
      <vt:lpstr>Summ_Self_Build_4Ch</vt:lpstr>
      <vt:lpstr>Summ_Self_Build_NoCh</vt:lpstr>
      <vt:lpstr>Summ_PPA1_HighGas</vt:lpstr>
      <vt:lpstr>Summ_PPA1</vt:lpstr>
      <vt:lpstr>Summ_PPA1_NoCO2</vt:lpstr>
      <vt:lpstr>Summ_ACQ_PPA_MIX1_HighGas</vt:lpstr>
      <vt:lpstr>Summ_ACQ_PPA_MIX1</vt:lpstr>
      <vt:lpstr>Summ_ACQ_PPA_MIX1_NoCO2</vt:lpstr>
      <vt:lpstr>Budget_Capital</vt:lpstr>
      <vt:lpstr>Summ_All!Print_Area</vt:lpstr>
      <vt:lpstr>Summ_All_HighGas!Print_Area</vt:lpstr>
      <vt:lpstr>Summ_All_NoCO2!Print_Area</vt:lpstr>
    </vt:vector>
  </TitlesOfParts>
  <Company>Progress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E99455</dc:creator>
  <cp:lastModifiedBy>Jeanne Costello</cp:lastModifiedBy>
  <cp:lastPrinted>2014-01-21T13:39:14Z</cp:lastPrinted>
  <dcterms:created xsi:type="dcterms:W3CDTF">2013-03-19T03:27:30Z</dcterms:created>
  <dcterms:modified xsi:type="dcterms:W3CDTF">2014-07-10T20:25:08Z</dcterms:modified>
</cp:coreProperties>
</file>